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089CDB-0B6F-45F4-B562-A0019C44DC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V439" i="1"/>
  <c r="X438" i="1"/>
  <c r="W438" i="1"/>
  <c r="N438" i="1"/>
  <c r="W437" i="1"/>
  <c r="N437" i="1"/>
  <c r="W436" i="1"/>
  <c r="X436" i="1" s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N411" i="1"/>
  <c r="X410" i="1"/>
  <c r="W410" i="1"/>
  <c r="N410" i="1"/>
  <c r="V406" i="1"/>
  <c r="W405" i="1"/>
  <c r="V405" i="1"/>
  <c r="X404" i="1"/>
  <c r="X405" i="1" s="1"/>
  <c r="W404" i="1"/>
  <c r="W406" i="1" s="1"/>
  <c r="V402" i="1"/>
  <c r="V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X394" i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W378" i="1"/>
  <c r="V378" i="1"/>
  <c r="X377" i="1"/>
  <c r="X378" i="1" s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V352" i="1"/>
  <c r="V351" i="1"/>
  <c r="W350" i="1"/>
  <c r="X350" i="1" s="1"/>
  <c r="N350" i="1"/>
  <c r="W349" i="1"/>
  <c r="W351" i="1" s="1"/>
  <c r="N349" i="1"/>
  <c r="V345" i="1"/>
  <c r="V344" i="1"/>
  <c r="W343" i="1"/>
  <c r="N343" i="1"/>
  <c r="V341" i="1"/>
  <c r="V340" i="1"/>
  <c r="W339" i="1"/>
  <c r="X339" i="1" s="1"/>
  <c r="N339" i="1"/>
  <c r="X338" i="1"/>
  <c r="W338" i="1"/>
  <c r="N338" i="1"/>
  <c r="W337" i="1"/>
  <c r="N337" i="1"/>
  <c r="W336" i="1"/>
  <c r="X336" i="1" s="1"/>
  <c r="N336" i="1"/>
  <c r="V334" i="1"/>
  <c r="V333" i="1"/>
  <c r="W332" i="1"/>
  <c r="X332" i="1" s="1"/>
  <c r="N332" i="1"/>
  <c r="W331" i="1"/>
  <c r="W333" i="1" s="1"/>
  <c r="N331" i="1"/>
  <c r="V329" i="1"/>
  <c r="V328" i="1"/>
  <c r="W327" i="1"/>
  <c r="X327" i="1" s="1"/>
  <c r="N327" i="1"/>
  <c r="W326" i="1"/>
  <c r="X326" i="1" s="1"/>
  <c r="N326" i="1"/>
  <c r="W325" i="1"/>
  <c r="N325" i="1"/>
  <c r="W324" i="1"/>
  <c r="X324" i="1" s="1"/>
  <c r="N324" i="1"/>
  <c r="V321" i="1"/>
  <c r="V320" i="1"/>
  <c r="W319" i="1"/>
  <c r="N319" i="1"/>
  <c r="V317" i="1"/>
  <c r="V316" i="1"/>
  <c r="W315" i="1"/>
  <c r="N315" i="1"/>
  <c r="V313" i="1"/>
  <c r="V312" i="1"/>
  <c r="W311" i="1"/>
  <c r="X311" i="1" s="1"/>
  <c r="N311" i="1"/>
  <c r="X310" i="1"/>
  <c r="W310" i="1"/>
  <c r="X309" i="1"/>
  <c r="X312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X298" i="1"/>
  <c r="W298" i="1"/>
  <c r="N298" i="1"/>
  <c r="V294" i="1"/>
  <c r="W293" i="1"/>
  <c r="V293" i="1"/>
  <c r="X292" i="1"/>
  <c r="X293" i="1" s="1"/>
  <c r="W292" i="1"/>
  <c r="W294" i="1" s="1"/>
  <c r="N292" i="1"/>
  <c r="V290" i="1"/>
  <c r="W289" i="1"/>
  <c r="V289" i="1"/>
  <c r="X288" i="1"/>
  <c r="X289" i="1" s="1"/>
  <c r="W288" i="1"/>
  <c r="W290" i="1" s="1"/>
  <c r="N288" i="1"/>
  <c r="V286" i="1"/>
  <c r="W285" i="1"/>
  <c r="V285" i="1"/>
  <c r="X284" i="1"/>
  <c r="X285" i="1" s="1"/>
  <c r="W284" i="1"/>
  <c r="W286" i="1" s="1"/>
  <c r="N284" i="1"/>
  <c r="V282" i="1"/>
  <c r="W281" i="1"/>
  <c r="V281" i="1"/>
  <c r="X280" i="1"/>
  <c r="X281" i="1" s="1"/>
  <c r="W280" i="1"/>
  <c r="N474" i="1" s="1"/>
  <c r="N280" i="1"/>
  <c r="V277" i="1"/>
  <c r="W276" i="1"/>
  <c r="V276" i="1"/>
  <c r="X275" i="1"/>
  <c r="W275" i="1"/>
  <c r="N275" i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W271" i="1" s="1"/>
  <c r="N264" i="1"/>
  <c r="V261" i="1"/>
  <c r="V260" i="1"/>
  <c r="X259" i="1"/>
  <c r="W259" i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W251" i="1"/>
  <c r="V249" i="1"/>
  <c r="V248" i="1"/>
  <c r="X247" i="1"/>
  <c r="W247" i="1"/>
  <c r="N247" i="1"/>
  <c r="W246" i="1"/>
  <c r="X246" i="1" s="1"/>
  <c r="N246" i="1"/>
  <c r="W245" i="1"/>
  <c r="W249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X236" i="1"/>
  <c r="W236" i="1"/>
  <c r="X235" i="1"/>
  <c r="W235" i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W225" i="1" s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V202" i="1"/>
  <c r="V201" i="1"/>
  <c r="W200" i="1"/>
  <c r="J474" i="1" s="1"/>
  <c r="N200" i="1"/>
  <c r="V197" i="1"/>
  <c r="V196" i="1"/>
  <c r="X195" i="1"/>
  <c r="W195" i="1"/>
  <c r="N195" i="1"/>
  <c r="W194" i="1"/>
  <c r="X194" i="1" s="1"/>
  <c r="N194" i="1"/>
  <c r="W193" i="1"/>
  <c r="X193" i="1" s="1"/>
  <c r="W192" i="1"/>
  <c r="W197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69" i="1" s="1"/>
  <c r="N165" i="1"/>
  <c r="V163" i="1"/>
  <c r="V162" i="1"/>
  <c r="X161" i="1"/>
  <c r="W161" i="1"/>
  <c r="N161" i="1"/>
  <c r="W160" i="1"/>
  <c r="V158" i="1"/>
  <c r="V157" i="1"/>
  <c r="W156" i="1"/>
  <c r="X156" i="1" s="1"/>
  <c r="N156" i="1"/>
  <c r="W155" i="1"/>
  <c r="W157" i="1" s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V139" i="1"/>
  <c r="V138" i="1"/>
  <c r="W137" i="1"/>
  <c r="X137" i="1" s="1"/>
  <c r="N137" i="1"/>
  <c r="W136" i="1"/>
  <c r="X136" i="1" s="1"/>
  <c r="N136" i="1"/>
  <c r="W135" i="1"/>
  <c r="X135" i="1" s="1"/>
  <c r="N135" i="1"/>
  <c r="V131" i="1"/>
  <c r="V130" i="1"/>
  <c r="X129" i="1"/>
  <c r="W129" i="1"/>
  <c r="N129" i="1"/>
  <c r="W128" i="1"/>
  <c r="X128" i="1" s="1"/>
  <c r="N128" i="1"/>
  <c r="W127" i="1"/>
  <c r="F474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X57" i="1"/>
  <c r="W57" i="1"/>
  <c r="X56" i="1"/>
  <c r="W56" i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91" i="1" l="1"/>
  <c r="V464" i="1"/>
  <c r="W33" i="1"/>
  <c r="X200" i="1"/>
  <c r="X201" i="1" s="1"/>
  <c r="W201" i="1"/>
  <c r="X223" i="1"/>
  <c r="X224" i="1" s="1"/>
  <c r="W224" i="1"/>
  <c r="X242" i="1"/>
  <c r="X260" i="1"/>
  <c r="X81" i="1"/>
  <c r="X367" i="1"/>
  <c r="W130" i="1"/>
  <c r="X138" i="1"/>
  <c r="X151" i="1"/>
  <c r="W196" i="1"/>
  <c r="X220" i="1"/>
  <c r="W248" i="1"/>
  <c r="X306" i="1"/>
  <c r="X401" i="1"/>
  <c r="H9" i="1"/>
  <c r="X22" i="1"/>
  <c r="X23" i="1" s="1"/>
  <c r="X26" i="1"/>
  <c r="X33" i="1" s="1"/>
  <c r="W60" i="1"/>
  <c r="X60" i="1"/>
  <c r="W91" i="1"/>
  <c r="X127" i="1"/>
  <c r="W151" i="1"/>
  <c r="X165" i="1"/>
  <c r="X169" i="1" s="1"/>
  <c r="X192" i="1"/>
  <c r="W231" i="1"/>
  <c r="W230" i="1"/>
  <c r="X245" i="1"/>
  <c r="X264" i="1"/>
  <c r="X271" i="1" s="1"/>
  <c r="W312" i="1"/>
  <c r="F9" i="1"/>
  <c r="J9" i="1"/>
  <c r="F10" i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474" i="1"/>
  <c r="W53" i="1"/>
  <c r="X50" i="1"/>
  <c r="X52" i="1" s="1"/>
  <c r="W61" i="1"/>
  <c r="W163" i="1"/>
  <c r="X160" i="1"/>
  <c r="X162" i="1" s="1"/>
  <c r="W170" i="1"/>
  <c r="W189" i="1"/>
  <c r="X172" i="1"/>
  <c r="X189" i="1" s="1"/>
  <c r="W255" i="1"/>
  <c r="X251" i="1"/>
  <c r="X254" i="1" s="1"/>
  <c r="W254" i="1"/>
  <c r="W447" i="1"/>
  <c r="W456" i="1"/>
  <c r="X454" i="1"/>
  <c r="X456" i="1" s="1"/>
  <c r="W457" i="1"/>
  <c r="W465" i="1"/>
  <c r="W466" i="1"/>
  <c r="D474" i="1"/>
  <c r="M474" i="1"/>
  <c r="B474" i="1"/>
  <c r="W24" i="1"/>
  <c r="V468" i="1"/>
  <c r="W52" i="1"/>
  <c r="W82" i="1"/>
  <c r="W92" i="1"/>
  <c r="W103" i="1"/>
  <c r="X94" i="1"/>
  <c r="X102" i="1" s="1"/>
  <c r="W102" i="1"/>
  <c r="W114" i="1"/>
  <c r="X105" i="1"/>
  <c r="X114" i="1" s="1"/>
  <c r="W115" i="1"/>
  <c r="W123" i="1"/>
  <c r="X117" i="1"/>
  <c r="X123" i="1" s="1"/>
  <c r="W124" i="1"/>
  <c r="X130" i="1"/>
  <c r="W138" i="1"/>
  <c r="W152" i="1"/>
  <c r="I474" i="1"/>
  <c r="W158" i="1"/>
  <c r="X155" i="1"/>
  <c r="X157" i="1" s="1"/>
  <c r="W162" i="1"/>
  <c r="W190" i="1"/>
  <c r="X196" i="1"/>
  <c r="W220" i="1"/>
  <c r="X230" i="1"/>
  <c r="W243" i="1"/>
  <c r="W242" i="1"/>
  <c r="X248" i="1"/>
  <c r="W261" i="1"/>
  <c r="W260" i="1"/>
  <c r="W272" i="1"/>
  <c r="W277" i="1"/>
  <c r="X274" i="1"/>
  <c r="X276" i="1" s="1"/>
  <c r="O474" i="1"/>
  <c r="W306" i="1"/>
  <c r="W313" i="1"/>
  <c r="W316" i="1"/>
  <c r="X315" i="1"/>
  <c r="X316" i="1" s="1"/>
  <c r="W317" i="1"/>
  <c r="W321" i="1"/>
  <c r="W320" i="1"/>
  <c r="X319" i="1"/>
  <c r="X320" i="1" s="1"/>
  <c r="X328" i="1"/>
  <c r="X325" i="1"/>
  <c r="W329" i="1"/>
  <c r="X337" i="1"/>
  <c r="X340" i="1" s="1"/>
  <c r="W341" i="1"/>
  <c r="W368" i="1"/>
  <c r="W375" i="1"/>
  <c r="X370" i="1"/>
  <c r="X374" i="1" s="1"/>
  <c r="W374" i="1"/>
  <c r="W385" i="1"/>
  <c r="X381" i="1"/>
  <c r="X385" i="1" s="1"/>
  <c r="W386" i="1"/>
  <c r="W402" i="1"/>
  <c r="X411" i="1"/>
  <c r="X419" i="1" s="1"/>
  <c r="S474" i="1"/>
  <c r="W419" i="1"/>
  <c r="W425" i="1"/>
  <c r="W433" i="1"/>
  <c r="X427" i="1"/>
  <c r="X433" i="1" s="1"/>
  <c r="W434" i="1"/>
  <c r="X437" i="1"/>
  <c r="X439" i="1" s="1"/>
  <c r="W439" i="1"/>
  <c r="H474" i="1"/>
  <c r="Q474" i="1"/>
  <c r="E474" i="1"/>
  <c r="W81" i="1"/>
  <c r="W131" i="1"/>
  <c r="G474" i="1"/>
  <c r="W139" i="1"/>
  <c r="W202" i="1"/>
  <c r="L474" i="1"/>
  <c r="W221" i="1"/>
  <c r="W282" i="1"/>
  <c r="W307" i="1"/>
  <c r="P474" i="1"/>
  <c r="W334" i="1"/>
  <c r="X331" i="1"/>
  <c r="X333" i="1" s="1"/>
  <c r="W340" i="1"/>
  <c r="W344" i="1"/>
  <c r="X343" i="1"/>
  <c r="X344" i="1" s="1"/>
  <c r="W345" i="1"/>
  <c r="W352" i="1"/>
  <c r="X349" i="1"/>
  <c r="X351" i="1" s="1"/>
  <c r="W367" i="1"/>
  <c r="R474" i="1"/>
  <c r="W392" i="1"/>
  <c r="X389" i="1"/>
  <c r="X391" i="1" s="1"/>
  <c r="W401" i="1"/>
  <c r="W420" i="1"/>
  <c r="W424" i="1"/>
  <c r="W440" i="1"/>
  <c r="T474" i="1"/>
  <c r="W446" i="1"/>
  <c r="X444" i="1"/>
  <c r="X446" i="1" s="1"/>
  <c r="W462" i="1"/>
  <c r="X459" i="1"/>
  <c r="X462" i="1" s="1"/>
  <c r="W463" i="1"/>
  <c r="W328" i="1"/>
  <c r="W468" i="1" l="1"/>
  <c r="X469" i="1"/>
  <c r="W467" i="1"/>
  <c r="W464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<sst xmlns="http://schemas.openxmlformats.org/spreadsheetml/2006/main" count="1985" uniqueCount="686">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</sst>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42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5"/>
      <c r="O3" s="325"/>
      <c r="P3" s="325"/>
      <c r="Q3" s="325"/>
      <c r="R3" s="325"/>
      <c r="S3" s="325"/>
      <c r="T3" s="325"/>
      <c r="U3" s="325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01" t="s">
        <v>8</v>
      </c>
      <c r="B5" s="342"/>
      <c r="C5" s="343"/>
      <c r="D5" s="394"/>
      <c r="E5" s="395"/>
      <c r="F5" s="648" t="s">
        <v>9</v>
      </c>
      <c r="G5" s="343"/>
      <c r="H5" s="394" t="s">
        <v>685</v>
      </c>
      <c r="I5" s="403"/>
      <c r="J5" s="403"/>
      <c r="K5" s="403"/>
      <c r="L5" s="395"/>
      <c r="N5" s="24" t="s">
        <v>10</v>
      </c>
      <c r="O5" s="564">
        <v>45283</v>
      </c>
      <c r="P5" s="398"/>
      <c r="R5" s="645" t="s">
        <v>11</v>
      </c>
      <c r="S5" s="335"/>
      <c r="T5" s="506" t="s">
        <v>12</v>
      </c>
      <c r="U5" s="398"/>
      <c r="Z5" s="51"/>
      <c r="AA5" s="51"/>
      <c r="AB5" s="51"/>
    </row>
    <row r="6" spans="1:29" s="310" customFormat="1" ht="24" customHeight="1" x14ac:dyDescent="0.2">
      <c r="A6" s="401" t="s">
        <v>13</v>
      </c>
      <c r="B6" s="342"/>
      <c r="C6" s="343"/>
      <c r="D6" s="649" t="s">
        <v>14</v>
      </c>
      <c r="E6" s="650"/>
      <c r="F6" s="650"/>
      <c r="G6" s="650"/>
      <c r="H6" s="650"/>
      <c r="I6" s="650"/>
      <c r="J6" s="650"/>
      <c r="K6" s="650"/>
      <c r="L6" s="398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Суббота</v>
      </c>
      <c r="P6" s="317"/>
      <c r="R6" s="334" t="s">
        <v>16</v>
      </c>
      <c r="S6" s="335"/>
      <c r="T6" s="470" t="s">
        <v>17</v>
      </c>
      <c r="U6" s="414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6" t="str">
        <f>IFERROR(VLOOKUP(DeliveryAddress,Table,3,0),1)</f>
        <v>1</v>
      </c>
      <c r="E7" s="517"/>
      <c r="F7" s="517"/>
      <c r="G7" s="517"/>
      <c r="H7" s="517"/>
      <c r="I7" s="517"/>
      <c r="J7" s="517"/>
      <c r="K7" s="517"/>
      <c r="L7" s="518"/>
      <c r="N7" s="24"/>
      <c r="O7" s="42"/>
      <c r="P7" s="42"/>
      <c r="R7" s="325"/>
      <c r="S7" s="335"/>
      <c r="T7" s="471"/>
      <c r="U7" s="472"/>
      <c r="Z7" s="51"/>
      <c r="AA7" s="51"/>
      <c r="AB7" s="51"/>
    </row>
    <row r="8" spans="1:29" s="310" customFormat="1" ht="25.5" customHeight="1" x14ac:dyDescent="0.2">
      <c r="A8" s="646" t="s">
        <v>18</v>
      </c>
      <c r="B8" s="319"/>
      <c r="C8" s="320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7">
        <v>0.625</v>
      </c>
      <c r="P8" s="398"/>
      <c r="R8" s="325"/>
      <c r="S8" s="335"/>
      <c r="T8" s="471"/>
      <c r="U8" s="47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64"/>
      <c r="P9" s="398"/>
      <c r="R9" s="325"/>
      <c r="S9" s="335"/>
      <c r="T9" s="473"/>
      <c r="U9" s="47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568" t="str">
        <f>IFERROR(VLOOKUP($D$10,Proxy,2,FALSE),"")</f>
        <v/>
      </c>
      <c r="I10" s="325"/>
      <c r="J10" s="325"/>
      <c r="K10" s="325"/>
      <c r="L10" s="325"/>
      <c r="N10" s="26" t="s">
        <v>21</v>
      </c>
      <c r="O10" s="397"/>
      <c r="P10" s="398"/>
      <c r="S10" s="24" t="s">
        <v>22</v>
      </c>
      <c r="T10" s="413" t="s">
        <v>23</v>
      </c>
      <c r="U10" s="414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9" t="s">
        <v>27</v>
      </c>
      <c r="U11" s="59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588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82"/>
      <c r="P12" s="518"/>
      <c r="Q12" s="23"/>
      <c r="S12" s="24"/>
      <c r="T12" s="416"/>
      <c r="U12" s="325"/>
      <c r="Z12" s="51"/>
      <c r="AA12" s="51"/>
      <c r="AB12" s="51"/>
    </row>
    <row r="13" spans="1:29" s="310" customFormat="1" ht="23.25" customHeight="1" x14ac:dyDescent="0.2">
      <c r="A13" s="588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89"/>
      <c r="P13" s="59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588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44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7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7" t="s">
        <v>37</v>
      </c>
      <c r="D17" s="346" t="s">
        <v>38</v>
      </c>
      <c r="E17" s="425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4"/>
      <c r="P17" s="424"/>
      <c r="Q17" s="424"/>
      <c r="R17" s="425"/>
      <c r="S17" s="635" t="s">
        <v>48</v>
      </c>
      <c r="T17" s="343"/>
      <c r="U17" s="346" t="s">
        <v>49</v>
      </c>
      <c r="V17" s="346" t="s">
        <v>50</v>
      </c>
      <c r="W17" s="359" t="s">
        <v>51</v>
      </c>
      <c r="X17" s="346" t="s">
        <v>52</v>
      </c>
      <c r="Y17" s="379" t="s">
        <v>53</v>
      </c>
      <c r="Z17" s="379" t="s">
        <v>54</v>
      </c>
      <c r="AA17" s="379" t="s">
        <v>55</v>
      </c>
      <c r="AB17" s="380"/>
      <c r="AC17" s="381"/>
      <c r="AD17" s="449"/>
      <c r="BA17" s="370" t="s">
        <v>56</v>
      </c>
    </row>
    <row r="18" spans="1:53" ht="14.25" customHeight="1" x14ac:dyDescent="0.2">
      <c r="A18" s="347"/>
      <c r="B18" s="347"/>
      <c r="C18" s="347"/>
      <c r="D18" s="426"/>
      <c r="E18" s="428"/>
      <c r="F18" s="347"/>
      <c r="G18" s="347"/>
      <c r="H18" s="347"/>
      <c r="I18" s="347"/>
      <c r="J18" s="347"/>
      <c r="K18" s="347"/>
      <c r="L18" s="347"/>
      <c r="M18" s="347"/>
      <c r="N18" s="426"/>
      <c r="O18" s="427"/>
      <c r="P18" s="427"/>
      <c r="Q18" s="427"/>
      <c r="R18" s="428"/>
      <c r="S18" s="309" t="s">
        <v>57</v>
      </c>
      <c r="T18" s="309" t="s">
        <v>58</v>
      </c>
      <c r="U18" s="347"/>
      <c r="V18" s="347"/>
      <c r="W18" s="360"/>
      <c r="X18" s="347"/>
      <c r="Y18" s="570"/>
      <c r="Z18" s="570"/>
      <c r="AA18" s="382"/>
      <c r="AB18" s="383"/>
      <c r="AC18" s="384"/>
      <c r="AD18" s="450"/>
      <c r="BA18" s="325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24" t="s">
        <v>59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08"/>
      <c r="Z20" s="308"/>
    </row>
    <row r="21" spans="1:53" ht="14.25" hidden="1" customHeight="1" x14ac:dyDescent="0.25">
      <c r="A21" s="326" t="s">
        <v>60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6">
        <v>4607091389258</v>
      </c>
      <c r="E22" s="317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17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4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4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26" t="s">
        <v>68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6">
        <v>4607091383881</v>
      </c>
      <c r="E26" s="317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17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6">
        <v>4607091388237</v>
      </c>
      <c r="E27" s="317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17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16">
        <v>4607091388237</v>
      </c>
      <c r="E28" s="317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0" t="s">
        <v>74</v>
      </c>
      <c r="O28" s="322"/>
      <c r="P28" s="322"/>
      <c r="Q28" s="322"/>
      <c r="R28" s="317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16">
        <v>4607091383935</v>
      </c>
      <c r="E29" s="317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17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16">
        <v>4680115881853</v>
      </c>
      <c r="E30" s="317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17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16">
        <v>4607091383911</v>
      </c>
      <c r="E31" s="317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17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16">
        <v>4607091388244</v>
      </c>
      <c r="E32" s="317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2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17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4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45"/>
      <c r="N33" s="318" t="s">
        <v>66</v>
      </c>
      <c r="O33" s="319"/>
      <c r="P33" s="319"/>
      <c r="Q33" s="319"/>
      <c r="R33" s="319"/>
      <c r="S33" s="319"/>
      <c r="T33" s="320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45"/>
      <c r="N34" s="318" t="s">
        <v>66</v>
      </c>
      <c r="O34" s="319"/>
      <c r="P34" s="319"/>
      <c r="Q34" s="319"/>
      <c r="R34" s="319"/>
      <c r="S34" s="319"/>
      <c r="T34" s="320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26" t="s">
        <v>84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16">
        <v>4607091388503</v>
      </c>
      <c r="E36" s="317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17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4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45"/>
      <c r="N37" s="318" t="s">
        <v>66</v>
      </c>
      <c r="O37" s="319"/>
      <c r="P37" s="319"/>
      <c r="Q37" s="319"/>
      <c r="R37" s="319"/>
      <c r="S37" s="319"/>
      <c r="T37" s="320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45"/>
      <c r="N38" s="318" t="s">
        <v>66</v>
      </c>
      <c r="O38" s="319"/>
      <c r="P38" s="319"/>
      <c r="Q38" s="319"/>
      <c r="R38" s="319"/>
      <c r="S38" s="319"/>
      <c r="T38" s="320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26" t="s">
        <v>89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16">
        <v>4607091388282</v>
      </c>
      <c r="E40" s="317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17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4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45"/>
      <c r="N41" s="318" t="s">
        <v>66</v>
      </c>
      <c r="O41" s="319"/>
      <c r="P41" s="319"/>
      <c r="Q41" s="319"/>
      <c r="R41" s="319"/>
      <c r="S41" s="319"/>
      <c r="T41" s="320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45"/>
      <c r="N42" s="318" t="s">
        <v>66</v>
      </c>
      <c r="O42" s="319"/>
      <c r="P42" s="319"/>
      <c r="Q42" s="319"/>
      <c r="R42" s="319"/>
      <c r="S42" s="319"/>
      <c r="T42" s="320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26" t="s">
        <v>93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16">
        <v>4607091389111</v>
      </c>
      <c r="E44" s="317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17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4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45"/>
      <c r="N45" s="318" t="s">
        <v>66</v>
      </c>
      <c r="O45" s="319"/>
      <c r="P45" s="319"/>
      <c r="Q45" s="319"/>
      <c r="R45" s="319"/>
      <c r="S45" s="319"/>
      <c r="T45" s="320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45"/>
      <c r="N46" s="318" t="s">
        <v>66</v>
      </c>
      <c r="O46" s="319"/>
      <c r="P46" s="319"/>
      <c r="Q46" s="319"/>
      <c r="R46" s="319"/>
      <c r="S46" s="319"/>
      <c r="T46" s="320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73" t="s">
        <v>96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24" t="s">
        <v>97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08"/>
      <c r="Z48" s="308"/>
    </row>
    <row r="49" spans="1:53" ht="14.25" hidden="1" customHeight="1" x14ac:dyDescent="0.25">
      <c r="A49" s="326" t="s">
        <v>98</v>
      </c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07"/>
      <c r="Z49" s="307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16">
        <v>4680115881440</v>
      </c>
      <c r="E50" s="317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17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16">
        <v>4680115881433</v>
      </c>
      <c r="E51" s="317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17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4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45"/>
      <c r="N52" s="318" t="s">
        <v>66</v>
      </c>
      <c r="O52" s="319"/>
      <c r="P52" s="319"/>
      <c r="Q52" s="319"/>
      <c r="R52" s="319"/>
      <c r="S52" s="319"/>
      <c r="T52" s="320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45"/>
      <c r="N53" s="318" t="s">
        <v>66</v>
      </c>
      <c r="O53" s="319"/>
      <c r="P53" s="319"/>
      <c r="Q53" s="319"/>
      <c r="R53" s="319"/>
      <c r="S53" s="319"/>
      <c r="T53" s="320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24" t="s">
        <v>105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08"/>
      <c r="Z54" s="308"/>
    </row>
    <row r="55" spans="1:53" ht="14.25" hidden="1" customHeight="1" x14ac:dyDescent="0.25">
      <c r="A55" s="326" t="s">
        <v>106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07"/>
      <c r="Z55" s="307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16">
        <v>4680115881426</v>
      </c>
      <c r="E56" s="317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2"/>
      <c r="P56" s="322"/>
      <c r="Q56" s="322"/>
      <c r="R56" s="317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16">
        <v>4680115881426</v>
      </c>
      <c r="E57" s="317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0" t="s">
        <v>111</v>
      </c>
      <c r="O57" s="322"/>
      <c r="P57" s="322"/>
      <c r="Q57" s="322"/>
      <c r="R57" s="317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16">
        <v>4680115881419</v>
      </c>
      <c r="E58" s="317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17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16">
        <v>4680115881525</v>
      </c>
      <c r="E59" s="317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2" t="s">
        <v>116</v>
      </c>
      <c r="O59" s="322"/>
      <c r="P59" s="322"/>
      <c r="Q59" s="322"/>
      <c r="R59" s="317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4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45"/>
      <c r="N60" s="318" t="s">
        <v>66</v>
      </c>
      <c r="O60" s="319"/>
      <c r="P60" s="319"/>
      <c r="Q60" s="319"/>
      <c r="R60" s="319"/>
      <c r="S60" s="319"/>
      <c r="T60" s="320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45"/>
      <c r="N61" s="318" t="s">
        <v>66</v>
      </c>
      <c r="O61" s="319"/>
      <c r="P61" s="319"/>
      <c r="Q61" s="319"/>
      <c r="R61" s="319"/>
      <c r="S61" s="319"/>
      <c r="T61" s="320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24" t="s">
        <v>96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08"/>
      <c r="Z62" s="308"/>
    </row>
    <row r="63" spans="1:53" ht="14.25" hidden="1" customHeight="1" x14ac:dyDescent="0.25">
      <c r="A63" s="326" t="s">
        <v>106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16">
        <v>4680115883956</v>
      </c>
      <c r="E64" s="317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86" t="s">
        <v>119</v>
      </c>
      <c r="O64" s="322"/>
      <c r="P64" s="322"/>
      <c r="Q64" s="322"/>
      <c r="R64" s="317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16">
        <v>4680115883949</v>
      </c>
      <c r="E65" s="317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19" t="s">
        <v>124</v>
      </c>
      <c r="O65" s="322"/>
      <c r="P65" s="322"/>
      <c r="Q65" s="322"/>
      <c r="R65" s="317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16">
        <v>4607091382945</v>
      </c>
      <c r="E66" s="317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22"/>
      <c r="P66" s="322"/>
      <c r="Q66" s="322"/>
      <c r="R66" s="317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16">
        <v>4607091385670</v>
      </c>
      <c r="E67" s="317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86" t="s">
        <v>131</v>
      </c>
      <c r="O67" s="322"/>
      <c r="P67" s="322"/>
      <c r="Q67" s="322"/>
      <c r="R67" s="317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16">
        <v>4680115881327</v>
      </c>
      <c r="E68" s="317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17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16">
        <v>4680115882133</v>
      </c>
      <c r="E69" s="317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614" t="s">
        <v>137</v>
      </c>
      <c r="O69" s="322"/>
      <c r="P69" s="322"/>
      <c r="Q69" s="322"/>
      <c r="R69" s="317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16">
        <v>4607091382952</v>
      </c>
      <c r="E70" s="317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17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16">
        <v>4607091385687</v>
      </c>
      <c r="E71" s="317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2"/>
      <c r="P71" s="322"/>
      <c r="Q71" s="322"/>
      <c r="R71" s="317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16">
        <v>4680115882539</v>
      </c>
      <c r="E72" s="317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5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2"/>
      <c r="P72" s="322"/>
      <c r="Q72" s="322"/>
      <c r="R72" s="317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16">
        <v>4607091384604</v>
      </c>
      <c r="E73" s="317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17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16">
        <v>4680115880283</v>
      </c>
      <c r="E74" s="317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17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16">
        <v>4680115881303</v>
      </c>
      <c r="E75" s="317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3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17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16">
        <v>4680115882720</v>
      </c>
      <c r="E76" s="317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505" t="s">
        <v>152</v>
      </c>
      <c r="O76" s="322"/>
      <c r="P76" s="322"/>
      <c r="Q76" s="322"/>
      <c r="R76" s="317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16">
        <v>4607091388466</v>
      </c>
      <c r="E77" s="317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17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16">
        <v>4680115880269</v>
      </c>
      <c r="E78" s="317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17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16">
        <v>4680115880429</v>
      </c>
      <c r="E79" s="317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17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16">
        <v>4680115881457</v>
      </c>
      <c r="E80" s="317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17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4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45"/>
      <c r="N81" s="318" t="s">
        <v>66</v>
      </c>
      <c r="O81" s="319"/>
      <c r="P81" s="319"/>
      <c r="Q81" s="319"/>
      <c r="R81" s="319"/>
      <c r="S81" s="319"/>
      <c r="T81" s="320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45"/>
      <c r="N82" s="318" t="s">
        <v>66</v>
      </c>
      <c r="O82" s="319"/>
      <c r="P82" s="319"/>
      <c r="Q82" s="319"/>
      <c r="R82" s="319"/>
      <c r="S82" s="319"/>
      <c r="T82" s="320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26" t="s">
        <v>98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16">
        <v>4607091384789</v>
      </c>
      <c r="E84" s="317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537" t="s">
        <v>163</v>
      </c>
      <c r="O84" s="322"/>
      <c r="P84" s="322"/>
      <c r="Q84" s="322"/>
      <c r="R84" s="317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16">
        <v>4680115881488</v>
      </c>
      <c r="E85" s="317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17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16">
        <v>4607091384765</v>
      </c>
      <c r="E86" s="317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80" t="s">
        <v>168</v>
      </c>
      <c r="O86" s="322"/>
      <c r="P86" s="322"/>
      <c r="Q86" s="322"/>
      <c r="R86" s="317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16">
        <v>4680115882751</v>
      </c>
      <c r="E87" s="317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93" t="s">
        <v>171</v>
      </c>
      <c r="O87" s="322"/>
      <c r="P87" s="322"/>
      <c r="Q87" s="322"/>
      <c r="R87" s="317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16">
        <v>4680115882775</v>
      </c>
      <c r="E88" s="317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22"/>
      <c r="P88" s="322"/>
      <c r="Q88" s="322"/>
      <c r="R88" s="317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16">
        <v>4680115880658</v>
      </c>
      <c r="E89" s="317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17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16">
        <v>4607091381962</v>
      </c>
      <c r="E90" s="317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17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4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45"/>
      <c r="N91" s="318" t="s">
        <v>66</v>
      </c>
      <c r="O91" s="319"/>
      <c r="P91" s="319"/>
      <c r="Q91" s="319"/>
      <c r="R91" s="319"/>
      <c r="S91" s="319"/>
      <c r="T91" s="320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45"/>
      <c r="N92" s="318" t="s">
        <v>66</v>
      </c>
      <c r="O92" s="319"/>
      <c r="P92" s="319"/>
      <c r="Q92" s="319"/>
      <c r="R92" s="319"/>
      <c r="S92" s="319"/>
      <c r="T92" s="320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26" t="s">
        <v>60</v>
      </c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16">
        <v>4607091387667</v>
      </c>
      <c r="E94" s="317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17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16">
        <v>4607091387636</v>
      </c>
      <c r="E95" s="317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17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16">
        <v>4607091384727</v>
      </c>
      <c r="E96" s="317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17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16">
        <v>4607091386745</v>
      </c>
      <c r="E97" s="317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17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16">
        <v>4607091382426</v>
      </c>
      <c r="E98" s="317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17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16">
        <v>4607091386547</v>
      </c>
      <c r="E99" s="317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17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16">
        <v>4607091384734</v>
      </c>
      <c r="E100" s="317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17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16">
        <v>4607091382464</v>
      </c>
      <c r="E101" s="317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17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4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45"/>
      <c r="N102" s="318" t="s">
        <v>66</v>
      </c>
      <c r="O102" s="319"/>
      <c r="P102" s="319"/>
      <c r="Q102" s="319"/>
      <c r="R102" s="319"/>
      <c r="S102" s="319"/>
      <c r="T102" s="320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45"/>
      <c r="N103" s="318" t="s">
        <v>66</v>
      </c>
      <c r="O103" s="319"/>
      <c r="P103" s="319"/>
      <c r="Q103" s="319"/>
      <c r="R103" s="319"/>
      <c r="S103" s="319"/>
      <c r="T103" s="320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26" t="s">
        <v>68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16">
        <v>4607091386967</v>
      </c>
      <c r="E105" s="317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7" t="s">
        <v>198</v>
      </c>
      <c r="O105" s="322"/>
      <c r="P105" s="322"/>
      <c r="Q105" s="322"/>
      <c r="R105" s="317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16">
        <v>4607091386967</v>
      </c>
      <c r="E106" s="317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49" t="s">
        <v>200</v>
      </c>
      <c r="O106" s="322"/>
      <c r="P106" s="322"/>
      <c r="Q106" s="322"/>
      <c r="R106" s="317"/>
      <c r="S106" s="34"/>
      <c r="T106" s="34"/>
      <c r="U106" s="35" t="s">
        <v>65</v>
      </c>
      <c r="V106" s="312">
        <v>200</v>
      </c>
      <c r="W106" s="313">
        <f t="shared" si="6"/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16">
        <v>4607091385304</v>
      </c>
      <c r="E107" s="317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9" t="s">
        <v>203</v>
      </c>
      <c r="O107" s="322"/>
      <c r="P107" s="322"/>
      <c r="Q107" s="322"/>
      <c r="R107" s="317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16">
        <v>4607091386264</v>
      </c>
      <c r="E108" s="317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2"/>
      <c r="P108" s="322"/>
      <c r="Q108" s="322"/>
      <c r="R108" s="317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16">
        <v>4607091385731</v>
      </c>
      <c r="E109" s="317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41" t="s">
        <v>208</v>
      </c>
      <c r="O109" s="322"/>
      <c r="P109" s="322"/>
      <c r="Q109" s="322"/>
      <c r="R109" s="317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16">
        <v>4680115880214</v>
      </c>
      <c r="E110" s="317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16" t="s">
        <v>211</v>
      </c>
      <c r="O110" s="322"/>
      <c r="P110" s="322"/>
      <c r="Q110" s="322"/>
      <c r="R110" s="317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16">
        <v>4680115880894</v>
      </c>
      <c r="E111" s="317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72" t="s">
        <v>214</v>
      </c>
      <c r="O111" s="322"/>
      <c r="P111" s="322"/>
      <c r="Q111" s="322"/>
      <c r="R111" s="317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16">
        <v>4607091385427</v>
      </c>
      <c r="E112" s="317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2"/>
      <c r="P112" s="322"/>
      <c r="Q112" s="322"/>
      <c r="R112" s="317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16">
        <v>4680115882645</v>
      </c>
      <c r="E113" s="317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2" t="s">
        <v>219</v>
      </c>
      <c r="O113" s="322"/>
      <c r="P113" s="322"/>
      <c r="Q113" s="322"/>
      <c r="R113" s="317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4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45"/>
      <c r="N114" s="318" t="s">
        <v>66</v>
      </c>
      <c r="O114" s="319"/>
      <c r="P114" s="319"/>
      <c r="Q114" s="319"/>
      <c r="R114" s="319"/>
      <c r="S114" s="319"/>
      <c r="T114" s="320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23.80952380952381</v>
      </c>
      <c r="W114" s="314">
        <f>IFERROR(W105/H105,"0")+IFERROR(W106/H106,"0")+IFERROR(W107/H107,"0")+IFERROR(W108/H108,"0")+IFERROR(W109/H109,"0")+IFERROR(W110/H110,"0")+IFERROR(W111/H111,"0")+IFERROR(W112/H112,"0")+IFERROR(W113/H113,"0")</f>
        <v>24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0.52200000000000002</v>
      </c>
      <c r="Y114" s="315"/>
      <c r="Z114" s="315"/>
    </row>
    <row r="115" spans="1:53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45"/>
      <c r="N115" s="318" t="s">
        <v>66</v>
      </c>
      <c r="O115" s="319"/>
      <c r="P115" s="319"/>
      <c r="Q115" s="319"/>
      <c r="R115" s="319"/>
      <c r="S115" s="319"/>
      <c r="T115" s="320"/>
      <c r="U115" s="37" t="s">
        <v>65</v>
      </c>
      <c r="V115" s="314">
        <f>IFERROR(SUM(V105:V113),"0")</f>
        <v>200</v>
      </c>
      <c r="W115" s="314">
        <f>IFERROR(SUM(W105:W113),"0")</f>
        <v>201.60000000000002</v>
      </c>
      <c r="X115" s="37"/>
      <c r="Y115" s="315"/>
      <c r="Z115" s="315"/>
    </row>
    <row r="116" spans="1:53" ht="14.25" hidden="1" customHeight="1" x14ac:dyDescent="0.25">
      <c r="A116" s="326" t="s">
        <v>220</v>
      </c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16">
        <v>4607091383065</v>
      </c>
      <c r="E117" s="317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2"/>
      <c r="P117" s="322"/>
      <c r="Q117" s="322"/>
      <c r="R117" s="317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16">
        <v>4680115881532</v>
      </c>
      <c r="E118" s="317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2"/>
      <c r="P118" s="322"/>
      <c r="Q118" s="322"/>
      <c r="R118" s="317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16">
        <v>4680115881532</v>
      </c>
      <c r="E119" s="317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73" t="s">
        <v>226</v>
      </c>
      <c r="O119" s="322"/>
      <c r="P119" s="322"/>
      <c r="Q119" s="322"/>
      <c r="R119" s="317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16">
        <v>4680115882652</v>
      </c>
      <c r="E120" s="317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87" t="s">
        <v>229</v>
      </c>
      <c r="O120" s="322"/>
      <c r="P120" s="322"/>
      <c r="Q120" s="322"/>
      <c r="R120" s="317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16">
        <v>4680115880238</v>
      </c>
      <c r="E121" s="317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2"/>
      <c r="P121" s="322"/>
      <c r="Q121" s="322"/>
      <c r="R121" s="317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16">
        <v>4680115881464</v>
      </c>
      <c r="E122" s="317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96" t="s">
        <v>234</v>
      </c>
      <c r="O122" s="322"/>
      <c r="P122" s="322"/>
      <c r="Q122" s="322"/>
      <c r="R122" s="317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44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45"/>
      <c r="N123" s="318" t="s">
        <v>66</v>
      </c>
      <c r="O123" s="319"/>
      <c r="P123" s="319"/>
      <c r="Q123" s="319"/>
      <c r="R123" s="319"/>
      <c r="S123" s="319"/>
      <c r="T123" s="320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45"/>
      <c r="N124" s="318" t="s">
        <v>66</v>
      </c>
      <c r="O124" s="319"/>
      <c r="P124" s="319"/>
      <c r="Q124" s="319"/>
      <c r="R124" s="319"/>
      <c r="S124" s="319"/>
      <c r="T124" s="320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24" t="s">
        <v>235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08"/>
      <c r="Z125" s="308"/>
    </row>
    <row r="126" spans="1:53" ht="14.25" hidden="1" customHeight="1" x14ac:dyDescent="0.25">
      <c r="A126" s="326" t="s">
        <v>68</v>
      </c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16">
        <v>4607091385168</v>
      </c>
      <c r="E127" s="317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36" t="s">
        <v>238</v>
      </c>
      <c r="O127" s="322"/>
      <c r="P127" s="322"/>
      <c r="Q127" s="322"/>
      <c r="R127" s="317"/>
      <c r="S127" s="34"/>
      <c r="T127" s="34"/>
      <c r="U127" s="35" t="s">
        <v>65</v>
      </c>
      <c r="V127" s="312">
        <v>200</v>
      </c>
      <c r="W127" s="313">
        <f>IFERROR(IF(V127="",0,CEILING((V127/$H127),1)*$H127),"")</f>
        <v>201.60000000000002</v>
      </c>
      <c r="X127" s="36">
        <f>IFERROR(IF(W127=0,"",ROUNDUP(W127/H127,0)*0.02175),"")</f>
        <v>0.52200000000000002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16">
        <v>4607091383256</v>
      </c>
      <c r="E128" s="317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2"/>
      <c r="P128" s="322"/>
      <c r="Q128" s="322"/>
      <c r="R128" s="317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16">
        <v>4607091385748</v>
      </c>
      <c r="E129" s="317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2"/>
      <c r="P129" s="322"/>
      <c r="Q129" s="322"/>
      <c r="R129" s="317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x14ac:dyDescent="0.2">
      <c r="A130" s="344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45"/>
      <c r="N130" s="318" t="s">
        <v>66</v>
      </c>
      <c r="O130" s="319"/>
      <c r="P130" s="319"/>
      <c r="Q130" s="319"/>
      <c r="R130" s="319"/>
      <c r="S130" s="319"/>
      <c r="T130" s="320"/>
      <c r="U130" s="37" t="s">
        <v>67</v>
      </c>
      <c r="V130" s="314">
        <f>IFERROR(V127/H127,"0")+IFERROR(V128/H128,"0")+IFERROR(V129/H129,"0")</f>
        <v>23.80952380952381</v>
      </c>
      <c r="W130" s="314">
        <f>IFERROR(W127/H127,"0")+IFERROR(W128/H128,"0")+IFERROR(W129/H129,"0")</f>
        <v>24</v>
      </c>
      <c r="X130" s="314">
        <f>IFERROR(IF(X127="",0,X127),"0")+IFERROR(IF(X128="",0,X128),"0")+IFERROR(IF(X129="",0,X129),"0")</f>
        <v>0.52200000000000002</v>
      </c>
      <c r="Y130" s="315"/>
      <c r="Z130" s="315"/>
    </row>
    <row r="131" spans="1:53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45"/>
      <c r="N131" s="318" t="s">
        <v>66</v>
      </c>
      <c r="O131" s="319"/>
      <c r="P131" s="319"/>
      <c r="Q131" s="319"/>
      <c r="R131" s="319"/>
      <c r="S131" s="319"/>
      <c r="T131" s="320"/>
      <c r="U131" s="37" t="s">
        <v>65</v>
      </c>
      <c r="V131" s="314">
        <f>IFERROR(SUM(V127:V129),"0")</f>
        <v>200</v>
      </c>
      <c r="W131" s="314">
        <f>IFERROR(SUM(W127:W129),"0")</f>
        <v>201.60000000000002</v>
      </c>
      <c r="X131" s="37"/>
      <c r="Y131" s="315"/>
      <c r="Z131" s="315"/>
    </row>
    <row r="132" spans="1:53" ht="27.75" hidden="1" customHeight="1" x14ac:dyDescent="0.2">
      <c r="A132" s="373" t="s">
        <v>243</v>
      </c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48"/>
      <c r="Z132" s="48"/>
    </row>
    <row r="133" spans="1:53" ht="16.5" hidden="1" customHeight="1" x14ac:dyDescent="0.25">
      <c r="A133" s="324" t="s">
        <v>244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08"/>
      <c r="Z133" s="308"/>
    </row>
    <row r="134" spans="1:53" ht="14.25" hidden="1" customHeight="1" x14ac:dyDescent="0.25">
      <c r="A134" s="326" t="s">
        <v>106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16">
        <v>4607091383423</v>
      </c>
      <c r="E135" s="317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2"/>
      <c r="P135" s="322"/>
      <c r="Q135" s="322"/>
      <c r="R135" s="317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16">
        <v>4607091381405</v>
      </c>
      <c r="E136" s="317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2"/>
      <c r="P136" s="322"/>
      <c r="Q136" s="322"/>
      <c r="R136" s="317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16">
        <v>4607091386516</v>
      </c>
      <c r="E137" s="317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2"/>
      <c r="P137" s="322"/>
      <c r="Q137" s="322"/>
      <c r="R137" s="317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4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45"/>
      <c r="N138" s="318" t="s">
        <v>66</v>
      </c>
      <c r="O138" s="319"/>
      <c r="P138" s="319"/>
      <c r="Q138" s="319"/>
      <c r="R138" s="319"/>
      <c r="S138" s="319"/>
      <c r="T138" s="320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45"/>
      <c r="N139" s="318" t="s">
        <v>66</v>
      </c>
      <c r="O139" s="319"/>
      <c r="P139" s="319"/>
      <c r="Q139" s="319"/>
      <c r="R139" s="319"/>
      <c r="S139" s="319"/>
      <c r="T139" s="320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24" t="s">
        <v>251</v>
      </c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08"/>
      <c r="Z140" s="308"/>
    </row>
    <row r="141" spans="1:53" ht="14.25" hidden="1" customHeight="1" x14ac:dyDescent="0.25">
      <c r="A141" s="326" t="s">
        <v>60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07"/>
      <c r="Z141" s="307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16">
        <v>4680115880993</v>
      </c>
      <c r="E142" s="317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2"/>
      <c r="P142" s="322"/>
      <c r="Q142" s="322"/>
      <c r="R142" s="317"/>
      <c r="S142" s="34"/>
      <c r="T142" s="34"/>
      <c r="U142" s="35" t="s">
        <v>65</v>
      </c>
      <c r="V142" s="312">
        <v>500</v>
      </c>
      <c r="W142" s="313">
        <f t="shared" ref="W142:W150" si="8">IFERROR(IF(V142="",0,CEILING((V142/$H142),1)*$H142),"")</f>
        <v>504</v>
      </c>
      <c r="X142" s="36">
        <f>IFERROR(IF(W142=0,"",ROUNDUP(W142/H142,0)*0.00753),"")</f>
        <v>0.90360000000000007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254</v>
      </c>
      <c r="B143" s="54" t="s">
        <v>255</v>
      </c>
      <c r="C143" s="31">
        <v>4301031204</v>
      </c>
      <c r="D143" s="316">
        <v>4680115881761</v>
      </c>
      <c r="E143" s="317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2"/>
      <c r="P143" s="322"/>
      <c r="Q143" s="322"/>
      <c r="R143" s="317"/>
      <c r="S143" s="34"/>
      <c r="T143" s="34"/>
      <c r="U143" s="35" t="s">
        <v>65</v>
      </c>
      <c r="V143" s="312">
        <v>200</v>
      </c>
      <c r="W143" s="313">
        <f t="shared" si="8"/>
        <v>201.60000000000002</v>
      </c>
      <c r="X143" s="36">
        <f>IFERROR(IF(W143=0,"",ROUNDUP(W143/H143,0)*0.00753),"")</f>
        <v>0.36143999999999998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16">
        <v>4680115881563</v>
      </c>
      <c r="E144" s="317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2"/>
      <c r="P144" s="322"/>
      <c r="Q144" s="322"/>
      <c r="R144" s="317"/>
      <c r="S144" s="34"/>
      <c r="T144" s="34"/>
      <c r="U144" s="35" t="s">
        <v>65</v>
      </c>
      <c r="V144" s="312">
        <v>250</v>
      </c>
      <c r="W144" s="313">
        <f t="shared" si="8"/>
        <v>252</v>
      </c>
      <c r="X144" s="36">
        <f>IFERROR(IF(W144=0,"",ROUNDUP(W144/H144,0)*0.00753),"")</f>
        <v>0.45180000000000003</v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16">
        <v>4680115880986</v>
      </c>
      <c r="E145" s="317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2"/>
      <c r="P145" s="322"/>
      <c r="Q145" s="322"/>
      <c r="R145" s="317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16">
        <v>4680115880207</v>
      </c>
      <c r="E146" s="317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2"/>
      <c r="P146" s="322"/>
      <c r="Q146" s="322"/>
      <c r="R146" s="317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16">
        <v>4680115881785</v>
      </c>
      <c r="E147" s="317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2"/>
      <c r="P147" s="322"/>
      <c r="Q147" s="322"/>
      <c r="R147" s="317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16">
        <v>4680115881679</v>
      </c>
      <c r="E148" s="317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2"/>
      <c r="P148" s="322"/>
      <c r="Q148" s="322"/>
      <c r="R148" s="317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16">
        <v>4680115880191</v>
      </c>
      <c r="E149" s="317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2"/>
      <c r="P149" s="322"/>
      <c r="Q149" s="322"/>
      <c r="R149" s="317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16">
        <v>4680115883963</v>
      </c>
      <c r="E150" s="317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84" t="s">
        <v>270</v>
      </c>
      <c r="O150" s="322"/>
      <c r="P150" s="322"/>
      <c r="Q150" s="322"/>
      <c r="R150" s="317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4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4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226.19047619047618</v>
      </c>
      <c r="W151" s="314">
        <f>IFERROR(W142/H142,"0")+IFERROR(W143/H143,"0")+IFERROR(W144/H144,"0")+IFERROR(W145/H145,"0")+IFERROR(W146/H146,"0")+IFERROR(W147/H147,"0")+IFERROR(W148/H148,"0")+IFERROR(W149/H149,"0")+IFERROR(W150/H150,"0")</f>
        <v>228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1.7168399999999999</v>
      </c>
      <c r="Y151" s="315"/>
      <c r="Z151" s="315"/>
    </row>
    <row r="152" spans="1:53" x14ac:dyDescent="0.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4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14">
        <f>IFERROR(SUM(V142:V150),"0")</f>
        <v>950</v>
      </c>
      <c r="W152" s="314">
        <f>IFERROR(SUM(W142:W150),"0")</f>
        <v>957.6</v>
      </c>
      <c r="X152" s="37"/>
      <c r="Y152" s="315"/>
      <c r="Z152" s="315"/>
    </row>
    <row r="153" spans="1:53" ht="16.5" hidden="1" customHeight="1" x14ac:dyDescent="0.25">
      <c r="A153" s="324" t="s">
        <v>271</v>
      </c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08"/>
      <c r="Z153" s="308"/>
    </row>
    <row r="154" spans="1:53" ht="14.25" hidden="1" customHeight="1" x14ac:dyDescent="0.25">
      <c r="A154" s="326" t="s">
        <v>106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16">
        <v>4680115881402</v>
      </c>
      <c r="E155" s="317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17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4301011454</v>
      </c>
      <c r="D156" s="316">
        <v>4680115881396</v>
      </c>
      <c r="E156" s="317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17"/>
      <c r="S156" s="34"/>
      <c r="T156" s="34"/>
      <c r="U156" s="35" t="s">
        <v>65</v>
      </c>
      <c r="V156" s="312">
        <v>22.5</v>
      </c>
      <c r="W156" s="313">
        <f>IFERROR(IF(V156="",0,CEILING((V156/$H156),1)*$H156),"")</f>
        <v>24.3</v>
      </c>
      <c r="X156" s="36">
        <f>IFERROR(IF(W156=0,"",ROUNDUP(W156/H156,0)*0.00753),"")</f>
        <v>6.7769999999999997E-2</v>
      </c>
      <c r="Y156" s="56"/>
      <c r="Z156" s="57"/>
      <c r="AD156" s="58"/>
      <c r="BA156" s="139" t="s">
        <v>1</v>
      </c>
    </row>
    <row r="157" spans="1:53" x14ac:dyDescent="0.2">
      <c r="A157" s="34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4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14">
        <f>IFERROR(V155/H155,"0")+IFERROR(V156/H156,"0")</f>
        <v>8.3333333333333321</v>
      </c>
      <c r="W157" s="314">
        <f>IFERROR(W155/H155,"0")+IFERROR(W156/H156,"0")</f>
        <v>9</v>
      </c>
      <c r="X157" s="314">
        <f>IFERROR(IF(X155="",0,X155),"0")+IFERROR(IF(X156="",0,X156),"0")</f>
        <v>6.7769999999999997E-2</v>
      </c>
      <c r="Y157" s="315"/>
      <c r="Z157" s="315"/>
    </row>
    <row r="158" spans="1:53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4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14">
        <f>IFERROR(SUM(V155:V156),"0")</f>
        <v>22.5</v>
      </c>
      <c r="W158" s="314">
        <f>IFERROR(SUM(W155:W156),"0")</f>
        <v>24.3</v>
      </c>
      <c r="X158" s="37"/>
      <c r="Y158" s="315"/>
      <c r="Z158" s="315"/>
    </row>
    <row r="159" spans="1:53" ht="14.25" hidden="1" customHeight="1" x14ac:dyDescent="0.25">
      <c r="A159" s="326" t="s">
        <v>98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16">
        <v>4680115882935</v>
      </c>
      <c r="E160" s="317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9" t="s">
        <v>278</v>
      </c>
      <c r="O160" s="322"/>
      <c r="P160" s="322"/>
      <c r="Q160" s="322"/>
      <c r="R160" s="317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16">
        <v>4680115880764</v>
      </c>
      <c r="E161" s="317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17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4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4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26" t="s">
        <v>60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16">
        <v>4680115882683</v>
      </c>
      <c r="E165" s="317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17"/>
      <c r="S165" s="34"/>
      <c r="T165" s="34"/>
      <c r="U165" s="35" t="s">
        <v>65</v>
      </c>
      <c r="V165" s="312">
        <v>60</v>
      </c>
      <c r="W165" s="313">
        <f>IFERROR(IF(V165="",0,CEILING((V165/$H165),1)*$H165),"")</f>
        <v>64.800000000000011</v>
      </c>
      <c r="X165" s="36">
        <f>IFERROR(IF(W165=0,"",ROUNDUP(W165/H165,0)*0.00937),"")</f>
        <v>0.11244</v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16">
        <v>4680115882690</v>
      </c>
      <c r="E166" s="317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17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4301031220</v>
      </c>
      <c r="D167" s="316">
        <v>4680115882669</v>
      </c>
      <c r="E167" s="317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17"/>
      <c r="S167" s="34"/>
      <c r="T167" s="34"/>
      <c r="U167" s="35" t="s">
        <v>65</v>
      </c>
      <c r="V167" s="312">
        <v>150</v>
      </c>
      <c r="W167" s="313">
        <f>IFERROR(IF(V167="",0,CEILING((V167/$H167),1)*$H167),"")</f>
        <v>151.20000000000002</v>
      </c>
      <c r="X167" s="36">
        <f>IFERROR(IF(W167=0,"",ROUNDUP(W167/H167,0)*0.00937),"")</f>
        <v>0.26235999999999998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4301031221</v>
      </c>
      <c r="D168" s="316">
        <v>4680115882676</v>
      </c>
      <c r="E168" s="317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17"/>
      <c r="S168" s="34"/>
      <c r="T168" s="34"/>
      <c r="U168" s="35" t="s">
        <v>65</v>
      </c>
      <c r="V168" s="312">
        <v>100</v>
      </c>
      <c r="W168" s="313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x14ac:dyDescent="0.2">
      <c r="A169" s="344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4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14">
        <f>IFERROR(V165/H165,"0")+IFERROR(V166/H166,"0")+IFERROR(V167/H167,"0")+IFERROR(V168/H168,"0")</f>
        <v>57.407407407407405</v>
      </c>
      <c r="W169" s="314">
        <f>IFERROR(W165/H165,"0")+IFERROR(W166/H166,"0")+IFERROR(W167/H167,"0")+IFERROR(W168/H168,"0")</f>
        <v>59</v>
      </c>
      <c r="X169" s="314">
        <f>IFERROR(IF(X165="",0,X165),"0")+IFERROR(IF(X166="",0,X166),"0")+IFERROR(IF(X167="",0,X167),"0")+IFERROR(IF(X168="",0,X168),"0")</f>
        <v>0.55282999999999993</v>
      </c>
      <c r="Y169" s="315"/>
      <c r="Z169" s="315"/>
    </row>
    <row r="170" spans="1:53" x14ac:dyDescent="0.2">
      <c r="A170" s="325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4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14">
        <f>IFERROR(SUM(V165:V168),"0")</f>
        <v>310</v>
      </c>
      <c r="W170" s="314">
        <f>IFERROR(SUM(W165:W168),"0")</f>
        <v>318.60000000000002</v>
      </c>
      <c r="X170" s="37"/>
      <c r="Y170" s="315"/>
      <c r="Z170" s="315"/>
    </row>
    <row r="171" spans="1:53" ht="14.25" hidden="1" customHeight="1" x14ac:dyDescent="0.25">
      <c r="A171" s="326" t="s">
        <v>68</v>
      </c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16">
        <v>4680115881556</v>
      </c>
      <c r="E172" s="317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17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16">
        <v>4680115880573</v>
      </c>
      <c r="E173" s="317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75" t="s">
        <v>293</v>
      </c>
      <c r="O173" s="322"/>
      <c r="P173" s="322"/>
      <c r="Q173" s="322"/>
      <c r="R173" s="317"/>
      <c r="S173" s="34"/>
      <c r="T173" s="34"/>
      <c r="U173" s="35" t="s">
        <v>65</v>
      </c>
      <c r="V173" s="312">
        <v>200</v>
      </c>
      <c r="W173" s="313">
        <f t="shared" si="9"/>
        <v>200.1</v>
      </c>
      <c r="X173" s="36">
        <f>IFERROR(IF(W173=0,"",ROUNDUP(W173/H173,0)*0.02175),"")</f>
        <v>0.50024999999999997</v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16">
        <v>4680115881594</v>
      </c>
      <c r="E174" s="317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17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4301051505</v>
      </c>
      <c r="D175" s="316">
        <v>4680115881587</v>
      </c>
      <c r="E175" s="317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406" t="s">
        <v>298</v>
      </c>
      <c r="O175" s="322"/>
      <c r="P175" s="322"/>
      <c r="Q175" s="322"/>
      <c r="R175" s="317"/>
      <c r="S175" s="34"/>
      <c r="T175" s="34"/>
      <c r="U175" s="35" t="s">
        <v>65</v>
      </c>
      <c r="V175" s="312">
        <v>100</v>
      </c>
      <c r="W175" s="313">
        <f t="shared" si="9"/>
        <v>100</v>
      </c>
      <c r="X175" s="36">
        <f>IFERROR(IF(W175=0,"",ROUNDUP(W175/H175,0)*0.01196),"")</f>
        <v>0.29899999999999999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16">
        <v>4680115880962</v>
      </c>
      <c r="E176" s="317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17"/>
      <c r="S176" s="34"/>
      <c r="T176" s="34"/>
      <c r="U176" s="35" t="s">
        <v>65</v>
      </c>
      <c r="V176" s="312">
        <v>150</v>
      </c>
      <c r="W176" s="313">
        <f t="shared" si="9"/>
        <v>156</v>
      </c>
      <c r="X176" s="36">
        <f>IFERROR(IF(W176=0,"",ROUNDUP(W176/H176,0)*0.02175),"")</f>
        <v>0.43499999999999994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16">
        <v>4680115881617</v>
      </c>
      <c r="E177" s="317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17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16">
        <v>4680115881228</v>
      </c>
      <c r="E178" s="317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4" t="s">
        <v>305</v>
      </c>
      <c r="O178" s="322"/>
      <c r="P178" s="322"/>
      <c r="Q178" s="322"/>
      <c r="R178" s="317"/>
      <c r="S178" s="34"/>
      <c r="T178" s="34"/>
      <c r="U178" s="35" t="s">
        <v>65</v>
      </c>
      <c r="V178" s="312">
        <v>38.400000000000013</v>
      </c>
      <c r="W178" s="313">
        <f t="shared" si="9"/>
        <v>38.4</v>
      </c>
      <c r="X178" s="36">
        <f>IFERROR(IF(W178=0,"",ROUNDUP(W178/H178,0)*0.00753),"")</f>
        <v>0.12048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16">
        <v>4680115881037</v>
      </c>
      <c r="E179" s="317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3" t="s">
        <v>308</v>
      </c>
      <c r="O179" s="322"/>
      <c r="P179" s="322"/>
      <c r="Q179" s="322"/>
      <c r="R179" s="317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16">
        <v>4680115881211</v>
      </c>
      <c r="E180" s="317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17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16">
        <v>4680115881020</v>
      </c>
      <c r="E181" s="317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17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16">
        <v>4680115882195</v>
      </c>
      <c r="E182" s="317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17"/>
      <c r="S182" s="34"/>
      <c r="T182" s="34"/>
      <c r="U182" s="35" t="s">
        <v>65</v>
      </c>
      <c r="V182" s="312">
        <v>24</v>
      </c>
      <c r="W182" s="313">
        <f t="shared" si="9"/>
        <v>24</v>
      </c>
      <c r="X182" s="36">
        <f t="shared" ref="X182:X188" si="10">IFERROR(IF(W182=0,"",ROUNDUP(W182/H182,0)*0.00753),"")</f>
        <v>7.5300000000000006E-2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4301051479</v>
      </c>
      <c r="D183" s="316">
        <v>4680115882607</v>
      </c>
      <c r="E183" s="317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17"/>
      <c r="S183" s="34"/>
      <c r="T183" s="34"/>
      <c r="U183" s="35" t="s">
        <v>65</v>
      </c>
      <c r="V183" s="312">
        <v>36</v>
      </c>
      <c r="W183" s="313">
        <f t="shared" si="9"/>
        <v>36</v>
      </c>
      <c r="X183" s="36">
        <f t="shared" si="10"/>
        <v>0.15060000000000001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16">
        <v>4680115880092</v>
      </c>
      <c r="E184" s="317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17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16">
        <v>4680115880221</v>
      </c>
      <c r="E185" s="317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17"/>
      <c r="S185" s="34"/>
      <c r="T185" s="34"/>
      <c r="U185" s="35" t="s">
        <v>65</v>
      </c>
      <c r="V185" s="312">
        <v>38.400000000000013</v>
      </c>
      <c r="W185" s="313">
        <f t="shared" si="9"/>
        <v>38.4</v>
      </c>
      <c r="X185" s="36">
        <f t="shared" si="10"/>
        <v>0.12048</v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16">
        <v>4680115882942</v>
      </c>
      <c r="E186" s="317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54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17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16">
        <v>4680115880504</v>
      </c>
      <c r="E187" s="317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5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17"/>
      <c r="S187" s="34"/>
      <c r="T187" s="34"/>
      <c r="U187" s="35" t="s">
        <v>65</v>
      </c>
      <c r="V187" s="312">
        <v>24</v>
      </c>
      <c r="W187" s="313">
        <f t="shared" si="9"/>
        <v>24</v>
      </c>
      <c r="X187" s="36">
        <f t="shared" si="10"/>
        <v>7.5300000000000006E-2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16">
        <v>4680115882164</v>
      </c>
      <c r="E188" s="317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17"/>
      <c r="S188" s="34"/>
      <c r="T188" s="34"/>
      <c r="U188" s="35" t="s">
        <v>65</v>
      </c>
      <c r="V188" s="312">
        <v>76.800000000000011</v>
      </c>
      <c r="W188" s="313">
        <f t="shared" si="9"/>
        <v>76.8</v>
      </c>
      <c r="X188" s="36">
        <f t="shared" si="10"/>
        <v>0.24096000000000001</v>
      </c>
      <c r="Y188" s="56"/>
      <c r="Z188" s="57"/>
      <c r="AD188" s="58"/>
      <c r="BA188" s="162" t="s">
        <v>1</v>
      </c>
    </row>
    <row r="189" spans="1:53" x14ac:dyDescent="0.2">
      <c r="A189" s="344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4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171.21927497789568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172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2.0173699999999997</v>
      </c>
      <c r="Y189" s="315"/>
      <c r="Z189" s="315"/>
    </row>
    <row r="190" spans="1:53" x14ac:dyDescent="0.2">
      <c r="A190" s="325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4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14">
        <f>IFERROR(SUM(V172:V188),"0")</f>
        <v>687.60000000000014</v>
      </c>
      <c r="W190" s="314">
        <f>IFERROR(SUM(W172:W188),"0")</f>
        <v>693.69999999999993</v>
      </c>
      <c r="X190" s="37"/>
      <c r="Y190" s="315"/>
      <c r="Z190" s="315"/>
    </row>
    <row r="191" spans="1:53" ht="14.25" hidden="1" customHeight="1" x14ac:dyDescent="0.25">
      <c r="A191" s="326" t="s">
        <v>220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16">
        <v>4680115882874</v>
      </c>
      <c r="E192" s="317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1" t="s">
        <v>329</v>
      </c>
      <c r="O192" s="322"/>
      <c r="P192" s="322"/>
      <c r="Q192" s="322"/>
      <c r="R192" s="317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16">
        <v>4680115884434</v>
      </c>
      <c r="E193" s="317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6" t="s">
        <v>332</v>
      </c>
      <c r="O193" s="322"/>
      <c r="P193" s="322"/>
      <c r="Q193" s="322"/>
      <c r="R193" s="317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16">
        <v>4680115880801</v>
      </c>
      <c r="E194" s="317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2"/>
      <c r="P194" s="322"/>
      <c r="Q194" s="322"/>
      <c r="R194" s="317"/>
      <c r="S194" s="34"/>
      <c r="T194" s="34"/>
      <c r="U194" s="35" t="s">
        <v>65</v>
      </c>
      <c r="V194" s="312">
        <v>24</v>
      </c>
      <c r="W194" s="313">
        <f>IFERROR(IF(V194="",0,CEILING((V194/$H194),1)*$H194),"")</f>
        <v>24</v>
      </c>
      <c r="X194" s="36">
        <f>IFERROR(IF(W194=0,"",ROUNDUP(W194/H194,0)*0.00753),"")</f>
        <v>7.5300000000000006E-2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16">
        <v>4680115880818</v>
      </c>
      <c r="E195" s="317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2"/>
      <c r="P195" s="322"/>
      <c r="Q195" s="322"/>
      <c r="R195" s="317"/>
      <c r="S195" s="34"/>
      <c r="T195" s="34"/>
      <c r="U195" s="35" t="s">
        <v>65</v>
      </c>
      <c r="V195" s="312">
        <v>60</v>
      </c>
      <c r="W195" s="313">
        <f>IFERROR(IF(V195="",0,CEILING((V195/$H195),1)*$H195),"")</f>
        <v>60</v>
      </c>
      <c r="X195" s="36">
        <f>IFERROR(IF(W195=0,"",ROUNDUP(W195/H195,0)*0.00753),"")</f>
        <v>0.18825</v>
      </c>
      <c r="Y195" s="56"/>
      <c r="Z195" s="57"/>
      <c r="AD195" s="58"/>
      <c r="BA195" s="166" t="s">
        <v>1</v>
      </c>
    </row>
    <row r="196" spans="1:53" x14ac:dyDescent="0.2">
      <c r="A196" s="344"/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45"/>
      <c r="N196" s="318" t="s">
        <v>66</v>
      </c>
      <c r="O196" s="319"/>
      <c r="P196" s="319"/>
      <c r="Q196" s="319"/>
      <c r="R196" s="319"/>
      <c r="S196" s="319"/>
      <c r="T196" s="320"/>
      <c r="U196" s="37" t="s">
        <v>67</v>
      </c>
      <c r="V196" s="314">
        <f>IFERROR(V192/H192,"0")+IFERROR(V193/H193,"0")+IFERROR(V194/H194,"0")+IFERROR(V195/H195,"0")</f>
        <v>35</v>
      </c>
      <c r="W196" s="314">
        <f>IFERROR(W192/H192,"0")+IFERROR(W193/H193,"0")+IFERROR(W194/H194,"0")+IFERROR(W195/H195,"0")</f>
        <v>35</v>
      </c>
      <c r="X196" s="314">
        <f>IFERROR(IF(X192="",0,X192),"0")+IFERROR(IF(X193="",0,X193),"0")+IFERROR(IF(X194="",0,X194),"0")+IFERROR(IF(X195="",0,X195),"0")</f>
        <v>0.26355000000000001</v>
      </c>
      <c r="Y196" s="315"/>
      <c r="Z196" s="315"/>
    </row>
    <row r="197" spans="1:53" x14ac:dyDescent="0.2">
      <c r="A197" s="325"/>
      <c r="B197" s="325"/>
      <c r="C197" s="325"/>
      <c r="D197" s="325"/>
      <c r="E197" s="325"/>
      <c r="F197" s="325"/>
      <c r="G197" s="325"/>
      <c r="H197" s="325"/>
      <c r="I197" s="325"/>
      <c r="J197" s="325"/>
      <c r="K197" s="325"/>
      <c r="L197" s="325"/>
      <c r="M197" s="345"/>
      <c r="N197" s="318" t="s">
        <v>66</v>
      </c>
      <c r="O197" s="319"/>
      <c r="P197" s="319"/>
      <c r="Q197" s="319"/>
      <c r="R197" s="319"/>
      <c r="S197" s="319"/>
      <c r="T197" s="320"/>
      <c r="U197" s="37" t="s">
        <v>65</v>
      </c>
      <c r="V197" s="314">
        <f>IFERROR(SUM(V192:V195),"0")</f>
        <v>84</v>
      </c>
      <c r="W197" s="314">
        <f>IFERROR(SUM(W192:W195),"0")</f>
        <v>84</v>
      </c>
      <c r="X197" s="37"/>
      <c r="Y197" s="315"/>
      <c r="Z197" s="315"/>
    </row>
    <row r="198" spans="1:53" ht="16.5" hidden="1" customHeight="1" x14ac:dyDescent="0.25">
      <c r="A198" s="324" t="s">
        <v>337</v>
      </c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25"/>
      <c r="Y198" s="308"/>
      <c r="Z198" s="308"/>
    </row>
    <row r="199" spans="1:53" ht="14.25" hidden="1" customHeight="1" x14ac:dyDescent="0.25">
      <c r="A199" s="326" t="s">
        <v>60</v>
      </c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25"/>
      <c r="P199" s="325"/>
      <c r="Q199" s="325"/>
      <c r="R199" s="325"/>
      <c r="S199" s="325"/>
      <c r="T199" s="325"/>
      <c r="U199" s="325"/>
      <c r="V199" s="325"/>
      <c r="W199" s="325"/>
      <c r="X199" s="325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16">
        <v>4607091389845</v>
      </c>
      <c r="E200" s="317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9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2"/>
      <c r="P200" s="322"/>
      <c r="Q200" s="322"/>
      <c r="R200" s="317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4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45"/>
      <c r="N201" s="318" t="s">
        <v>66</v>
      </c>
      <c r="O201" s="319"/>
      <c r="P201" s="319"/>
      <c r="Q201" s="319"/>
      <c r="R201" s="319"/>
      <c r="S201" s="319"/>
      <c r="T201" s="320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45"/>
      <c r="N202" s="318" t="s">
        <v>66</v>
      </c>
      <c r="O202" s="319"/>
      <c r="P202" s="319"/>
      <c r="Q202" s="319"/>
      <c r="R202" s="319"/>
      <c r="S202" s="319"/>
      <c r="T202" s="320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24" t="s">
        <v>340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08"/>
      <c r="Z203" s="308"/>
    </row>
    <row r="204" spans="1:53" ht="14.25" hidden="1" customHeight="1" x14ac:dyDescent="0.25">
      <c r="A204" s="326" t="s">
        <v>106</v>
      </c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16">
        <v>4607091387445</v>
      </c>
      <c r="E205" s="317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2"/>
      <c r="P205" s="322"/>
      <c r="Q205" s="322"/>
      <c r="R205" s="317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16">
        <v>4607091386004</v>
      </c>
      <c r="E206" s="317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2"/>
      <c r="P206" s="322"/>
      <c r="Q206" s="322"/>
      <c r="R206" s="317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16">
        <v>4607091386004</v>
      </c>
      <c r="E207" s="317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2"/>
      <c r="P207" s="322"/>
      <c r="Q207" s="322"/>
      <c r="R207" s="317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16">
        <v>4607091386073</v>
      </c>
      <c r="E208" s="317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2"/>
      <c r="P208" s="322"/>
      <c r="Q208" s="322"/>
      <c r="R208" s="317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16">
        <v>4607091387322</v>
      </c>
      <c r="E209" s="317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2"/>
      <c r="P209" s="322"/>
      <c r="Q209" s="322"/>
      <c r="R209" s="317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16">
        <v>4607091387322</v>
      </c>
      <c r="E210" s="317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2"/>
      <c r="P210" s="322"/>
      <c r="Q210" s="322"/>
      <c r="R210" s="317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16">
        <v>4607091387377</v>
      </c>
      <c r="E211" s="317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2"/>
      <c r="P211" s="322"/>
      <c r="Q211" s="322"/>
      <c r="R211" s="317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16">
        <v>4607091387353</v>
      </c>
      <c r="E212" s="317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2"/>
      <c r="P212" s="322"/>
      <c r="Q212" s="322"/>
      <c r="R212" s="317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16">
        <v>4607091386011</v>
      </c>
      <c r="E213" s="317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2"/>
      <c r="P213" s="322"/>
      <c r="Q213" s="322"/>
      <c r="R213" s="317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16">
        <v>4607091387308</v>
      </c>
      <c r="E214" s="317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2"/>
      <c r="P214" s="322"/>
      <c r="Q214" s="322"/>
      <c r="R214" s="317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16">
        <v>4607091387339</v>
      </c>
      <c r="E215" s="317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2"/>
      <c r="P215" s="322"/>
      <c r="Q215" s="322"/>
      <c r="R215" s="317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16">
        <v>4680115882638</v>
      </c>
      <c r="E216" s="317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2"/>
      <c r="P216" s="322"/>
      <c r="Q216" s="322"/>
      <c r="R216" s="317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16">
        <v>4680115881938</v>
      </c>
      <c r="E217" s="317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2"/>
      <c r="P217" s="322"/>
      <c r="Q217" s="322"/>
      <c r="R217" s="317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16">
        <v>4607091387346</v>
      </c>
      <c r="E218" s="317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2"/>
      <c r="P218" s="322"/>
      <c r="Q218" s="322"/>
      <c r="R218" s="317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16">
        <v>4607091389807</v>
      </c>
      <c r="E219" s="317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2"/>
      <c r="P219" s="322"/>
      <c r="Q219" s="322"/>
      <c r="R219" s="317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4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45"/>
      <c r="N220" s="318" t="s">
        <v>66</v>
      </c>
      <c r="O220" s="319"/>
      <c r="P220" s="319"/>
      <c r="Q220" s="319"/>
      <c r="R220" s="319"/>
      <c r="S220" s="319"/>
      <c r="T220" s="320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45"/>
      <c r="N221" s="318" t="s">
        <v>66</v>
      </c>
      <c r="O221" s="319"/>
      <c r="P221" s="319"/>
      <c r="Q221" s="319"/>
      <c r="R221" s="319"/>
      <c r="S221" s="319"/>
      <c r="T221" s="320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26" t="s">
        <v>98</v>
      </c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16">
        <v>4680115881914</v>
      </c>
      <c r="E223" s="317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2"/>
      <c r="P223" s="322"/>
      <c r="Q223" s="322"/>
      <c r="R223" s="317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4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4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26" t="s">
        <v>60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07"/>
      <c r="Z226" s="307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16">
        <v>4607091387193</v>
      </c>
      <c r="E227" s="317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2"/>
      <c r="P227" s="322"/>
      <c r="Q227" s="322"/>
      <c r="R227" s="317"/>
      <c r="S227" s="34"/>
      <c r="T227" s="34"/>
      <c r="U227" s="35" t="s">
        <v>65</v>
      </c>
      <c r="V227" s="312">
        <v>200</v>
      </c>
      <c r="W227" s="313">
        <f>IFERROR(IF(V227="",0,CEILING((V227/$H227),1)*$H227),"")</f>
        <v>201.60000000000002</v>
      </c>
      <c r="X227" s="36">
        <f>IFERROR(IF(W227=0,"",ROUNDUP(W227/H227,0)*0.00753),"")</f>
        <v>0.36143999999999998</v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16">
        <v>4607091387230</v>
      </c>
      <c r="E228" s="317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2"/>
      <c r="P228" s="322"/>
      <c r="Q228" s="322"/>
      <c r="R228" s="317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16">
        <v>4607091387285</v>
      </c>
      <c r="E229" s="317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2"/>
      <c r="P229" s="322"/>
      <c r="Q229" s="322"/>
      <c r="R229" s="317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x14ac:dyDescent="0.2">
      <c r="A230" s="344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45"/>
      <c r="N230" s="318" t="s">
        <v>66</v>
      </c>
      <c r="O230" s="319"/>
      <c r="P230" s="319"/>
      <c r="Q230" s="319"/>
      <c r="R230" s="319"/>
      <c r="S230" s="319"/>
      <c r="T230" s="320"/>
      <c r="U230" s="37" t="s">
        <v>67</v>
      </c>
      <c r="V230" s="314">
        <f>IFERROR(V227/H227,"0")+IFERROR(V228/H228,"0")+IFERROR(V229/H229,"0")</f>
        <v>47.61904761904762</v>
      </c>
      <c r="W230" s="314">
        <f>IFERROR(W227/H227,"0")+IFERROR(W228/H228,"0")+IFERROR(W229/H229,"0")</f>
        <v>48</v>
      </c>
      <c r="X230" s="314">
        <f>IFERROR(IF(X227="",0,X227),"0")+IFERROR(IF(X228="",0,X228),"0")+IFERROR(IF(X229="",0,X229),"0")</f>
        <v>0.36143999999999998</v>
      </c>
      <c r="Y230" s="315"/>
      <c r="Z230" s="315"/>
    </row>
    <row r="231" spans="1:53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45"/>
      <c r="N231" s="318" t="s">
        <v>66</v>
      </c>
      <c r="O231" s="319"/>
      <c r="P231" s="319"/>
      <c r="Q231" s="319"/>
      <c r="R231" s="319"/>
      <c r="S231" s="319"/>
      <c r="T231" s="320"/>
      <c r="U231" s="37" t="s">
        <v>65</v>
      </c>
      <c r="V231" s="314">
        <f>IFERROR(SUM(V227:V229),"0")</f>
        <v>200</v>
      </c>
      <c r="W231" s="314">
        <f>IFERROR(SUM(W227:W229),"0")</f>
        <v>201.60000000000002</v>
      </c>
      <c r="X231" s="37"/>
      <c r="Y231" s="315"/>
      <c r="Z231" s="315"/>
    </row>
    <row r="232" spans="1:53" ht="14.25" hidden="1" customHeight="1" x14ac:dyDescent="0.25">
      <c r="A232" s="326" t="s">
        <v>68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16">
        <v>4607091387766</v>
      </c>
      <c r="E233" s="317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2"/>
      <c r="P233" s="322"/>
      <c r="Q233" s="322"/>
      <c r="R233" s="317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16">
        <v>4607091387957</v>
      </c>
      <c r="E234" s="317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2"/>
      <c r="P234" s="322"/>
      <c r="Q234" s="322"/>
      <c r="R234" s="317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16">
        <v>4607091387964</v>
      </c>
      <c r="E235" s="317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2"/>
      <c r="P235" s="322"/>
      <c r="Q235" s="322"/>
      <c r="R235" s="317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16">
        <v>4680115883604</v>
      </c>
      <c r="E236" s="317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38" t="s">
        <v>385</v>
      </c>
      <c r="O236" s="322"/>
      <c r="P236" s="322"/>
      <c r="Q236" s="322"/>
      <c r="R236" s="317"/>
      <c r="S236" s="34"/>
      <c r="T236" s="34"/>
      <c r="U236" s="35" t="s">
        <v>65</v>
      </c>
      <c r="V236" s="312">
        <v>33.599999999999987</v>
      </c>
      <c r="W236" s="313">
        <f t="shared" si="13"/>
        <v>33.6</v>
      </c>
      <c r="X236" s="36">
        <f>IFERROR(IF(W236=0,"",ROUNDUP(W236/H236,0)*0.00753),"")</f>
        <v>0.12048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16">
        <v>4680115883567</v>
      </c>
      <c r="E237" s="317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91" t="s">
        <v>388</v>
      </c>
      <c r="O237" s="322"/>
      <c r="P237" s="322"/>
      <c r="Q237" s="322"/>
      <c r="R237" s="317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16">
        <v>4607091381672</v>
      </c>
      <c r="E238" s="317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2"/>
      <c r="P238" s="322"/>
      <c r="Q238" s="322"/>
      <c r="R238" s="317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16">
        <v>4607091387537</v>
      </c>
      <c r="E239" s="317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2"/>
      <c r="P239" s="322"/>
      <c r="Q239" s="322"/>
      <c r="R239" s="317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16">
        <v>4607091387513</v>
      </c>
      <c r="E240" s="317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2"/>
      <c r="P240" s="322"/>
      <c r="Q240" s="322"/>
      <c r="R240" s="317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16">
        <v>4680115880511</v>
      </c>
      <c r="E241" s="317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2"/>
      <c r="P241" s="322"/>
      <c r="Q241" s="322"/>
      <c r="R241" s="317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4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45"/>
      <c r="N242" s="318" t="s">
        <v>66</v>
      </c>
      <c r="O242" s="319"/>
      <c r="P242" s="319"/>
      <c r="Q242" s="319"/>
      <c r="R242" s="319"/>
      <c r="S242" s="319"/>
      <c r="T242" s="320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15.999999999999993</v>
      </c>
      <c r="W242" s="314">
        <f>IFERROR(W233/H233,"0")+IFERROR(W234/H234,"0")+IFERROR(W235/H235,"0")+IFERROR(W236/H236,"0")+IFERROR(W237/H237,"0")+IFERROR(W238/H238,"0")+IFERROR(W239/H239,"0")+IFERROR(W240/H240,"0")+IFERROR(W241/H241,"0")</f>
        <v>16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0.12048</v>
      </c>
      <c r="Y242" s="315"/>
      <c r="Z242" s="315"/>
    </row>
    <row r="243" spans="1:53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45"/>
      <c r="N243" s="318" t="s">
        <v>66</v>
      </c>
      <c r="O243" s="319"/>
      <c r="P243" s="319"/>
      <c r="Q243" s="319"/>
      <c r="R243" s="319"/>
      <c r="S243" s="319"/>
      <c r="T243" s="320"/>
      <c r="U243" s="37" t="s">
        <v>65</v>
      </c>
      <c r="V243" s="314">
        <f>IFERROR(SUM(V233:V241),"0")</f>
        <v>33.599999999999987</v>
      </c>
      <c r="W243" s="314">
        <f>IFERROR(SUM(W233:W241),"0")</f>
        <v>33.6</v>
      </c>
      <c r="X243" s="37"/>
      <c r="Y243" s="315"/>
      <c r="Z243" s="315"/>
    </row>
    <row r="244" spans="1:53" ht="14.25" hidden="1" customHeight="1" x14ac:dyDescent="0.25">
      <c r="A244" s="326" t="s">
        <v>220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07"/>
      <c r="Z244" s="307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16">
        <v>4607091380880</v>
      </c>
      <c r="E245" s="317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2"/>
      <c r="P245" s="322"/>
      <c r="Q245" s="322"/>
      <c r="R245" s="317"/>
      <c r="S245" s="34"/>
      <c r="T245" s="34"/>
      <c r="U245" s="35" t="s">
        <v>65</v>
      </c>
      <c r="V245" s="312">
        <v>60</v>
      </c>
      <c r="W245" s="313">
        <f>IFERROR(IF(V245="",0,CEILING((V245/$H245),1)*$H245),"")</f>
        <v>67.2</v>
      </c>
      <c r="X245" s="36">
        <f>IFERROR(IF(W245=0,"",ROUNDUP(W245/H245,0)*0.02175),"")</f>
        <v>0.17399999999999999</v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16">
        <v>4607091384482</v>
      </c>
      <c r="E246" s="317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2"/>
      <c r="P246" s="322"/>
      <c r="Q246" s="322"/>
      <c r="R246" s="317"/>
      <c r="S246" s="34"/>
      <c r="T246" s="34"/>
      <c r="U246" s="35" t="s">
        <v>65</v>
      </c>
      <c r="V246" s="312">
        <v>60</v>
      </c>
      <c r="W246" s="313">
        <f>IFERROR(IF(V246="",0,CEILING((V246/$H246),1)*$H246),"")</f>
        <v>62.4</v>
      </c>
      <c r="X246" s="36">
        <f>IFERROR(IF(W246=0,"",ROUNDUP(W246/H246,0)*0.02175),"")</f>
        <v>0.17399999999999999</v>
      </c>
      <c r="Y246" s="56"/>
      <c r="Z246" s="57"/>
      <c r="AD246" s="58"/>
      <c r="BA246" s="197" t="s">
        <v>1</v>
      </c>
    </row>
    <row r="247" spans="1:53" ht="16.5" customHeight="1" x14ac:dyDescent="0.25">
      <c r="A247" s="54" t="s">
        <v>401</v>
      </c>
      <c r="B247" s="54" t="s">
        <v>402</v>
      </c>
      <c r="C247" s="31">
        <v>4301060325</v>
      </c>
      <c r="D247" s="316">
        <v>4607091380897</v>
      </c>
      <c r="E247" s="317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2"/>
      <c r="P247" s="322"/>
      <c r="Q247" s="322"/>
      <c r="R247" s="317"/>
      <c r="S247" s="34"/>
      <c r="T247" s="34"/>
      <c r="U247" s="35" t="s">
        <v>65</v>
      </c>
      <c r="V247" s="312">
        <v>60</v>
      </c>
      <c r="W247" s="313">
        <f>IFERROR(IF(V247="",0,CEILING((V247/$H247),1)*$H247),"")</f>
        <v>67.2</v>
      </c>
      <c r="X247" s="36">
        <f>IFERROR(IF(W247=0,"",ROUNDUP(W247/H247,0)*0.02175),"")</f>
        <v>0.17399999999999999</v>
      </c>
      <c r="Y247" s="56"/>
      <c r="Z247" s="57"/>
      <c r="AD247" s="58"/>
      <c r="BA247" s="198" t="s">
        <v>1</v>
      </c>
    </row>
    <row r="248" spans="1:53" x14ac:dyDescent="0.2">
      <c r="A248" s="344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45"/>
      <c r="N248" s="318" t="s">
        <v>66</v>
      </c>
      <c r="O248" s="319"/>
      <c r="P248" s="319"/>
      <c r="Q248" s="319"/>
      <c r="R248" s="319"/>
      <c r="S248" s="319"/>
      <c r="T248" s="320"/>
      <c r="U248" s="37" t="s">
        <v>67</v>
      </c>
      <c r="V248" s="314">
        <f>IFERROR(V245/H245,"0")+IFERROR(V246/H246,"0")+IFERROR(V247/H247,"0")</f>
        <v>21.978021978021978</v>
      </c>
      <c r="W248" s="314">
        <f>IFERROR(W245/H245,"0")+IFERROR(W246/H246,"0")+IFERROR(W247/H247,"0")</f>
        <v>24</v>
      </c>
      <c r="X248" s="314">
        <f>IFERROR(IF(X245="",0,X245),"0")+IFERROR(IF(X246="",0,X246),"0")+IFERROR(IF(X247="",0,X247),"0")</f>
        <v>0.52200000000000002</v>
      </c>
      <c r="Y248" s="315"/>
      <c r="Z248" s="315"/>
    </row>
    <row r="249" spans="1:53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45"/>
      <c r="N249" s="318" t="s">
        <v>66</v>
      </c>
      <c r="O249" s="319"/>
      <c r="P249" s="319"/>
      <c r="Q249" s="319"/>
      <c r="R249" s="319"/>
      <c r="S249" s="319"/>
      <c r="T249" s="320"/>
      <c r="U249" s="37" t="s">
        <v>65</v>
      </c>
      <c r="V249" s="314">
        <f>IFERROR(SUM(V245:V247),"0")</f>
        <v>180</v>
      </c>
      <c r="W249" s="314">
        <f>IFERROR(SUM(W245:W247),"0")</f>
        <v>196.8</v>
      </c>
      <c r="X249" s="37"/>
      <c r="Y249" s="315"/>
      <c r="Z249" s="315"/>
    </row>
    <row r="250" spans="1:53" ht="14.25" hidden="1" customHeight="1" x14ac:dyDescent="0.25">
      <c r="A250" s="326" t="s">
        <v>84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16">
        <v>4607091388374</v>
      </c>
      <c r="E251" s="317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7" t="s">
        <v>405</v>
      </c>
      <c r="O251" s="322"/>
      <c r="P251" s="322"/>
      <c r="Q251" s="322"/>
      <c r="R251" s="317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16">
        <v>4607091388381</v>
      </c>
      <c r="E252" s="317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1" t="s">
        <v>408</v>
      </c>
      <c r="O252" s="322"/>
      <c r="P252" s="322"/>
      <c r="Q252" s="322"/>
      <c r="R252" s="317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16">
        <v>4607091388404</v>
      </c>
      <c r="E253" s="317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2"/>
      <c r="P253" s="322"/>
      <c r="Q253" s="322"/>
      <c r="R253" s="317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44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45"/>
      <c r="N254" s="318" t="s">
        <v>66</v>
      </c>
      <c r="O254" s="319"/>
      <c r="P254" s="319"/>
      <c r="Q254" s="319"/>
      <c r="R254" s="319"/>
      <c r="S254" s="319"/>
      <c r="T254" s="320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45"/>
      <c r="N255" s="318" t="s">
        <v>66</v>
      </c>
      <c r="O255" s="319"/>
      <c r="P255" s="319"/>
      <c r="Q255" s="319"/>
      <c r="R255" s="319"/>
      <c r="S255" s="319"/>
      <c r="T255" s="320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26" t="s">
        <v>411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16">
        <v>4680115881808</v>
      </c>
      <c r="E257" s="317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4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2"/>
      <c r="P257" s="322"/>
      <c r="Q257" s="322"/>
      <c r="R257" s="317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16">
        <v>4680115881822</v>
      </c>
      <c r="E258" s="317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2"/>
      <c r="P258" s="322"/>
      <c r="Q258" s="322"/>
      <c r="R258" s="317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16">
        <v>4680115880016</v>
      </c>
      <c r="E259" s="317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2"/>
      <c r="P259" s="322"/>
      <c r="Q259" s="322"/>
      <c r="R259" s="317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45"/>
      <c r="N260" s="318" t="s">
        <v>66</v>
      </c>
      <c r="O260" s="319"/>
      <c r="P260" s="319"/>
      <c r="Q260" s="319"/>
      <c r="R260" s="319"/>
      <c r="S260" s="319"/>
      <c r="T260" s="320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45"/>
      <c r="N261" s="318" t="s">
        <v>66</v>
      </c>
      <c r="O261" s="319"/>
      <c r="P261" s="319"/>
      <c r="Q261" s="319"/>
      <c r="R261" s="319"/>
      <c r="S261" s="319"/>
      <c r="T261" s="320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24" t="s">
        <v>420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08"/>
      <c r="Z262" s="308"/>
    </row>
    <row r="263" spans="1:53" ht="14.25" hidden="1" customHeight="1" x14ac:dyDescent="0.25">
      <c r="A263" s="326" t="s">
        <v>106</v>
      </c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16">
        <v>4607091387421</v>
      </c>
      <c r="E264" s="317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2"/>
      <c r="P264" s="322"/>
      <c r="Q264" s="322"/>
      <c r="R264" s="317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16">
        <v>4607091387421</v>
      </c>
      <c r="E265" s="317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2"/>
      <c r="P265" s="322"/>
      <c r="Q265" s="322"/>
      <c r="R265" s="317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16">
        <v>4607091387452</v>
      </c>
      <c r="E266" s="317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2"/>
      <c r="P266" s="322"/>
      <c r="Q266" s="322"/>
      <c r="R266" s="317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16">
        <v>4607091387452</v>
      </c>
      <c r="E267" s="317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29" t="s">
        <v>427</v>
      </c>
      <c r="O267" s="322"/>
      <c r="P267" s="322"/>
      <c r="Q267" s="322"/>
      <c r="R267" s="317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16">
        <v>4607091385984</v>
      </c>
      <c r="E268" s="317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2"/>
      <c r="P268" s="322"/>
      <c r="Q268" s="322"/>
      <c r="R268" s="317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16">
        <v>4607091387438</v>
      </c>
      <c r="E269" s="317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2"/>
      <c r="P269" s="322"/>
      <c r="Q269" s="322"/>
      <c r="R269" s="317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16">
        <v>4607091387469</v>
      </c>
      <c r="E270" s="317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6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2"/>
      <c r="P270" s="322"/>
      <c r="Q270" s="322"/>
      <c r="R270" s="317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4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45"/>
      <c r="N271" s="318" t="s">
        <v>66</v>
      </c>
      <c r="O271" s="319"/>
      <c r="P271" s="319"/>
      <c r="Q271" s="319"/>
      <c r="R271" s="319"/>
      <c r="S271" s="319"/>
      <c r="T271" s="320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45"/>
      <c r="N272" s="318" t="s">
        <v>66</v>
      </c>
      <c r="O272" s="319"/>
      <c r="P272" s="319"/>
      <c r="Q272" s="319"/>
      <c r="R272" s="319"/>
      <c r="S272" s="319"/>
      <c r="T272" s="320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26" t="s">
        <v>60</v>
      </c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16">
        <v>4607091387292</v>
      </c>
      <c r="E274" s="317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2"/>
      <c r="P274" s="322"/>
      <c r="Q274" s="322"/>
      <c r="R274" s="317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16">
        <v>4607091387315</v>
      </c>
      <c r="E275" s="317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4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2"/>
      <c r="P275" s="322"/>
      <c r="Q275" s="322"/>
      <c r="R275" s="317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4"/>
      <c r="B276" s="325"/>
      <c r="C276" s="325"/>
      <c r="D276" s="325"/>
      <c r="E276" s="325"/>
      <c r="F276" s="325"/>
      <c r="G276" s="325"/>
      <c r="H276" s="325"/>
      <c r="I276" s="325"/>
      <c r="J276" s="325"/>
      <c r="K276" s="325"/>
      <c r="L276" s="325"/>
      <c r="M276" s="345"/>
      <c r="N276" s="318" t="s">
        <v>66</v>
      </c>
      <c r="O276" s="319"/>
      <c r="P276" s="319"/>
      <c r="Q276" s="319"/>
      <c r="R276" s="319"/>
      <c r="S276" s="319"/>
      <c r="T276" s="320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5"/>
      <c r="B277" s="325"/>
      <c r="C277" s="325"/>
      <c r="D277" s="325"/>
      <c r="E277" s="325"/>
      <c r="F277" s="325"/>
      <c r="G277" s="325"/>
      <c r="H277" s="325"/>
      <c r="I277" s="325"/>
      <c r="J277" s="325"/>
      <c r="K277" s="325"/>
      <c r="L277" s="325"/>
      <c r="M277" s="345"/>
      <c r="N277" s="318" t="s">
        <v>66</v>
      </c>
      <c r="O277" s="319"/>
      <c r="P277" s="319"/>
      <c r="Q277" s="319"/>
      <c r="R277" s="319"/>
      <c r="S277" s="319"/>
      <c r="T277" s="320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24" t="s">
        <v>438</v>
      </c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25"/>
      <c r="P278" s="325"/>
      <c r="Q278" s="325"/>
      <c r="R278" s="325"/>
      <c r="S278" s="325"/>
      <c r="T278" s="325"/>
      <c r="U278" s="325"/>
      <c r="V278" s="325"/>
      <c r="W278" s="325"/>
      <c r="X278" s="325"/>
      <c r="Y278" s="308"/>
      <c r="Z278" s="308"/>
    </row>
    <row r="279" spans="1:53" ht="14.25" hidden="1" customHeight="1" x14ac:dyDescent="0.25">
      <c r="A279" s="326" t="s">
        <v>60</v>
      </c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16">
        <v>4607091383836</v>
      </c>
      <c r="E280" s="317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2"/>
      <c r="P280" s="322"/>
      <c r="Q280" s="322"/>
      <c r="R280" s="317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4"/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45"/>
      <c r="N281" s="318" t="s">
        <v>66</v>
      </c>
      <c r="O281" s="319"/>
      <c r="P281" s="319"/>
      <c r="Q281" s="319"/>
      <c r="R281" s="319"/>
      <c r="S281" s="319"/>
      <c r="T281" s="320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5"/>
      <c r="B282" s="325"/>
      <c r="C282" s="325"/>
      <c r="D282" s="325"/>
      <c r="E282" s="325"/>
      <c r="F282" s="325"/>
      <c r="G282" s="325"/>
      <c r="H282" s="325"/>
      <c r="I282" s="325"/>
      <c r="J282" s="325"/>
      <c r="K282" s="325"/>
      <c r="L282" s="325"/>
      <c r="M282" s="345"/>
      <c r="N282" s="318" t="s">
        <v>66</v>
      </c>
      <c r="O282" s="319"/>
      <c r="P282" s="319"/>
      <c r="Q282" s="319"/>
      <c r="R282" s="319"/>
      <c r="S282" s="319"/>
      <c r="T282" s="320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26" t="s">
        <v>68</v>
      </c>
      <c r="B283" s="325"/>
      <c r="C283" s="325"/>
      <c r="D283" s="325"/>
      <c r="E283" s="325"/>
      <c r="F283" s="325"/>
      <c r="G283" s="325"/>
      <c r="H283" s="325"/>
      <c r="I283" s="325"/>
      <c r="J283" s="325"/>
      <c r="K283" s="325"/>
      <c r="L283" s="325"/>
      <c r="M283" s="325"/>
      <c r="N283" s="325"/>
      <c r="O283" s="325"/>
      <c r="P283" s="325"/>
      <c r="Q283" s="325"/>
      <c r="R283" s="325"/>
      <c r="S283" s="325"/>
      <c r="T283" s="325"/>
      <c r="U283" s="325"/>
      <c r="V283" s="325"/>
      <c r="W283" s="325"/>
      <c r="X283" s="325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16">
        <v>4607091387919</v>
      </c>
      <c r="E284" s="317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2"/>
      <c r="P284" s="322"/>
      <c r="Q284" s="322"/>
      <c r="R284" s="317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4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45"/>
      <c r="N285" s="318" t="s">
        <v>66</v>
      </c>
      <c r="O285" s="319"/>
      <c r="P285" s="319"/>
      <c r="Q285" s="319"/>
      <c r="R285" s="319"/>
      <c r="S285" s="319"/>
      <c r="T285" s="320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5"/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45"/>
      <c r="N286" s="318" t="s">
        <v>66</v>
      </c>
      <c r="O286" s="319"/>
      <c r="P286" s="319"/>
      <c r="Q286" s="319"/>
      <c r="R286" s="319"/>
      <c r="S286" s="319"/>
      <c r="T286" s="320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26" t="s">
        <v>220</v>
      </c>
      <c r="B287" s="325"/>
      <c r="C287" s="325"/>
      <c r="D287" s="325"/>
      <c r="E287" s="325"/>
      <c r="F287" s="325"/>
      <c r="G287" s="325"/>
      <c r="H287" s="325"/>
      <c r="I287" s="325"/>
      <c r="J287" s="325"/>
      <c r="K287" s="325"/>
      <c r="L287" s="325"/>
      <c r="M287" s="325"/>
      <c r="N287" s="325"/>
      <c r="O287" s="325"/>
      <c r="P287" s="325"/>
      <c r="Q287" s="325"/>
      <c r="R287" s="325"/>
      <c r="S287" s="325"/>
      <c r="T287" s="325"/>
      <c r="U287" s="325"/>
      <c r="V287" s="325"/>
      <c r="W287" s="325"/>
      <c r="X287" s="325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16">
        <v>4607091388831</v>
      </c>
      <c r="E288" s="317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6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2"/>
      <c r="P288" s="322"/>
      <c r="Q288" s="322"/>
      <c r="R288" s="317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4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45"/>
      <c r="N289" s="318" t="s">
        <v>66</v>
      </c>
      <c r="O289" s="319"/>
      <c r="P289" s="319"/>
      <c r="Q289" s="319"/>
      <c r="R289" s="319"/>
      <c r="S289" s="319"/>
      <c r="T289" s="320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5"/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45"/>
      <c r="N290" s="318" t="s">
        <v>66</v>
      </c>
      <c r="O290" s="319"/>
      <c r="P290" s="319"/>
      <c r="Q290" s="319"/>
      <c r="R290" s="319"/>
      <c r="S290" s="319"/>
      <c r="T290" s="320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26" t="s">
        <v>84</v>
      </c>
      <c r="B291" s="325"/>
      <c r="C291" s="325"/>
      <c r="D291" s="325"/>
      <c r="E291" s="325"/>
      <c r="F291" s="325"/>
      <c r="G291" s="325"/>
      <c r="H291" s="325"/>
      <c r="I291" s="325"/>
      <c r="J291" s="325"/>
      <c r="K291" s="325"/>
      <c r="L291" s="325"/>
      <c r="M291" s="325"/>
      <c r="N291" s="325"/>
      <c r="O291" s="325"/>
      <c r="P291" s="325"/>
      <c r="Q291" s="325"/>
      <c r="R291" s="325"/>
      <c r="S291" s="325"/>
      <c r="T291" s="325"/>
      <c r="U291" s="325"/>
      <c r="V291" s="325"/>
      <c r="W291" s="325"/>
      <c r="X291" s="325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16">
        <v>4607091383102</v>
      </c>
      <c r="E292" s="317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2"/>
      <c r="P292" s="322"/>
      <c r="Q292" s="322"/>
      <c r="R292" s="317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4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45"/>
      <c r="N293" s="318" t="s">
        <v>66</v>
      </c>
      <c r="O293" s="319"/>
      <c r="P293" s="319"/>
      <c r="Q293" s="319"/>
      <c r="R293" s="319"/>
      <c r="S293" s="319"/>
      <c r="T293" s="320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5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45"/>
      <c r="N294" s="318" t="s">
        <v>66</v>
      </c>
      <c r="O294" s="319"/>
      <c r="P294" s="319"/>
      <c r="Q294" s="319"/>
      <c r="R294" s="319"/>
      <c r="S294" s="319"/>
      <c r="T294" s="320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73" t="s">
        <v>447</v>
      </c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  <c r="T295" s="374"/>
      <c r="U295" s="374"/>
      <c r="V295" s="374"/>
      <c r="W295" s="374"/>
      <c r="X295" s="374"/>
      <c r="Y295" s="48"/>
      <c r="Z295" s="48"/>
    </row>
    <row r="296" spans="1:53" ht="16.5" hidden="1" customHeight="1" x14ac:dyDescent="0.25">
      <c r="A296" s="324" t="s">
        <v>448</v>
      </c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5"/>
      <c r="P296" s="325"/>
      <c r="Q296" s="325"/>
      <c r="R296" s="325"/>
      <c r="S296" s="325"/>
      <c r="T296" s="325"/>
      <c r="U296" s="325"/>
      <c r="V296" s="325"/>
      <c r="W296" s="325"/>
      <c r="X296" s="325"/>
      <c r="Y296" s="308"/>
      <c r="Z296" s="308"/>
    </row>
    <row r="297" spans="1:53" ht="14.25" hidden="1" customHeight="1" x14ac:dyDescent="0.25">
      <c r="A297" s="326" t="s">
        <v>106</v>
      </c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25"/>
      <c r="P297" s="325"/>
      <c r="Q297" s="325"/>
      <c r="R297" s="325"/>
      <c r="S297" s="325"/>
      <c r="T297" s="325"/>
      <c r="U297" s="325"/>
      <c r="V297" s="325"/>
      <c r="W297" s="325"/>
      <c r="X297" s="325"/>
      <c r="Y297" s="307"/>
      <c r="Z297" s="307"/>
    </row>
    <row r="298" spans="1:53" ht="27" hidden="1" customHeight="1" x14ac:dyDescent="0.25">
      <c r="A298" s="54" t="s">
        <v>449</v>
      </c>
      <c r="B298" s="54" t="s">
        <v>450</v>
      </c>
      <c r="C298" s="31">
        <v>4301011339</v>
      </c>
      <c r="D298" s="316">
        <v>4607091383997</v>
      </c>
      <c r="E298" s="317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2"/>
      <c r="P298" s="322"/>
      <c r="Q298" s="322"/>
      <c r="R298" s="317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16">
        <v>4607091383997</v>
      </c>
      <c r="E299" s="317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2"/>
      <c r="P299" s="322"/>
      <c r="Q299" s="322"/>
      <c r="R299" s="317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16">
        <v>4607091384130</v>
      </c>
      <c r="E300" s="317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2"/>
      <c r="P300" s="322"/>
      <c r="Q300" s="322"/>
      <c r="R300" s="317"/>
      <c r="S300" s="34"/>
      <c r="T300" s="34"/>
      <c r="U300" s="35" t="s">
        <v>65</v>
      </c>
      <c r="V300" s="312">
        <v>5000</v>
      </c>
      <c r="W300" s="313">
        <f t="shared" si="15"/>
        <v>5010</v>
      </c>
      <c r="X300" s="36">
        <f>IFERROR(IF(W300=0,"",ROUNDUP(W300/H300,0)*0.02175),"")</f>
        <v>7.2644999999999991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16">
        <v>4607091384130</v>
      </c>
      <c r="E301" s="317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2"/>
      <c r="P301" s="322"/>
      <c r="Q301" s="322"/>
      <c r="R301" s="317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hidden="1" customHeight="1" x14ac:dyDescent="0.25">
      <c r="A302" s="54" t="s">
        <v>455</v>
      </c>
      <c r="B302" s="54" t="s">
        <v>456</v>
      </c>
      <c r="C302" s="31">
        <v>4301011330</v>
      </c>
      <c r="D302" s="316">
        <v>4607091384147</v>
      </c>
      <c r="E302" s="317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2"/>
      <c r="P302" s="322"/>
      <c r="Q302" s="322"/>
      <c r="R302" s="317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16">
        <v>4607091384147</v>
      </c>
      <c r="E303" s="317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87" t="s">
        <v>458</v>
      </c>
      <c r="O303" s="322"/>
      <c r="P303" s="322"/>
      <c r="Q303" s="322"/>
      <c r="R303" s="317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16">
        <v>4607091384154</v>
      </c>
      <c r="E304" s="317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2"/>
      <c r="P304" s="322"/>
      <c r="Q304" s="322"/>
      <c r="R304" s="317"/>
      <c r="S304" s="34"/>
      <c r="T304" s="34"/>
      <c r="U304" s="35" t="s">
        <v>65</v>
      </c>
      <c r="V304" s="312">
        <v>25</v>
      </c>
      <c r="W304" s="313">
        <f t="shared" si="15"/>
        <v>25</v>
      </c>
      <c r="X304" s="36">
        <f>IFERROR(IF(W304=0,"",ROUNDUP(W304/H304,0)*0.00937),"")</f>
        <v>4.6850000000000003E-2</v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16">
        <v>4607091384161</v>
      </c>
      <c r="E305" s="317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2"/>
      <c r="P305" s="322"/>
      <c r="Q305" s="322"/>
      <c r="R305" s="317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4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4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338.33333333333331</v>
      </c>
      <c r="W306" s="314">
        <f>IFERROR(W298/H298,"0")+IFERROR(W299/H299,"0")+IFERROR(W300/H300,"0")+IFERROR(W301/H301,"0")+IFERROR(W302/H302,"0")+IFERROR(W303/H303,"0")+IFERROR(W304/H304,"0")+IFERROR(W305/H305,"0")</f>
        <v>339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7.3113499999999991</v>
      </c>
      <c r="Y306" s="315"/>
      <c r="Z306" s="315"/>
    </row>
    <row r="307" spans="1:53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4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14">
        <f>IFERROR(SUM(V298:V305),"0")</f>
        <v>5025</v>
      </c>
      <c r="W307" s="314">
        <f>IFERROR(SUM(W298:W305),"0")</f>
        <v>5035</v>
      </c>
      <c r="X307" s="37"/>
      <c r="Y307" s="315"/>
      <c r="Z307" s="315"/>
    </row>
    <row r="308" spans="1:53" ht="14.25" hidden="1" customHeight="1" x14ac:dyDescent="0.25">
      <c r="A308" s="326" t="s">
        <v>98</v>
      </c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325"/>
      <c r="P308" s="325"/>
      <c r="Q308" s="325"/>
      <c r="R308" s="325"/>
      <c r="S308" s="325"/>
      <c r="T308" s="325"/>
      <c r="U308" s="325"/>
      <c r="V308" s="325"/>
      <c r="W308" s="325"/>
      <c r="X308" s="325"/>
      <c r="Y308" s="307"/>
      <c r="Z308" s="307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16">
        <v>4607091383980</v>
      </c>
      <c r="E309" s="317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2"/>
      <c r="P309" s="322"/>
      <c r="Q309" s="322"/>
      <c r="R309" s="317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16">
        <v>4680115883314</v>
      </c>
      <c r="E310" s="317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501" t="s">
        <v>467</v>
      </c>
      <c r="O310" s="322"/>
      <c r="P310" s="322"/>
      <c r="Q310" s="322"/>
      <c r="R310" s="317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16">
        <v>4607091384178</v>
      </c>
      <c r="E311" s="317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2"/>
      <c r="P311" s="322"/>
      <c r="Q311" s="322"/>
      <c r="R311" s="317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hidden="1" x14ac:dyDescent="0.2">
      <c r="A312" s="344"/>
      <c r="B312" s="325"/>
      <c r="C312" s="325"/>
      <c r="D312" s="325"/>
      <c r="E312" s="325"/>
      <c r="F312" s="325"/>
      <c r="G312" s="325"/>
      <c r="H312" s="325"/>
      <c r="I312" s="325"/>
      <c r="J312" s="325"/>
      <c r="K312" s="325"/>
      <c r="L312" s="325"/>
      <c r="M312" s="345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hidden="1" x14ac:dyDescent="0.2">
      <c r="A313" s="325"/>
      <c r="B313" s="325"/>
      <c r="C313" s="325"/>
      <c r="D313" s="325"/>
      <c r="E313" s="325"/>
      <c r="F313" s="325"/>
      <c r="G313" s="325"/>
      <c r="H313" s="325"/>
      <c r="I313" s="325"/>
      <c r="J313" s="325"/>
      <c r="K313" s="325"/>
      <c r="L313" s="325"/>
      <c r="M313" s="345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hidden="1" customHeight="1" x14ac:dyDescent="0.25">
      <c r="A314" s="326" t="s">
        <v>68</v>
      </c>
      <c r="B314" s="325"/>
      <c r="C314" s="325"/>
      <c r="D314" s="325"/>
      <c r="E314" s="325"/>
      <c r="F314" s="325"/>
      <c r="G314" s="325"/>
      <c r="H314" s="325"/>
      <c r="I314" s="325"/>
      <c r="J314" s="325"/>
      <c r="K314" s="325"/>
      <c r="L314" s="325"/>
      <c r="M314" s="325"/>
      <c r="N314" s="325"/>
      <c r="O314" s="325"/>
      <c r="P314" s="325"/>
      <c r="Q314" s="325"/>
      <c r="R314" s="325"/>
      <c r="S314" s="325"/>
      <c r="T314" s="325"/>
      <c r="U314" s="325"/>
      <c r="V314" s="325"/>
      <c r="W314" s="325"/>
      <c r="X314" s="325"/>
      <c r="Y314" s="307"/>
      <c r="Z314" s="307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16">
        <v>4607091384260</v>
      </c>
      <c r="E315" s="317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2"/>
      <c r="P315" s="322"/>
      <c r="Q315" s="322"/>
      <c r="R315" s="317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4"/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45"/>
      <c r="N316" s="318" t="s">
        <v>66</v>
      </c>
      <c r="O316" s="319"/>
      <c r="P316" s="319"/>
      <c r="Q316" s="319"/>
      <c r="R316" s="319"/>
      <c r="S316" s="319"/>
      <c r="T316" s="320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25"/>
      <c r="B317" s="325"/>
      <c r="C317" s="325"/>
      <c r="D317" s="325"/>
      <c r="E317" s="325"/>
      <c r="F317" s="325"/>
      <c r="G317" s="325"/>
      <c r="H317" s="325"/>
      <c r="I317" s="325"/>
      <c r="J317" s="325"/>
      <c r="K317" s="325"/>
      <c r="L317" s="325"/>
      <c r="M317" s="345"/>
      <c r="N317" s="318" t="s">
        <v>66</v>
      </c>
      <c r="O317" s="319"/>
      <c r="P317" s="319"/>
      <c r="Q317" s="319"/>
      <c r="R317" s="319"/>
      <c r="S317" s="319"/>
      <c r="T317" s="320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26" t="s">
        <v>220</v>
      </c>
      <c r="B318" s="325"/>
      <c r="C318" s="325"/>
      <c r="D318" s="325"/>
      <c r="E318" s="325"/>
      <c r="F318" s="325"/>
      <c r="G318" s="325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325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16">
        <v>4607091384673</v>
      </c>
      <c r="E319" s="317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2"/>
      <c r="P319" s="322"/>
      <c r="Q319" s="322"/>
      <c r="R319" s="317"/>
      <c r="S319" s="34"/>
      <c r="T319" s="34"/>
      <c r="U319" s="35" t="s">
        <v>65</v>
      </c>
      <c r="V319" s="312">
        <v>400</v>
      </c>
      <c r="W319" s="313">
        <f>IFERROR(IF(V319="",0,CEILING((V319/$H319),1)*$H319),"")</f>
        <v>405.59999999999997</v>
      </c>
      <c r="X319" s="36">
        <f>IFERROR(IF(W319=0,"",ROUNDUP(W319/H319,0)*0.02175),"")</f>
        <v>1.131</v>
      </c>
      <c r="Y319" s="56"/>
      <c r="Z319" s="57"/>
      <c r="AD319" s="58"/>
      <c r="BA319" s="230" t="s">
        <v>1</v>
      </c>
    </row>
    <row r="320" spans="1:53" x14ac:dyDescent="0.2">
      <c r="A320" s="344"/>
      <c r="B320" s="325"/>
      <c r="C320" s="325"/>
      <c r="D320" s="325"/>
      <c r="E320" s="325"/>
      <c r="F320" s="325"/>
      <c r="G320" s="325"/>
      <c r="H320" s="325"/>
      <c r="I320" s="325"/>
      <c r="J320" s="325"/>
      <c r="K320" s="325"/>
      <c r="L320" s="325"/>
      <c r="M320" s="345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14">
        <f>IFERROR(V319/H319,"0")</f>
        <v>51.282051282051285</v>
      </c>
      <c r="W320" s="314">
        <f>IFERROR(W319/H319,"0")</f>
        <v>52</v>
      </c>
      <c r="X320" s="314">
        <f>IFERROR(IF(X319="",0,X319),"0")</f>
        <v>1.131</v>
      </c>
      <c r="Y320" s="315"/>
      <c r="Z320" s="315"/>
    </row>
    <row r="321" spans="1:53" x14ac:dyDescent="0.2">
      <c r="A321" s="325"/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5"/>
      <c r="M321" s="345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14">
        <f>IFERROR(SUM(V319:V319),"0")</f>
        <v>400</v>
      </c>
      <c r="W321" s="314">
        <f>IFERROR(SUM(W319:W319),"0")</f>
        <v>405.59999999999997</v>
      </c>
      <c r="X321" s="37"/>
      <c r="Y321" s="315"/>
      <c r="Z321" s="315"/>
    </row>
    <row r="322" spans="1:53" ht="16.5" hidden="1" customHeight="1" x14ac:dyDescent="0.25">
      <c r="A322" s="324" t="s">
        <v>474</v>
      </c>
      <c r="B322" s="325"/>
      <c r="C322" s="325"/>
      <c r="D322" s="325"/>
      <c r="E322" s="325"/>
      <c r="F322" s="325"/>
      <c r="G322" s="325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308"/>
      <c r="Z322" s="308"/>
    </row>
    <row r="323" spans="1:53" ht="14.25" hidden="1" customHeight="1" x14ac:dyDescent="0.25">
      <c r="A323" s="326" t="s">
        <v>106</v>
      </c>
      <c r="B323" s="325"/>
      <c r="C323" s="325"/>
      <c r="D323" s="325"/>
      <c r="E323" s="325"/>
      <c r="F323" s="325"/>
      <c r="G323" s="325"/>
      <c r="H323" s="325"/>
      <c r="I323" s="325"/>
      <c r="J323" s="325"/>
      <c r="K323" s="325"/>
      <c r="L323" s="325"/>
      <c r="M323" s="325"/>
      <c r="N323" s="325"/>
      <c r="O323" s="325"/>
      <c r="P323" s="325"/>
      <c r="Q323" s="325"/>
      <c r="R323" s="325"/>
      <c r="S323" s="325"/>
      <c r="T323" s="325"/>
      <c r="U323" s="325"/>
      <c r="V323" s="325"/>
      <c r="W323" s="325"/>
      <c r="X323" s="325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16">
        <v>4607091384185</v>
      </c>
      <c r="E324" s="317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5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2"/>
      <c r="P324" s="322"/>
      <c r="Q324" s="322"/>
      <c r="R324" s="317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16">
        <v>4607091384192</v>
      </c>
      <c r="E325" s="317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2"/>
      <c r="P325" s="322"/>
      <c r="Q325" s="322"/>
      <c r="R325" s="317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16">
        <v>4680115881907</v>
      </c>
      <c r="E326" s="317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2"/>
      <c r="P326" s="322"/>
      <c r="Q326" s="322"/>
      <c r="R326" s="317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16">
        <v>4607091384680</v>
      </c>
      <c r="E327" s="317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2"/>
      <c r="P327" s="322"/>
      <c r="Q327" s="322"/>
      <c r="R327" s="317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4"/>
      <c r="B328" s="325"/>
      <c r="C328" s="325"/>
      <c r="D328" s="325"/>
      <c r="E328" s="325"/>
      <c r="F328" s="325"/>
      <c r="G328" s="325"/>
      <c r="H328" s="325"/>
      <c r="I328" s="325"/>
      <c r="J328" s="325"/>
      <c r="K328" s="325"/>
      <c r="L328" s="325"/>
      <c r="M328" s="345"/>
      <c r="N328" s="318" t="s">
        <v>66</v>
      </c>
      <c r="O328" s="319"/>
      <c r="P328" s="319"/>
      <c r="Q328" s="319"/>
      <c r="R328" s="319"/>
      <c r="S328" s="319"/>
      <c r="T328" s="320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5"/>
      <c r="B329" s="325"/>
      <c r="C329" s="325"/>
      <c r="D329" s="325"/>
      <c r="E329" s="325"/>
      <c r="F329" s="325"/>
      <c r="G329" s="325"/>
      <c r="H329" s="325"/>
      <c r="I329" s="325"/>
      <c r="J329" s="325"/>
      <c r="K329" s="325"/>
      <c r="L329" s="325"/>
      <c r="M329" s="345"/>
      <c r="N329" s="318" t="s">
        <v>66</v>
      </c>
      <c r="O329" s="319"/>
      <c r="P329" s="319"/>
      <c r="Q329" s="319"/>
      <c r="R329" s="319"/>
      <c r="S329" s="319"/>
      <c r="T329" s="320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26" t="s">
        <v>60</v>
      </c>
      <c r="B330" s="325"/>
      <c r="C330" s="325"/>
      <c r="D330" s="325"/>
      <c r="E330" s="325"/>
      <c r="F330" s="325"/>
      <c r="G330" s="325"/>
      <c r="H330" s="325"/>
      <c r="I330" s="325"/>
      <c r="J330" s="325"/>
      <c r="K330" s="325"/>
      <c r="L330" s="325"/>
      <c r="M330" s="325"/>
      <c r="N330" s="325"/>
      <c r="O330" s="325"/>
      <c r="P330" s="325"/>
      <c r="Q330" s="325"/>
      <c r="R330" s="325"/>
      <c r="S330" s="325"/>
      <c r="T330" s="325"/>
      <c r="U330" s="325"/>
      <c r="V330" s="325"/>
      <c r="W330" s="325"/>
      <c r="X330" s="325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16">
        <v>4607091384802</v>
      </c>
      <c r="E331" s="317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2"/>
      <c r="P331" s="322"/>
      <c r="Q331" s="322"/>
      <c r="R331" s="317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16">
        <v>4607091384826</v>
      </c>
      <c r="E332" s="317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2"/>
      <c r="P332" s="322"/>
      <c r="Q332" s="322"/>
      <c r="R332" s="317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4"/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5"/>
      <c r="M333" s="345"/>
      <c r="N333" s="318" t="s">
        <v>66</v>
      </c>
      <c r="O333" s="319"/>
      <c r="P333" s="319"/>
      <c r="Q333" s="319"/>
      <c r="R333" s="319"/>
      <c r="S333" s="319"/>
      <c r="T333" s="320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5"/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5"/>
      <c r="M334" s="345"/>
      <c r="N334" s="318" t="s">
        <v>66</v>
      </c>
      <c r="O334" s="319"/>
      <c r="P334" s="319"/>
      <c r="Q334" s="319"/>
      <c r="R334" s="319"/>
      <c r="S334" s="319"/>
      <c r="T334" s="320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26" t="s">
        <v>68</v>
      </c>
      <c r="B335" s="325"/>
      <c r="C335" s="325"/>
      <c r="D335" s="325"/>
      <c r="E335" s="325"/>
      <c r="F335" s="325"/>
      <c r="G335" s="325"/>
      <c r="H335" s="325"/>
      <c r="I335" s="325"/>
      <c r="J335" s="325"/>
      <c r="K335" s="325"/>
      <c r="L335" s="325"/>
      <c r="M335" s="325"/>
      <c r="N335" s="325"/>
      <c r="O335" s="325"/>
      <c r="P335" s="325"/>
      <c r="Q335" s="325"/>
      <c r="R335" s="325"/>
      <c r="S335" s="325"/>
      <c r="T335" s="325"/>
      <c r="U335" s="325"/>
      <c r="V335" s="325"/>
      <c r="W335" s="325"/>
      <c r="X335" s="325"/>
      <c r="Y335" s="307"/>
      <c r="Z335" s="307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16">
        <v>4607091384246</v>
      </c>
      <c r="E336" s="317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2"/>
      <c r="P336" s="322"/>
      <c r="Q336" s="322"/>
      <c r="R336" s="317"/>
      <c r="S336" s="34"/>
      <c r="T336" s="34"/>
      <c r="U336" s="35" t="s">
        <v>65</v>
      </c>
      <c r="V336" s="312">
        <v>200</v>
      </c>
      <c r="W336" s="313">
        <f>IFERROR(IF(V336="",0,CEILING((V336/$H336),1)*$H336),"")</f>
        <v>202.79999999999998</v>
      </c>
      <c r="X336" s="36">
        <f>IFERROR(IF(W336=0,"",ROUNDUP(W336/H336,0)*0.02175),"")</f>
        <v>0.5655</v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16">
        <v>4680115881976</v>
      </c>
      <c r="E337" s="317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2"/>
      <c r="P337" s="322"/>
      <c r="Q337" s="322"/>
      <c r="R337" s="317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16">
        <v>4607091384253</v>
      </c>
      <c r="E338" s="317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2"/>
      <c r="P338" s="322"/>
      <c r="Q338" s="322"/>
      <c r="R338" s="317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16">
        <v>4680115881969</v>
      </c>
      <c r="E339" s="317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2"/>
      <c r="P339" s="322"/>
      <c r="Q339" s="322"/>
      <c r="R339" s="317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4"/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45"/>
      <c r="N340" s="318" t="s">
        <v>66</v>
      </c>
      <c r="O340" s="319"/>
      <c r="P340" s="319"/>
      <c r="Q340" s="319"/>
      <c r="R340" s="319"/>
      <c r="S340" s="319"/>
      <c r="T340" s="320"/>
      <c r="U340" s="37" t="s">
        <v>67</v>
      </c>
      <c r="V340" s="314">
        <f>IFERROR(V336/H336,"0")+IFERROR(V337/H337,"0")+IFERROR(V338/H338,"0")+IFERROR(V339/H339,"0")</f>
        <v>25.641025641025642</v>
      </c>
      <c r="W340" s="314">
        <f>IFERROR(W336/H336,"0")+IFERROR(W337/H337,"0")+IFERROR(W338/H338,"0")+IFERROR(W339/H339,"0")</f>
        <v>26</v>
      </c>
      <c r="X340" s="314">
        <f>IFERROR(IF(X336="",0,X336),"0")+IFERROR(IF(X337="",0,X337),"0")+IFERROR(IF(X338="",0,X338),"0")+IFERROR(IF(X339="",0,X339),"0")</f>
        <v>0.5655</v>
      </c>
      <c r="Y340" s="315"/>
      <c r="Z340" s="315"/>
    </row>
    <row r="341" spans="1:53" x14ac:dyDescent="0.2">
      <c r="A341" s="325"/>
      <c r="B341" s="325"/>
      <c r="C341" s="325"/>
      <c r="D341" s="325"/>
      <c r="E341" s="325"/>
      <c r="F341" s="325"/>
      <c r="G341" s="325"/>
      <c r="H341" s="325"/>
      <c r="I341" s="325"/>
      <c r="J341" s="325"/>
      <c r="K341" s="325"/>
      <c r="L341" s="325"/>
      <c r="M341" s="345"/>
      <c r="N341" s="318" t="s">
        <v>66</v>
      </c>
      <c r="O341" s="319"/>
      <c r="P341" s="319"/>
      <c r="Q341" s="319"/>
      <c r="R341" s="319"/>
      <c r="S341" s="319"/>
      <c r="T341" s="320"/>
      <c r="U341" s="37" t="s">
        <v>65</v>
      </c>
      <c r="V341" s="314">
        <f>IFERROR(SUM(V336:V339),"0")</f>
        <v>200</v>
      </c>
      <c r="W341" s="314">
        <f>IFERROR(SUM(W336:W339),"0")</f>
        <v>202.79999999999998</v>
      </c>
      <c r="X341" s="37"/>
      <c r="Y341" s="315"/>
      <c r="Z341" s="315"/>
    </row>
    <row r="342" spans="1:53" ht="14.25" hidden="1" customHeight="1" x14ac:dyDescent="0.25">
      <c r="A342" s="326" t="s">
        <v>220</v>
      </c>
      <c r="B342" s="325"/>
      <c r="C342" s="325"/>
      <c r="D342" s="325"/>
      <c r="E342" s="325"/>
      <c r="F342" s="325"/>
      <c r="G342" s="325"/>
      <c r="H342" s="325"/>
      <c r="I342" s="325"/>
      <c r="J342" s="325"/>
      <c r="K342" s="325"/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16">
        <v>4607091389357</v>
      </c>
      <c r="E343" s="317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2"/>
      <c r="P343" s="322"/>
      <c r="Q343" s="322"/>
      <c r="R343" s="317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4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5"/>
      <c r="M344" s="345"/>
      <c r="N344" s="318" t="s">
        <v>66</v>
      </c>
      <c r="O344" s="319"/>
      <c r="P344" s="319"/>
      <c r="Q344" s="319"/>
      <c r="R344" s="319"/>
      <c r="S344" s="319"/>
      <c r="T344" s="320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5"/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45"/>
      <c r="N345" s="318" t="s">
        <v>66</v>
      </c>
      <c r="O345" s="319"/>
      <c r="P345" s="319"/>
      <c r="Q345" s="319"/>
      <c r="R345" s="319"/>
      <c r="S345" s="319"/>
      <c r="T345" s="320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73" t="s">
        <v>497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48"/>
      <c r="Z346" s="48"/>
    </row>
    <row r="347" spans="1:53" ht="16.5" hidden="1" customHeight="1" x14ac:dyDescent="0.25">
      <c r="A347" s="324" t="s">
        <v>498</v>
      </c>
      <c r="B347" s="325"/>
      <c r="C347" s="325"/>
      <c r="D347" s="325"/>
      <c r="E347" s="325"/>
      <c r="F347" s="325"/>
      <c r="G347" s="325"/>
      <c r="H347" s="325"/>
      <c r="I347" s="325"/>
      <c r="J347" s="325"/>
      <c r="K347" s="325"/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08"/>
      <c r="Z347" s="308"/>
    </row>
    <row r="348" spans="1:53" ht="14.25" hidden="1" customHeight="1" x14ac:dyDescent="0.25">
      <c r="A348" s="326" t="s">
        <v>106</v>
      </c>
      <c r="B348" s="325"/>
      <c r="C348" s="325"/>
      <c r="D348" s="325"/>
      <c r="E348" s="325"/>
      <c r="F348" s="325"/>
      <c r="G348" s="325"/>
      <c r="H348" s="325"/>
      <c r="I348" s="325"/>
      <c r="J348" s="325"/>
      <c r="K348" s="325"/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16">
        <v>4607091389708</v>
      </c>
      <c r="E349" s="317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2"/>
      <c r="P349" s="322"/>
      <c r="Q349" s="322"/>
      <c r="R349" s="317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16">
        <v>4607091389692</v>
      </c>
      <c r="E350" s="317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2"/>
      <c r="P350" s="322"/>
      <c r="Q350" s="322"/>
      <c r="R350" s="317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4"/>
      <c r="B351" s="325"/>
      <c r="C351" s="325"/>
      <c r="D351" s="325"/>
      <c r="E351" s="325"/>
      <c r="F351" s="325"/>
      <c r="G351" s="325"/>
      <c r="H351" s="325"/>
      <c r="I351" s="325"/>
      <c r="J351" s="325"/>
      <c r="K351" s="325"/>
      <c r="L351" s="325"/>
      <c r="M351" s="345"/>
      <c r="N351" s="318" t="s">
        <v>66</v>
      </c>
      <c r="O351" s="319"/>
      <c r="P351" s="319"/>
      <c r="Q351" s="319"/>
      <c r="R351" s="319"/>
      <c r="S351" s="319"/>
      <c r="T351" s="320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5"/>
      <c r="B352" s="325"/>
      <c r="C352" s="325"/>
      <c r="D352" s="325"/>
      <c r="E352" s="325"/>
      <c r="F352" s="325"/>
      <c r="G352" s="325"/>
      <c r="H352" s="325"/>
      <c r="I352" s="325"/>
      <c r="J352" s="325"/>
      <c r="K352" s="325"/>
      <c r="L352" s="325"/>
      <c r="M352" s="345"/>
      <c r="N352" s="318" t="s">
        <v>66</v>
      </c>
      <c r="O352" s="319"/>
      <c r="P352" s="319"/>
      <c r="Q352" s="319"/>
      <c r="R352" s="319"/>
      <c r="S352" s="319"/>
      <c r="T352" s="320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26" t="s">
        <v>60</v>
      </c>
      <c r="B353" s="325"/>
      <c r="C353" s="325"/>
      <c r="D353" s="325"/>
      <c r="E353" s="325"/>
      <c r="F353" s="325"/>
      <c r="G353" s="325"/>
      <c r="H353" s="325"/>
      <c r="I353" s="325"/>
      <c r="J353" s="325"/>
      <c r="K353" s="325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07"/>
      <c r="Z353" s="307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16">
        <v>4607091389753</v>
      </c>
      <c r="E354" s="317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6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2"/>
      <c r="P354" s="322"/>
      <c r="Q354" s="322"/>
      <c r="R354" s="317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16">
        <v>4607091389760</v>
      </c>
      <c r="E355" s="317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2"/>
      <c r="P355" s="322"/>
      <c r="Q355" s="322"/>
      <c r="R355" s="317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16">
        <v>4607091389746</v>
      </c>
      <c r="E356" s="317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2"/>
      <c r="P356" s="322"/>
      <c r="Q356" s="322"/>
      <c r="R356" s="317"/>
      <c r="S356" s="34"/>
      <c r="T356" s="34"/>
      <c r="U356" s="35" t="s">
        <v>65</v>
      </c>
      <c r="V356" s="312">
        <v>500</v>
      </c>
      <c r="W356" s="313">
        <f t="shared" si="16"/>
        <v>504</v>
      </c>
      <c r="X356" s="36">
        <f>IFERROR(IF(W356=0,"",ROUNDUP(W356/H356,0)*0.00753),"")</f>
        <v>0.90360000000000007</v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16">
        <v>4680115882928</v>
      </c>
      <c r="E357" s="317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2"/>
      <c r="P357" s="322"/>
      <c r="Q357" s="322"/>
      <c r="R357" s="317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16">
        <v>4680115883147</v>
      </c>
      <c r="E358" s="317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2"/>
      <c r="P358" s="322"/>
      <c r="Q358" s="322"/>
      <c r="R358" s="317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16">
        <v>4607091384338</v>
      </c>
      <c r="E359" s="317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2"/>
      <c r="P359" s="322"/>
      <c r="Q359" s="322"/>
      <c r="R359" s="317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16">
        <v>4680115883154</v>
      </c>
      <c r="E360" s="317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3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2"/>
      <c r="P360" s="322"/>
      <c r="Q360" s="322"/>
      <c r="R360" s="317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16">
        <v>4607091389524</v>
      </c>
      <c r="E361" s="317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5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2"/>
      <c r="P361" s="322"/>
      <c r="Q361" s="322"/>
      <c r="R361" s="317"/>
      <c r="S361" s="34"/>
      <c r="T361" s="34"/>
      <c r="U361" s="35" t="s">
        <v>65</v>
      </c>
      <c r="V361" s="312">
        <v>21</v>
      </c>
      <c r="W361" s="313">
        <f t="shared" si="16"/>
        <v>21</v>
      </c>
      <c r="X361" s="36">
        <f t="shared" si="17"/>
        <v>5.0200000000000002E-2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16">
        <v>4680115883161</v>
      </c>
      <c r="E362" s="317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2"/>
      <c r="P362" s="322"/>
      <c r="Q362" s="322"/>
      <c r="R362" s="317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16">
        <v>4607091384345</v>
      </c>
      <c r="E363" s="317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2"/>
      <c r="P363" s="322"/>
      <c r="Q363" s="322"/>
      <c r="R363" s="317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16">
        <v>4680115883178</v>
      </c>
      <c r="E364" s="317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2"/>
      <c r="P364" s="322"/>
      <c r="Q364" s="322"/>
      <c r="R364" s="317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16">
        <v>4607091389531</v>
      </c>
      <c r="E365" s="317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2"/>
      <c r="P365" s="322"/>
      <c r="Q365" s="322"/>
      <c r="R365" s="317"/>
      <c r="S365" s="34"/>
      <c r="T365" s="34"/>
      <c r="U365" s="35" t="s">
        <v>65</v>
      </c>
      <c r="V365" s="312">
        <v>21</v>
      </c>
      <c r="W365" s="313">
        <f t="shared" si="16"/>
        <v>21</v>
      </c>
      <c r="X365" s="36">
        <f t="shared" si="17"/>
        <v>5.0200000000000002E-2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16">
        <v>4680115883185</v>
      </c>
      <c r="E366" s="317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56" t="s">
        <v>529</v>
      </c>
      <c r="O366" s="322"/>
      <c r="P366" s="322"/>
      <c r="Q366" s="322"/>
      <c r="R366" s="317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4"/>
      <c r="B367" s="325"/>
      <c r="C367" s="325"/>
      <c r="D367" s="325"/>
      <c r="E367" s="325"/>
      <c r="F367" s="325"/>
      <c r="G367" s="325"/>
      <c r="H367" s="325"/>
      <c r="I367" s="325"/>
      <c r="J367" s="325"/>
      <c r="K367" s="325"/>
      <c r="L367" s="325"/>
      <c r="M367" s="345"/>
      <c r="N367" s="318" t="s">
        <v>66</v>
      </c>
      <c r="O367" s="319"/>
      <c r="P367" s="319"/>
      <c r="Q367" s="319"/>
      <c r="R367" s="319"/>
      <c r="S367" s="319"/>
      <c r="T367" s="320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139.04761904761904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140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1.004</v>
      </c>
      <c r="Y367" s="315"/>
      <c r="Z367" s="315"/>
    </row>
    <row r="368" spans="1:53" x14ac:dyDescent="0.2">
      <c r="A368" s="325"/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45"/>
      <c r="N368" s="318" t="s">
        <v>66</v>
      </c>
      <c r="O368" s="319"/>
      <c r="P368" s="319"/>
      <c r="Q368" s="319"/>
      <c r="R368" s="319"/>
      <c r="S368" s="319"/>
      <c r="T368" s="320"/>
      <c r="U368" s="37" t="s">
        <v>65</v>
      </c>
      <c r="V368" s="314">
        <f>IFERROR(SUM(V354:V366),"0")</f>
        <v>542</v>
      </c>
      <c r="W368" s="314">
        <f>IFERROR(SUM(W354:W366),"0")</f>
        <v>546</v>
      </c>
      <c r="X368" s="37"/>
      <c r="Y368" s="315"/>
      <c r="Z368" s="315"/>
    </row>
    <row r="369" spans="1:53" ht="14.25" hidden="1" customHeight="1" x14ac:dyDescent="0.25">
      <c r="A369" s="326" t="s">
        <v>68</v>
      </c>
      <c r="B369" s="325"/>
      <c r="C369" s="325"/>
      <c r="D369" s="325"/>
      <c r="E369" s="325"/>
      <c r="F369" s="325"/>
      <c r="G369" s="325"/>
      <c r="H369" s="325"/>
      <c r="I369" s="325"/>
      <c r="J369" s="325"/>
      <c r="K369" s="325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25"/>
      <c r="Y369" s="307"/>
      <c r="Z369" s="307"/>
    </row>
    <row r="370" spans="1:53" ht="27" customHeight="1" x14ac:dyDescent="0.25">
      <c r="A370" s="54" t="s">
        <v>530</v>
      </c>
      <c r="B370" s="54" t="s">
        <v>531</v>
      </c>
      <c r="C370" s="31">
        <v>4301051258</v>
      </c>
      <c r="D370" s="316">
        <v>4607091389685</v>
      </c>
      <c r="E370" s="317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2"/>
      <c r="P370" s="322"/>
      <c r="Q370" s="322"/>
      <c r="R370" s="317"/>
      <c r="S370" s="34"/>
      <c r="T370" s="34"/>
      <c r="U370" s="35" t="s">
        <v>65</v>
      </c>
      <c r="V370" s="312">
        <v>30</v>
      </c>
      <c r="W370" s="313">
        <f>IFERROR(IF(V370="",0,CEILING((V370/$H370),1)*$H370),"")</f>
        <v>31.2</v>
      </c>
      <c r="X370" s="36">
        <f>IFERROR(IF(W370=0,"",ROUNDUP(W370/H370,0)*0.02175),"")</f>
        <v>8.6999999999999994E-2</v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16">
        <v>4607091389654</v>
      </c>
      <c r="E371" s="317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2"/>
      <c r="P371" s="322"/>
      <c r="Q371" s="322"/>
      <c r="R371" s="317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16">
        <v>4607091384352</v>
      </c>
      <c r="E372" s="317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5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2"/>
      <c r="P372" s="322"/>
      <c r="Q372" s="322"/>
      <c r="R372" s="317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16">
        <v>4607091389661</v>
      </c>
      <c r="E373" s="317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3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2"/>
      <c r="P373" s="322"/>
      <c r="Q373" s="322"/>
      <c r="R373" s="317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x14ac:dyDescent="0.2">
      <c r="A374" s="344"/>
      <c r="B374" s="325"/>
      <c r="C374" s="325"/>
      <c r="D374" s="325"/>
      <c r="E374" s="325"/>
      <c r="F374" s="325"/>
      <c r="G374" s="325"/>
      <c r="H374" s="325"/>
      <c r="I374" s="325"/>
      <c r="J374" s="325"/>
      <c r="K374" s="325"/>
      <c r="L374" s="325"/>
      <c r="M374" s="345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14">
        <f>IFERROR(V370/H370,"0")+IFERROR(V371/H371,"0")+IFERROR(V372/H372,"0")+IFERROR(V373/H373,"0")</f>
        <v>3.8461538461538463</v>
      </c>
      <c r="W374" s="314">
        <f>IFERROR(W370/H370,"0")+IFERROR(W371/H371,"0")+IFERROR(W372/H372,"0")+IFERROR(W373/H373,"0")</f>
        <v>4</v>
      </c>
      <c r="X374" s="314">
        <f>IFERROR(IF(X370="",0,X370),"0")+IFERROR(IF(X371="",0,X371),"0")+IFERROR(IF(X372="",0,X372),"0")+IFERROR(IF(X373="",0,X373),"0")</f>
        <v>8.6999999999999994E-2</v>
      </c>
      <c r="Y374" s="315"/>
      <c r="Z374" s="315"/>
    </row>
    <row r="375" spans="1:53" x14ac:dyDescent="0.2">
      <c r="A375" s="325"/>
      <c r="B375" s="325"/>
      <c r="C375" s="325"/>
      <c r="D375" s="325"/>
      <c r="E375" s="325"/>
      <c r="F375" s="325"/>
      <c r="G375" s="325"/>
      <c r="H375" s="325"/>
      <c r="I375" s="325"/>
      <c r="J375" s="325"/>
      <c r="K375" s="325"/>
      <c r="L375" s="325"/>
      <c r="M375" s="345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14">
        <f>IFERROR(SUM(V370:V373),"0")</f>
        <v>30</v>
      </c>
      <c r="W375" s="314">
        <f>IFERROR(SUM(W370:W373),"0")</f>
        <v>31.2</v>
      </c>
      <c r="X375" s="37"/>
      <c r="Y375" s="315"/>
      <c r="Z375" s="315"/>
    </row>
    <row r="376" spans="1:53" ht="14.25" hidden="1" customHeight="1" x14ac:dyDescent="0.25">
      <c r="A376" s="326" t="s">
        <v>220</v>
      </c>
      <c r="B376" s="325"/>
      <c r="C376" s="325"/>
      <c r="D376" s="325"/>
      <c r="E376" s="325"/>
      <c r="F376" s="325"/>
      <c r="G376" s="325"/>
      <c r="H376" s="325"/>
      <c r="I376" s="325"/>
      <c r="J376" s="325"/>
      <c r="K376" s="325"/>
      <c r="L376" s="325"/>
      <c r="M376" s="325"/>
      <c r="N376" s="325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16">
        <v>4680115881648</v>
      </c>
      <c r="E377" s="317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2"/>
      <c r="P377" s="322"/>
      <c r="Q377" s="322"/>
      <c r="R377" s="317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4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5"/>
      <c r="M378" s="345"/>
      <c r="N378" s="318" t="s">
        <v>66</v>
      </c>
      <c r="O378" s="319"/>
      <c r="P378" s="319"/>
      <c r="Q378" s="319"/>
      <c r="R378" s="319"/>
      <c r="S378" s="319"/>
      <c r="T378" s="320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5"/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45"/>
      <c r="N379" s="318" t="s">
        <v>66</v>
      </c>
      <c r="O379" s="319"/>
      <c r="P379" s="319"/>
      <c r="Q379" s="319"/>
      <c r="R379" s="319"/>
      <c r="S379" s="319"/>
      <c r="T379" s="320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26" t="s">
        <v>84</v>
      </c>
      <c r="B380" s="325"/>
      <c r="C380" s="325"/>
      <c r="D380" s="325"/>
      <c r="E380" s="325"/>
      <c r="F380" s="325"/>
      <c r="G380" s="325"/>
      <c r="H380" s="325"/>
      <c r="I380" s="325"/>
      <c r="J380" s="325"/>
      <c r="K380" s="325"/>
      <c r="L380" s="325"/>
      <c r="M380" s="325"/>
      <c r="N380" s="325"/>
      <c r="O380" s="325"/>
      <c r="P380" s="325"/>
      <c r="Q380" s="325"/>
      <c r="R380" s="325"/>
      <c r="S380" s="325"/>
      <c r="T380" s="325"/>
      <c r="U380" s="325"/>
      <c r="V380" s="325"/>
      <c r="W380" s="325"/>
      <c r="X380" s="325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16">
        <v>4680115884359</v>
      </c>
      <c r="E381" s="317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06" t="s">
        <v>544</v>
      </c>
      <c r="O381" s="322"/>
      <c r="P381" s="322"/>
      <c r="Q381" s="322"/>
      <c r="R381" s="317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16">
        <v>4680115884335</v>
      </c>
      <c r="E382" s="317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0" t="s">
        <v>547</v>
      </c>
      <c r="O382" s="322"/>
      <c r="P382" s="322"/>
      <c r="Q382" s="322"/>
      <c r="R382" s="317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16">
        <v>4680115884342</v>
      </c>
      <c r="E383" s="317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1" t="s">
        <v>550</v>
      </c>
      <c r="O383" s="322"/>
      <c r="P383" s="322"/>
      <c r="Q383" s="322"/>
      <c r="R383" s="317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16">
        <v>4680115884113</v>
      </c>
      <c r="E384" s="317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82" t="s">
        <v>553</v>
      </c>
      <c r="O384" s="322"/>
      <c r="P384" s="322"/>
      <c r="Q384" s="322"/>
      <c r="R384" s="317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4"/>
      <c r="B385" s="325"/>
      <c r="C385" s="325"/>
      <c r="D385" s="325"/>
      <c r="E385" s="325"/>
      <c r="F385" s="325"/>
      <c r="G385" s="325"/>
      <c r="H385" s="325"/>
      <c r="I385" s="325"/>
      <c r="J385" s="325"/>
      <c r="K385" s="325"/>
      <c r="L385" s="325"/>
      <c r="M385" s="345"/>
      <c r="N385" s="318" t="s">
        <v>66</v>
      </c>
      <c r="O385" s="319"/>
      <c r="P385" s="319"/>
      <c r="Q385" s="319"/>
      <c r="R385" s="319"/>
      <c r="S385" s="319"/>
      <c r="T385" s="320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5"/>
      <c r="B386" s="325"/>
      <c r="C386" s="325"/>
      <c r="D386" s="325"/>
      <c r="E386" s="325"/>
      <c r="F386" s="325"/>
      <c r="G386" s="325"/>
      <c r="H386" s="325"/>
      <c r="I386" s="325"/>
      <c r="J386" s="325"/>
      <c r="K386" s="325"/>
      <c r="L386" s="325"/>
      <c r="M386" s="345"/>
      <c r="N386" s="318" t="s">
        <v>66</v>
      </c>
      <c r="O386" s="319"/>
      <c r="P386" s="319"/>
      <c r="Q386" s="319"/>
      <c r="R386" s="319"/>
      <c r="S386" s="319"/>
      <c r="T386" s="320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24" t="s">
        <v>554</v>
      </c>
      <c r="B387" s="325"/>
      <c r="C387" s="325"/>
      <c r="D387" s="325"/>
      <c r="E387" s="325"/>
      <c r="F387" s="325"/>
      <c r="G387" s="325"/>
      <c r="H387" s="325"/>
      <c r="I387" s="325"/>
      <c r="J387" s="325"/>
      <c r="K387" s="325"/>
      <c r="L387" s="325"/>
      <c r="M387" s="325"/>
      <c r="N387" s="325"/>
      <c r="O387" s="325"/>
      <c r="P387" s="325"/>
      <c r="Q387" s="325"/>
      <c r="R387" s="325"/>
      <c r="S387" s="325"/>
      <c r="T387" s="325"/>
      <c r="U387" s="325"/>
      <c r="V387" s="325"/>
      <c r="W387" s="325"/>
      <c r="X387" s="325"/>
      <c r="Y387" s="308"/>
      <c r="Z387" s="308"/>
    </row>
    <row r="388" spans="1:53" ht="14.25" hidden="1" customHeight="1" x14ac:dyDescent="0.25">
      <c r="A388" s="326" t="s">
        <v>98</v>
      </c>
      <c r="B388" s="325"/>
      <c r="C388" s="325"/>
      <c r="D388" s="325"/>
      <c r="E388" s="325"/>
      <c r="F388" s="325"/>
      <c r="G388" s="325"/>
      <c r="H388" s="325"/>
      <c r="I388" s="325"/>
      <c r="J388" s="325"/>
      <c r="K388" s="325"/>
      <c r="L388" s="325"/>
      <c r="M388" s="325"/>
      <c r="N388" s="325"/>
      <c r="O388" s="325"/>
      <c r="P388" s="325"/>
      <c r="Q388" s="325"/>
      <c r="R388" s="325"/>
      <c r="S388" s="325"/>
      <c r="T388" s="325"/>
      <c r="U388" s="325"/>
      <c r="V388" s="325"/>
      <c r="W388" s="325"/>
      <c r="X388" s="325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16">
        <v>4607091389388</v>
      </c>
      <c r="E389" s="317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17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16">
        <v>4607091389364</v>
      </c>
      <c r="E390" s="317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17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4"/>
      <c r="B391" s="325"/>
      <c r="C391" s="325"/>
      <c r="D391" s="325"/>
      <c r="E391" s="325"/>
      <c r="F391" s="325"/>
      <c r="G391" s="325"/>
      <c r="H391" s="325"/>
      <c r="I391" s="325"/>
      <c r="J391" s="325"/>
      <c r="K391" s="325"/>
      <c r="L391" s="325"/>
      <c r="M391" s="345"/>
      <c r="N391" s="318" t="s">
        <v>66</v>
      </c>
      <c r="O391" s="319"/>
      <c r="P391" s="319"/>
      <c r="Q391" s="319"/>
      <c r="R391" s="319"/>
      <c r="S391" s="319"/>
      <c r="T391" s="320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5"/>
      <c r="B392" s="325"/>
      <c r="C392" s="325"/>
      <c r="D392" s="325"/>
      <c r="E392" s="325"/>
      <c r="F392" s="325"/>
      <c r="G392" s="325"/>
      <c r="H392" s="325"/>
      <c r="I392" s="325"/>
      <c r="J392" s="325"/>
      <c r="K392" s="325"/>
      <c r="L392" s="325"/>
      <c r="M392" s="345"/>
      <c r="N392" s="318" t="s">
        <v>66</v>
      </c>
      <c r="O392" s="319"/>
      <c r="P392" s="319"/>
      <c r="Q392" s="319"/>
      <c r="R392" s="319"/>
      <c r="S392" s="319"/>
      <c r="T392" s="320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26" t="s">
        <v>60</v>
      </c>
      <c r="B393" s="325"/>
      <c r="C393" s="325"/>
      <c r="D393" s="325"/>
      <c r="E393" s="325"/>
      <c r="F393" s="325"/>
      <c r="G393" s="325"/>
      <c r="H393" s="325"/>
      <c r="I393" s="325"/>
      <c r="J393" s="325"/>
      <c r="K393" s="325"/>
      <c r="L393" s="325"/>
      <c r="M393" s="325"/>
      <c r="N393" s="325"/>
      <c r="O393" s="325"/>
      <c r="P393" s="325"/>
      <c r="Q393" s="325"/>
      <c r="R393" s="325"/>
      <c r="S393" s="325"/>
      <c r="T393" s="325"/>
      <c r="U393" s="325"/>
      <c r="V393" s="325"/>
      <c r="W393" s="325"/>
      <c r="X393" s="325"/>
      <c r="Y393" s="307"/>
      <c r="Z393" s="307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16">
        <v>4607091389739</v>
      </c>
      <c r="E394" s="317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17"/>
      <c r="S394" s="34"/>
      <c r="T394" s="34"/>
      <c r="U394" s="35" t="s">
        <v>65</v>
      </c>
      <c r="V394" s="312">
        <v>1000</v>
      </c>
      <c r="W394" s="313">
        <f t="shared" ref="W394:W400" si="18">IFERROR(IF(V394="",0,CEILING((V394/$H394),1)*$H394),"")</f>
        <v>1003.8000000000001</v>
      </c>
      <c r="X394" s="36">
        <f>IFERROR(IF(W394=0,"",ROUNDUP(W394/H394,0)*0.00753),"")</f>
        <v>1.7996700000000001</v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16">
        <v>4680115883048</v>
      </c>
      <c r="E395" s="317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3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17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16">
        <v>4607091389425</v>
      </c>
      <c r="E396" s="317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17"/>
      <c r="S396" s="34"/>
      <c r="T396" s="34"/>
      <c r="U396" s="35" t="s">
        <v>65</v>
      </c>
      <c r="V396" s="312">
        <v>33.599999999999987</v>
      </c>
      <c r="W396" s="313">
        <f t="shared" si="18"/>
        <v>33.6</v>
      </c>
      <c r="X396" s="36">
        <f>IFERROR(IF(W396=0,"",ROUNDUP(W396/H396,0)*0.00502),"")</f>
        <v>8.0320000000000003E-2</v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16">
        <v>4680115882911</v>
      </c>
      <c r="E397" s="317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7" t="s">
        <v>567</v>
      </c>
      <c r="O397" s="322"/>
      <c r="P397" s="322"/>
      <c r="Q397" s="322"/>
      <c r="R397" s="317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16">
        <v>4680115880771</v>
      </c>
      <c r="E398" s="317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17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16">
        <v>4607091389500</v>
      </c>
      <c r="E399" s="317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17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16">
        <v>4680115881983</v>
      </c>
      <c r="E400" s="317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17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4"/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5"/>
      <c r="M401" s="345"/>
      <c r="N401" s="318" t="s">
        <v>66</v>
      </c>
      <c r="O401" s="319"/>
      <c r="P401" s="319"/>
      <c r="Q401" s="319"/>
      <c r="R401" s="319"/>
      <c r="S401" s="319"/>
      <c r="T401" s="320"/>
      <c r="U401" s="37" t="s">
        <v>67</v>
      </c>
      <c r="V401" s="314">
        <f>IFERROR(V394/H394,"0")+IFERROR(V395/H395,"0")+IFERROR(V396/H396,"0")+IFERROR(V397/H397,"0")+IFERROR(V398/H398,"0")+IFERROR(V399/H399,"0")+IFERROR(V400/H400,"0")</f>
        <v>254.09523809523807</v>
      </c>
      <c r="W401" s="314">
        <f>IFERROR(W394/H394,"0")+IFERROR(W395/H395,"0")+IFERROR(W396/H396,"0")+IFERROR(W397/H397,"0")+IFERROR(W398/H398,"0")+IFERROR(W399/H399,"0")+IFERROR(W400/H400,"0")</f>
        <v>255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1.87999</v>
      </c>
      <c r="Y401" s="315"/>
      <c r="Z401" s="315"/>
    </row>
    <row r="402" spans="1:53" x14ac:dyDescent="0.2">
      <c r="A402" s="325"/>
      <c r="B402" s="325"/>
      <c r="C402" s="325"/>
      <c r="D402" s="325"/>
      <c r="E402" s="325"/>
      <c r="F402" s="325"/>
      <c r="G402" s="325"/>
      <c r="H402" s="325"/>
      <c r="I402" s="325"/>
      <c r="J402" s="325"/>
      <c r="K402" s="325"/>
      <c r="L402" s="325"/>
      <c r="M402" s="345"/>
      <c r="N402" s="318" t="s">
        <v>66</v>
      </c>
      <c r="O402" s="319"/>
      <c r="P402" s="319"/>
      <c r="Q402" s="319"/>
      <c r="R402" s="319"/>
      <c r="S402" s="319"/>
      <c r="T402" s="320"/>
      <c r="U402" s="37" t="s">
        <v>65</v>
      </c>
      <c r="V402" s="314">
        <f>IFERROR(SUM(V394:V400),"0")</f>
        <v>1033.5999999999999</v>
      </c>
      <c r="W402" s="314">
        <f>IFERROR(SUM(W394:W400),"0")</f>
        <v>1037.4000000000001</v>
      </c>
      <c r="X402" s="37"/>
      <c r="Y402" s="315"/>
      <c r="Z402" s="315"/>
    </row>
    <row r="403" spans="1:53" ht="14.25" hidden="1" customHeight="1" x14ac:dyDescent="0.25">
      <c r="A403" s="326" t="s">
        <v>93</v>
      </c>
      <c r="B403" s="325"/>
      <c r="C403" s="325"/>
      <c r="D403" s="325"/>
      <c r="E403" s="325"/>
      <c r="F403" s="325"/>
      <c r="G403" s="325"/>
      <c r="H403" s="325"/>
      <c r="I403" s="325"/>
      <c r="J403" s="325"/>
      <c r="K403" s="325"/>
      <c r="L403" s="325"/>
      <c r="M403" s="325"/>
      <c r="N403" s="325"/>
      <c r="O403" s="325"/>
      <c r="P403" s="325"/>
      <c r="Q403" s="325"/>
      <c r="R403" s="325"/>
      <c r="S403" s="325"/>
      <c r="T403" s="325"/>
      <c r="U403" s="325"/>
      <c r="V403" s="325"/>
      <c r="W403" s="325"/>
      <c r="X403" s="325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16">
        <v>4680115884090</v>
      </c>
      <c r="E404" s="317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0" t="s">
        <v>576</v>
      </c>
      <c r="O404" s="322"/>
      <c r="P404" s="322"/>
      <c r="Q404" s="322"/>
      <c r="R404" s="317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4"/>
      <c r="B405" s="325"/>
      <c r="C405" s="325"/>
      <c r="D405" s="325"/>
      <c r="E405" s="325"/>
      <c r="F405" s="325"/>
      <c r="G405" s="325"/>
      <c r="H405" s="325"/>
      <c r="I405" s="325"/>
      <c r="J405" s="325"/>
      <c r="K405" s="325"/>
      <c r="L405" s="325"/>
      <c r="M405" s="345"/>
      <c r="N405" s="318" t="s">
        <v>66</v>
      </c>
      <c r="O405" s="319"/>
      <c r="P405" s="319"/>
      <c r="Q405" s="319"/>
      <c r="R405" s="319"/>
      <c r="S405" s="319"/>
      <c r="T405" s="320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5"/>
      <c r="B406" s="325"/>
      <c r="C406" s="325"/>
      <c r="D406" s="325"/>
      <c r="E406" s="325"/>
      <c r="F406" s="325"/>
      <c r="G406" s="325"/>
      <c r="H406" s="325"/>
      <c r="I406" s="325"/>
      <c r="J406" s="325"/>
      <c r="K406" s="325"/>
      <c r="L406" s="325"/>
      <c r="M406" s="345"/>
      <c r="N406" s="318" t="s">
        <v>66</v>
      </c>
      <c r="O406" s="319"/>
      <c r="P406" s="319"/>
      <c r="Q406" s="319"/>
      <c r="R406" s="319"/>
      <c r="S406" s="319"/>
      <c r="T406" s="320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73" t="s">
        <v>577</v>
      </c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  <c r="R407" s="374"/>
      <c r="S407" s="374"/>
      <c r="T407" s="374"/>
      <c r="U407" s="374"/>
      <c r="V407" s="374"/>
      <c r="W407" s="374"/>
      <c r="X407" s="374"/>
      <c r="Y407" s="48"/>
      <c r="Z407" s="48"/>
    </row>
    <row r="408" spans="1:53" ht="16.5" hidden="1" customHeight="1" x14ac:dyDescent="0.25">
      <c r="A408" s="324" t="s">
        <v>577</v>
      </c>
      <c r="B408" s="325"/>
      <c r="C408" s="325"/>
      <c r="D408" s="325"/>
      <c r="E408" s="325"/>
      <c r="F408" s="325"/>
      <c r="G408" s="325"/>
      <c r="H408" s="325"/>
      <c r="I408" s="325"/>
      <c r="J408" s="325"/>
      <c r="K408" s="325"/>
      <c r="L408" s="325"/>
      <c r="M408" s="325"/>
      <c r="N408" s="325"/>
      <c r="O408" s="325"/>
      <c r="P408" s="325"/>
      <c r="Q408" s="325"/>
      <c r="R408" s="325"/>
      <c r="S408" s="325"/>
      <c r="T408" s="325"/>
      <c r="U408" s="325"/>
      <c r="V408" s="325"/>
      <c r="W408" s="325"/>
      <c r="X408" s="325"/>
      <c r="Y408" s="308"/>
      <c r="Z408" s="308"/>
    </row>
    <row r="409" spans="1:53" ht="14.25" hidden="1" customHeight="1" x14ac:dyDescent="0.25">
      <c r="A409" s="326" t="s">
        <v>106</v>
      </c>
      <c r="B409" s="325"/>
      <c r="C409" s="325"/>
      <c r="D409" s="325"/>
      <c r="E409" s="325"/>
      <c r="F409" s="325"/>
      <c r="G409" s="325"/>
      <c r="H409" s="325"/>
      <c r="I409" s="325"/>
      <c r="J409" s="325"/>
      <c r="K409" s="325"/>
      <c r="L409" s="325"/>
      <c r="M409" s="325"/>
      <c r="N409" s="325"/>
      <c r="O409" s="325"/>
      <c r="P409" s="325"/>
      <c r="Q409" s="325"/>
      <c r="R409" s="325"/>
      <c r="S409" s="325"/>
      <c r="T409" s="325"/>
      <c r="U409" s="325"/>
      <c r="V409" s="325"/>
      <c r="W409" s="325"/>
      <c r="X409" s="325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16">
        <v>4607091389067</v>
      </c>
      <c r="E410" s="317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17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16">
        <v>4607091383522</v>
      </c>
      <c r="E411" s="317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17"/>
      <c r="S411" s="34"/>
      <c r="T411" s="34"/>
      <c r="U411" s="35" t="s">
        <v>65</v>
      </c>
      <c r="V411" s="312">
        <v>200</v>
      </c>
      <c r="W411" s="313">
        <f t="shared" si="19"/>
        <v>200.64000000000001</v>
      </c>
      <c r="X411" s="36">
        <f>IFERROR(IF(W411=0,"",ROUNDUP(W411/H411,0)*0.01196),"")</f>
        <v>0.45448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16">
        <v>4607091384437</v>
      </c>
      <c r="E412" s="317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17"/>
      <c r="S412" s="34"/>
      <c r="T412" s="34"/>
      <c r="U412" s="35" t="s">
        <v>65</v>
      </c>
      <c r="V412" s="312">
        <v>100</v>
      </c>
      <c r="W412" s="313">
        <f t="shared" si="19"/>
        <v>100.32000000000001</v>
      </c>
      <c r="X412" s="36">
        <f>IFERROR(IF(W412=0,"",ROUNDUP(W412/H412,0)*0.01196),"")</f>
        <v>0.22724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16">
        <v>4607091389104</v>
      </c>
      <c r="E413" s="317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17"/>
      <c r="S413" s="34"/>
      <c r="T413" s="34"/>
      <c r="U413" s="35" t="s">
        <v>65</v>
      </c>
      <c r="V413" s="312">
        <v>300</v>
      </c>
      <c r="W413" s="313">
        <f t="shared" si="19"/>
        <v>300.96000000000004</v>
      </c>
      <c r="X413" s="36">
        <f>IFERROR(IF(W413=0,"",ROUNDUP(W413/H413,0)*0.01196),"")</f>
        <v>0.68171999999999999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16">
        <v>4680115880603</v>
      </c>
      <c r="E414" s="317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17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16">
        <v>4607091389999</v>
      </c>
      <c r="E415" s="317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17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16">
        <v>4680115882782</v>
      </c>
      <c r="E416" s="317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17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16">
        <v>4607091389098</v>
      </c>
      <c r="E417" s="317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17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16">
        <v>4607091389982</v>
      </c>
      <c r="E418" s="317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17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4"/>
      <c r="B419" s="325"/>
      <c r="C419" s="325"/>
      <c r="D419" s="325"/>
      <c r="E419" s="325"/>
      <c r="F419" s="325"/>
      <c r="G419" s="325"/>
      <c r="H419" s="325"/>
      <c r="I419" s="325"/>
      <c r="J419" s="325"/>
      <c r="K419" s="325"/>
      <c r="L419" s="325"/>
      <c r="M419" s="345"/>
      <c r="N419" s="318" t="s">
        <v>66</v>
      </c>
      <c r="O419" s="319"/>
      <c r="P419" s="319"/>
      <c r="Q419" s="319"/>
      <c r="R419" s="319"/>
      <c r="S419" s="319"/>
      <c r="T419" s="320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113.63636363636363</v>
      </c>
      <c r="W419" s="314">
        <f>IFERROR(W410/H410,"0")+IFERROR(W411/H411,"0")+IFERROR(W412/H412,"0")+IFERROR(W413/H413,"0")+IFERROR(W414/H414,"0")+IFERROR(W415/H415,"0")+IFERROR(W416/H416,"0")+IFERROR(W417/H417,"0")+IFERROR(W418/H418,"0")</f>
        <v>114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1.36344</v>
      </c>
      <c r="Y419" s="315"/>
      <c r="Z419" s="315"/>
    </row>
    <row r="420" spans="1:53" x14ac:dyDescent="0.2">
      <c r="A420" s="325"/>
      <c r="B420" s="325"/>
      <c r="C420" s="325"/>
      <c r="D420" s="325"/>
      <c r="E420" s="325"/>
      <c r="F420" s="325"/>
      <c r="G420" s="325"/>
      <c r="H420" s="325"/>
      <c r="I420" s="325"/>
      <c r="J420" s="325"/>
      <c r="K420" s="325"/>
      <c r="L420" s="325"/>
      <c r="M420" s="345"/>
      <c r="N420" s="318" t="s">
        <v>66</v>
      </c>
      <c r="O420" s="319"/>
      <c r="P420" s="319"/>
      <c r="Q420" s="319"/>
      <c r="R420" s="319"/>
      <c r="S420" s="319"/>
      <c r="T420" s="320"/>
      <c r="U420" s="37" t="s">
        <v>65</v>
      </c>
      <c r="V420" s="314">
        <f>IFERROR(SUM(V410:V418),"0")</f>
        <v>600</v>
      </c>
      <c r="W420" s="314">
        <f>IFERROR(SUM(W410:W418),"0")</f>
        <v>601.92000000000007</v>
      </c>
      <c r="X420" s="37"/>
      <c r="Y420" s="315"/>
      <c r="Z420" s="315"/>
    </row>
    <row r="421" spans="1:53" ht="14.25" hidden="1" customHeight="1" x14ac:dyDescent="0.25">
      <c r="A421" s="326" t="s">
        <v>98</v>
      </c>
      <c r="B421" s="325"/>
      <c r="C421" s="325"/>
      <c r="D421" s="325"/>
      <c r="E421" s="325"/>
      <c r="F421" s="325"/>
      <c r="G421" s="325"/>
      <c r="H421" s="325"/>
      <c r="I421" s="325"/>
      <c r="J421" s="325"/>
      <c r="K421" s="325"/>
      <c r="L421" s="325"/>
      <c r="M421" s="325"/>
      <c r="N421" s="325"/>
      <c r="O421" s="325"/>
      <c r="P421" s="325"/>
      <c r="Q421" s="325"/>
      <c r="R421" s="325"/>
      <c r="S421" s="325"/>
      <c r="T421" s="325"/>
      <c r="U421" s="325"/>
      <c r="V421" s="325"/>
      <c r="W421" s="325"/>
      <c r="X421" s="325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16">
        <v>4607091388930</v>
      </c>
      <c r="E422" s="317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17"/>
      <c r="S422" s="34"/>
      <c r="T422" s="34"/>
      <c r="U422" s="35" t="s">
        <v>65</v>
      </c>
      <c r="V422" s="312">
        <v>150</v>
      </c>
      <c r="W422" s="313">
        <f>IFERROR(IF(V422="",0,CEILING((V422/$H422),1)*$H422),"")</f>
        <v>153.12</v>
      </c>
      <c r="X422" s="36">
        <f>IFERROR(IF(W422=0,"",ROUNDUP(W422/H422,0)*0.01196),"")</f>
        <v>0.34683999999999998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16">
        <v>4680115880054</v>
      </c>
      <c r="E423" s="317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17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4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4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14">
        <f>IFERROR(V422/H422,"0")+IFERROR(V423/H423,"0")</f>
        <v>28.409090909090907</v>
      </c>
      <c r="W424" s="314">
        <f>IFERROR(W422/H422,"0")+IFERROR(W423/H423,"0")</f>
        <v>29</v>
      </c>
      <c r="X424" s="314">
        <f>IFERROR(IF(X422="",0,X422),"0")+IFERROR(IF(X423="",0,X423),"0")</f>
        <v>0.34683999999999998</v>
      </c>
      <c r="Y424" s="315"/>
      <c r="Z424" s="315"/>
    </row>
    <row r="425" spans="1:53" x14ac:dyDescent="0.2">
      <c r="A425" s="325"/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5"/>
      <c r="M425" s="34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14">
        <f>IFERROR(SUM(V422:V423),"0")</f>
        <v>150</v>
      </c>
      <c r="W425" s="314">
        <f>IFERROR(SUM(W422:W423),"0")</f>
        <v>153.12</v>
      </c>
      <c r="X425" s="37"/>
      <c r="Y425" s="315"/>
      <c r="Z425" s="315"/>
    </row>
    <row r="426" spans="1:53" ht="14.25" hidden="1" customHeight="1" x14ac:dyDescent="0.25">
      <c r="A426" s="326" t="s">
        <v>60</v>
      </c>
      <c r="B426" s="325"/>
      <c r="C426" s="325"/>
      <c r="D426" s="325"/>
      <c r="E426" s="325"/>
      <c r="F426" s="325"/>
      <c r="G426" s="325"/>
      <c r="H426" s="325"/>
      <c r="I426" s="325"/>
      <c r="J426" s="325"/>
      <c r="K426" s="325"/>
      <c r="L426" s="325"/>
      <c r="M426" s="325"/>
      <c r="N426" s="325"/>
      <c r="O426" s="325"/>
      <c r="P426" s="325"/>
      <c r="Q426" s="325"/>
      <c r="R426" s="325"/>
      <c r="S426" s="325"/>
      <c r="T426" s="325"/>
      <c r="U426" s="325"/>
      <c r="V426" s="325"/>
      <c r="W426" s="325"/>
      <c r="X426" s="325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16">
        <v>4680115883116</v>
      </c>
      <c r="E427" s="317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17"/>
      <c r="S427" s="34"/>
      <c r="T427" s="34"/>
      <c r="U427" s="35" t="s">
        <v>65</v>
      </c>
      <c r="V427" s="312">
        <v>350</v>
      </c>
      <c r="W427" s="313">
        <f t="shared" ref="W427:W432" si="20">IFERROR(IF(V427="",0,CEILING((V427/$H427),1)*$H427),"")</f>
        <v>353.76</v>
      </c>
      <c r="X427" s="36">
        <f>IFERROR(IF(W427=0,"",ROUNDUP(W427/H427,0)*0.01196),"")</f>
        <v>0.80132000000000003</v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16">
        <v>4680115883093</v>
      </c>
      <c r="E428" s="317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17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16">
        <v>4680115883109</v>
      </c>
      <c r="E429" s="317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17"/>
      <c r="S429" s="34"/>
      <c r="T429" s="34"/>
      <c r="U429" s="35" t="s">
        <v>65</v>
      </c>
      <c r="V429" s="312">
        <v>150</v>
      </c>
      <c r="W429" s="313">
        <f t="shared" si="20"/>
        <v>153.12</v>
      </c>
      <c r="X429" s="36">
        <f>IFERROR(IF(W429=0,"",ROUNDUP(W429/H429,0)*0.01196),"")</f>
        <v>0.34683999999999998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16">
        <v>4680115882072</v>
      </c>
      <c r="E430" s="317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79" t="s">
        <v>608</v>
      </c>
      <c r="O430" s="322"/>
      <c r="P430" s="322"/>
      <c r="Q430" s="322"/>
      <c r="R430" s="317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16">
        <v>4680115882102</v>
      </c>
      <c r="E431" s="317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611</v>
      </c>
      <c r="O431" s="322"/>
      <c r="P431" s="322"/>
      <c r="Q431" s="322"/>
      <c r="R431" s="317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16">
        <v>4680115882096</v>
      </c>
      <c r="E432" s="317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33" t="s">
        <v>614</v>
      </c>
      <c r="O432" s="322"/>
      <c r="P432" s="322"/>
      <c r="Q432" s="322"/>
      <c r="R432" s="317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4"/>
      <c r="B433" s="325"/>
      <c r="C433" s="325"/>
      <c r="D433" s="325"/>
      <c r="E433" s="325"/>
      <c r="F433" s="325"/>
      <c r="G433" s="325"/>
      <c r="H433" s="325"/>
      <c r="I433" s="325"/>
      <c r="J433" s="325"/>
      <c r="K433" s="325"/>
      <c r="L433" s="325"/>
      <c r="M433" s="345"/>
      <c r="N433" s="318" t="s">
        <v>66</v>
      </c>
      <c r="O433" s="319"/>
      <c r="P433" s="319"/>
      <c r="Q433" s="319"/>
      <c r="R433" s="319"/>
      <c r="S433" s="319"/>
      <c r="T433" s="320"/>
      <c r="U433" s="37" t="s">
        <v>67</v>
      </c>
      <c r="V433" s="314">
        <f>IFERROR(V427/H427,"0")+IFERROR(V428/H428,"0")+IFERROR(V429/H429,"0")+IFERROR(V430/H430,"0")+IFERROR(V431/H431,"0")+IFERROR(V432/H432,"0")</f>
        <v>94.696969696969688</v>
      </c>
      <c r="W433" s="314">
        <f>IFERROR(W427/H427,"0")+IFERROR(W428/H428,"0")+IFERROR(W429/H429,"0")+IFERROR(W430/H430,"0")+IFERROR(W431/H431,"0")+IFERROR(W432/H432,"0")</f>
        <v>96</v>
      </c>
      <c r="X433" s="314">
        <f>IFERROR(IF(X427="",0,X427),"0")+IFERROR(IF(X428="",0,X428),"0")+IFERROR(IF(X429="",0,X429),"0")+IFERROR(IF(X430="",0,X430),"0")+IFERROR(IF(X431="",0,X431),"0")+IFERROR(IF(X432="",0,X432),"0")</f>
        <v>1.1481600000000001</v>
      </c>
      <c r="Y433" s="315"/>
      <c r="Z433" s="315"/>
    </row>
    <row r="434" spans="1:53" x14ac:dyDescent="0.2">
      <c r="A434" s="325"/>
      <c r="B434" s="325"/>
      <c r="C434" s="325"/>
      <c r="D434" s="325"/>
      <c r="E434" s="325"/>
      <c r="F434" s="325"/>
      <c r="G434" s="325"/>
      <c r="H434" s="325"/>
      <c r="I434" s="325"/>
      <c r="J434" s="325"/>
      <c r="K434" s="325"/>
      <c r="L434" s="325"/>
      <c r="M434" s="345"/>
      <c r="N434" s="318" t="s">
        <v>66</v>
      </c>
      <c r="O434" s="319"/>
      <c r="P434" s="319"/>
      <c r="Q434" s="319"/>
      <c r="R434" s="319"/>
      <c r="S434" s="319"/>
      <c r="T434" s="320"/>
      <c r="U434" s="37" t="s">
        <v>65</v>
      </c>
      <c r="V434" s="314">
        <f>IFERROR(SUM(V427:V432),"0")</f>
        <v>500</v>
      </c>
      <c r="W434" s="314">
        <f>IFERROR(SUM(W427:W432),"0")</f>
        <v>506.88</v>
      </c>
      <c r="X434" s="37"/>
      <c r="Y434" s="315"/>
      <c r="Z434" s="315"/>
    </row>
    <row r="435" spans="1:53" ht="14.25" hidden="1" customHeight="1" x14ac:dyDescent="0.25">
      <c r="A435" s="326" t="s">
        <v>68</v>
      </c>
      <c r="B435" s="325"/>
      <c r="C435" s="325"/>
      <c r="D435" s="325"/>
      <c r="E435" s="325"/>
      <c r="F435" s="325"/>
      <c r="G435" s="325"/>
      <c r="H435" s="325"/>
      <c r="I435" s="325"/>
      <c r="J435" s="325"/>
      <c r="K435" s="325"/>
      <c r="L435" s="325"/>
      <c r="M435" s="325"/>
      <c r="N435" s="325"/>
      <c r="O435" s="325"/>
      <c r="P435" s="325"/>
      <c r="Q435" s="325"/>
      <c r="R435" s="325"/>
      <c r="S435" s="325"/>
      <c r="T435" s="325"/>
      <c r="U435" s="325"/>
      <c r="V435" s="325"/>
      <c r="W435" s="325"/>
      <c r="X435" s="325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16">
        <v>4680115883536</v>
      </c>
      <c r="E436" s="317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55" t="s">
        <v>617</v>
      </c>
      <c r="O436" s="322"/>
      <c r="P436" s="322"/>
      <c r="Q436" s="322"/>
      <c r="R436" s="317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16">
        <v>4607091383409</v>
      </c>
      <c r="E437" s="317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2"/>
      <c r="P437" s="322"/>
      <c r="Q437" s="322"/>
      <c r="R437" s="317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16">
        <v>4607091383416</v>
      </c>
      <c r="E438" s="317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60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2"/>
      <c r="P438" s="322"/>
      <c r="Q438" s="322"/>
      <c r="R438" s="317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4"/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5"/>
      <c r="M439" s="345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5"/>
      <c r="B440" s="325"/>
      <c r="C440" s="325"/>
      <c r="D440" s="325"/>
      <c r="E440" s="325"/>
      <c r="F440" s="325"/>
      <c r="G440" s="325"/>
      <c r="H440" s="325"/>
      <c r="I440" s="325"/>
      <c r="J440" s="325"/>
      <c r="K440" s="325"/>
      <c r="L440" s="325"/>
      <c r="M440" s="345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73" t="s">
        <v>622</v>
      </c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4"/>
      <c r="O441" s="374"/>
      <c r="P441" s="374"/>
      <c r="Q441" s="374"/>
      <c r="R441" s="374"/>
      <c r="S441" s="374"/>
      <c r="T441" s="374"/>
      <c r="U441" s="374"/>
      <c r="V441" s="374"/>
      <c r="W441" s="374"/>
      <c r="X441" s="374"/>
      <c r="Y441" s="48"/>
      <c r="Z441" s="48"/>
    </row>
    <row r="442" spans="1:53" ht="16.5" hidden="1" customHeight="1" x14ac:dyDescent="0.25">
      <c r="A442" s="324" t="s">
        <v>623</v>
      </c>
      <c r="B442" s="325"/>
      <c r="C442" s="325"/>
      <c r="D442" s="325"/>
      <c r="E442" s="325"/>
      <c r="F442" s="325"/>
      <c r="G442" s="325"/>
      <c r="H442" s="325"/>
      <c r="I442" s="325"/>
      <c r="J442" s="325"/>
      <c r="K442" s="325"/>
      <c r="L442" s="325"/>
      <c r="M442" s="325"/>
      <c r="N442" s="325"/>
      <c r="O442" s="325"/>
      <c r="P442" s="325"/>
      <c r="Q442" s="325"/>
      <c r="R442" s="325"/>
      <c r="S442" s="325"/>
      <c r="T442" s="325"/>
      <c r="U442" s="325"/>
      <c r="V442" s="325"/>
      <c r="W442" s="325"/>
      <c r="X442" s="325"/>
      <c r="Y442" s="308"/>
      <c r="Z442" s="308"/>
    </row>
    <row r="443" spans="1:53" ht="14.25" hidden="1" customHeight="1" x14ac:dyDescent="0.25">
      <c r="A443" s="326" t="s">
        <v>106</v>
      </c>
      <c r="B443" s="325"/>
      <c r="C443" s="325"/>
      <c r="D443" s="325"/>
      <c r="E443" s="325"/>
      <c r="F443" s="325"/>
      <c r="G443" s="325"/>
      <c r="H443" s="325"/>
      <c r="I443" s="325"/>
      <c r="J443" s="325"/>
      <c r="K443" s="325"/>
      <c r="L443" s="325"/>
      <c r="M443" s="325"/>
      <c r="N443" s="325"/>
      <c r="O443" s="325"/>
      <c r="P443" s="325"/>
      <c r="Q443" s="325"/>
      <c r="R443" s="325"/>
      <c r="S443" s="325"/>
      <c r="T443" s="325"/>
      <c r="U443" s="325"/>
      <c r="V443" s="325"/>
      <c r="W443" s="325"/>
      <c r="X443" s="325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16">
        <v>4640242180441</v>
      </c>
      <c r="E444" s="317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54" t="s">
        <v>626</v>
      </c>
      <c r="O444" s="322"/>
      <c r="P444" s="322"/>
      <c r="Q444" s="322"/>
      <c r="R444" s="317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16">
        <v>4640242180564</v>
      </c>
      <c r="E445" s="317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508" t="s">
        <v>629</v>
      </c>
      <c r="O445" s="322"/>
      <c r="P445" s="322"/>
      <c r="Q445" s="322"/>
      <c r="R445" s="317"/>
      <c r="S445" s="34"/>
      <c r="T445" s="34"/>
      <c r="U445" s="35" t="s">
        <v>65</v>
      </c>
      <c r="V445" s="312">
        <v>60</v>
      </c>
      <c r="W445" s="313">
        <f>IFERROR(IF(V445="",0,CEILING((V445/$H445),1)*$H445),"")</f>
        <v>60</v>
      </c>
      <c r="X445" s="36">
        <f>IFERROR(IF(W445=0,"",ROUNDUP(W445/H445,0)*0.02175),"")</f>
        <v>0.10874999999999999</v>
      </c>
      <c r="Y445" s="56"/>
      <c r="Z445" s="57"/>
      <c r="AD445" s="58"/>
      <c r="BA445" s="297" t="s">
        <v>1</v>
      </c>
    </row>
    <row r="446" spans="1:53" x14ac:dyDescent="0.2">
      <c r="A446" s="344"/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4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14">
        <f>IFERROR(V444/H444,"0")+IFERROR(V445/H445,"0")</f>
        <v>5</v>
      </c>
      <c r="W446" s="314">
        <f>IFERROR(W444/H444,"0")+IFERROR(W445/H445,"0")</f>
        <v>5</v>
      </c>
      <c r="X446" s="314">
        <f>IFERROR(IF(X444="",0,X444),"0")+IFERROR(IF(X445="",0,X445),"0")</f>
        <v>0.10874999999999999</v>
      </c>
      <c r="Y446" s="315"/>
      <c r="Z446" s="315"/>
    </row>
    <row r="447" spans="1:53" x14ac:dyDescent="0.2">
      <c r="A447" s="325"/>
      <c r="B447" s="325"/>
      <c r="C447" s="325"/>
      <c r="D447" s="325"/>
      <c r="E447" s="325"/>
      <c r="F447" s="325"/>
      <c r="G447" s="325"/>
      <c r="H447" s="325"/>
      <c r="I447" s="325"/>
      <c r="J447" s="325"/>
      <c r="K447" s="325"/>
      <c r="L447" s="325"/>
      <c r="M447" s="34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14">
        <f>IFERROR(SUM(V444:V445),"0")</f>
        <v>60</v>
      </c>
      <c r="W447" s="314">
        <f>IFERROR(SUM(W444:W445),"0")</f>
        <v>60</v>
      </c>
      <c r="X447" s="37"/>
      <c r="Y447" s="315"/>
      <c r="Z447" s="315"/>
    </row>
    <row r="448" spans="1:53" ht="14.25" hidden="1" customHeight="1" x14ac:dyDescent="0.25">
      <c r="A448" s="326" t="s">
        <v>98</v>
      </c>
      <c r="B448" s="325"/>
      <c r="C448" s="325"/>
      <c r="D448" s="325"/>
      <c r="E448" s="325"/>
      <c r="F448" s="325"/>
      <c r="G448" s="325"/>
      <c r="H448" s="325"/>
      <c r="I448" s="325"/>
      <c r="J448" s="325"/>
      <c r="K448" s="325"/>
      <c r="L448" s="325"/>
      <c r="M448" s="325"/>
      <c r="N448" s="325"/>
      <c r="O448" s="325"/>
      <c r="P448" s="325"/>
      <c r="Q448" s="325"/>
      <c r="R448" s="325"/>
      <c r="S448" s="325"/>
      <c r="T448" s="325"/>
      <c r="U448" s="325"/>
      <c r="V448" s="325"/>
      <c r="W448" s="325"/>
      <c r="X448" s="325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16">
        <v>4640242180526</v>
      </c>
      <c r="E449" s="317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83" t="s">
        <v>632</v>
      </c>
      <c r="O449" s="322"/>
      <c r="P449" s="322"/>
      <c r="Q449" s="322"/>
      <c r="R449" s="317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16">
        <v>4640242180519</v>
      </c>
      <c r="E450" s="317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7" t="s">
        <v>635</v>
      </c>
      <c r="O450" s="322"/>
      <c r="P450" s="322"/>
      <c r="Q450" s="322"/>
      <c r="R450" s="317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4"/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5"/>
      <c r="M451" s="34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5"/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5"/>
      <c r="M452" s="34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26" t="s">
        <v>60</v>
      </c>
      <c r="B453" s="325"/>
      <c r="C453" s="325"/>
      <c r="D453" s="325"/>
      <c r="E453" s="325"/>
      <c r="F453" s="325"/>
      <c r="G453" s="325"/>
      <c r="H453" s="325"/>
      <c r="I453" s="325"/>
      <c r="J453" s="325"/>
      <c r="K453" s="325"/>
      <c r="L453" s="325"/>
      <c r="M453" s="325"/>
      <c r="N453" s="325"/>
      <c r="O453" s="325"/>
      <c r="P453" s="325"/>
      <c r="Q453" s="325"/>
      <c r="R453" s="325"/>
      <c r="S453" s="325"/>
      <c r="T453" s="325"/>
      <c r="U453" s="325"/>
      <c r="V453" s="325"/>
      <c r="W453" s="325"/>
      <c r="X453" s="325"/>
      <c r="Y453" s="307"/>
      <c r="Z453" s="307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16">
        <v>4640242180816</v>
      </c>
      <c r="E454" s="317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553" t="s">
        <v>638</v>
      </c>
      <c r="O454" s="322"/>
      <c r="P454" s="322"/>
      <c r="Q454" s="322"/>
      <c r="R454" s="317"/>
      <c r="S454" s="34"/>
      <c r="T454" s="34"/>
      <c r="U454" s="35" t="s">
        <v>65</v>
      </c>
      <c r="V454" s="312">
        <v>150</v>
      </c>
      <c r="W454" s="313">
        <f>IFERROR(IF(V454="",0,CEILING((V454/$H454),1)*$H454),"")</f>
        <v>151.20000000000002</v>
      </c>
      <c r="X454" s="36">
        <f>IFERROR(IF(W454=0,"",ROUNDUP(W454/H454,0)*0.00753),"")</f>
        <v>0.27107999999999999</v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16">
        <v>4640242180595</v>
      </c>
      <c r="E455" s="317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555" t="s">
        <v>641</v>
      </c>
      <c r="O455" s="322"/>
      <c r="P455" s="322"/>
      <c r="Q455" s="322"/>
      <c r="R455" s="317"/>
      <c r="S455" s="34"/>
      <c r="T455" s="34"/>
      <c r="U455" s="35" t="s">
        <v>65</v>
      </c>
      <c r="V455" s="312">
        <v>150</v>
      </c>
      <c r="W455" s="313">
        <f>IFERROR(IF(V455="",0,CEILING((V455/$H455),1)*$H455),"")</f>
        <v>151.20000000000002</v>
      </c>
      <c r="X455" s="36">
        <f>IFERROR(IF(W455=0,"",ROUNDUP(W455/H455,0)*0.00753),"")</f>
        <v>0.27107999999999999</v>
      </c>
      <c r="Y455" s="56"/>
      <c r="Z455" s="57"/>
      <c r="AD455" s="58"/>
      <c r="BA455" s="301" t="s">
        <v>1</v>
      </c>
    </row>
    <row r="456" spans="1:53" x14ac:dyDescent="0.2">
      <c r="A456" s="344"/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4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14">
        <f>IFERROR(V454/H454,"0")+IFERROR(V455/H455,"0")</f>
        <v>71.428571428571431</v>
      </c>
      <c r="W456" s="314">
        <f>IFERROR(W454/H454,"0")+IFERROR(W455/H455,"0")</f>
        <v>72</v>
      </c>
      <c r="X456" s="314">
        <f>IFERROR(IF(X454="",0,X454),"0")+IFERROR(IF(X455="",0,X455),"0")</f>
        <v>0.54215999999999998</v>
      </c>
      <c r="Y456" s="315"/>
      <c r="Z456" s="315"/>
    </row>
    <row r="457" spans="1:53" x14ac:dyDescent="0.2">
      <c r="A457" s="325"/>
      <c r="B457" s="325"/>
      <c r="C457" s="325"/>
      <c r="D457" s="325"/>
      <c r="E457" s="325"/>
      <c r="F457" s="325"/>
      <c r="G457" s="325"/>
      <c r="H457" s="325"/>
      <c r="I457" s="325"/>
      <c r="J457" s="325"/>
      <c r="K457" s="325"/>
      <c r="L457" s="325"/>
      <c r="M457" s="34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14">
        <f>IFERROR(SUM(V454:V455),"0")</f>
        <v>300</v>
      </c>
      <c r="W457" s="314">
        <f>IFERROR(SUM(W454:W455),"0")</f>
        <v>302.40000000000003</v>
      </c>
      <c r="X457" s="37"/>
      <c r="Y457" s="315"/>
      <c r="Z457" s="315"/>
    </row>
    <row r="458" spans="1:53" ht="14.25" hidden="1" customHeight="1" x14ac:dyDescent="0.25">
      <c r="A458" s="326" t="s">
        <v>68</v>
      </c>
      <c r="B458" s="325"/>
      <c r="C458" s="325"/>
      <c r="D458" s="325"/>
      <c r="E458" s="325"/>
      <c r="F458" s="325"/>
      <c r="G458" s="325"/>
      <c r="H458" s="325"/>
      <c r="I458" s="325"/>
      <c r="J458" s="325"/>
      <c r="K458" s="325"/>
      <c r="L458" s="325"/>
      <c r="M458" s="325"/>
      <c r="N458" s="325"/>
      <c r="O458" s="325"/>
      <c r="P458" s="325"/>
      <c r="Q458" s="325"/>
      <c r="R458" s="325"/>
      <c r="S458" s="325"/>
      <c r="T458" s="325"/>
      <c r="U458" s="325"/>
      <c r="V458" s="325"/>
      <c r="W458" s="325"/>
      <c r="X458" s="325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16">
        <v>4680115880870</v>
      </c>
      <c r="E459" s="317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2"/>
      <c r="P459" s="322"/>
      <c r="Q459" s="322"/>
      <c r="R459" s="317"/>
      <c r="S459" s="34"/>
      <c r="T459" s="34"/>
      <c r="U459" s="35" t="s">
        <v>65</v>
      </c>
      <c r="V459" s="312">
        <v>1000</v>
      </c>
      <c r="W459" s="313">
        <f>IFERROR(IF(V459="",0,CEILING((V459/$H459),1)*$H459),"")</f>
        <v>1006.1999999999999</v>
      </c>
      <c r="X459" s="36">
        <f>IFERROR(IF(W459=0,"",ROUNDUP(W459/H459,0)*0.02175),"")</f>
        <v>2.8057499999999997</v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16">
        <v>4640242180540</v>
      </c>
      <c r="E460" s="317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53" t="s">
        <v>646</v>
      </c>
      <c r="O460" s="322"/>
      <c r="P460" s="322"/>
      <c r="Q460" s="322"/>
      <c r="R460" s="317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16">
        <v>4640242180557</v>
      </c>
      <c r="E461" s="317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56" t="s">
        <v>649</v>
      </c>
      <c r="O461" s="322"/>
      <c r="P461" s="322"/>
      <c r="Q461" s="322"/>
      <c r="R461" s="317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4"/>
      <c r="B462" s="325"/>
      <c r="C462" s="325"/>
      <c r="D462" s="325"/>
      <c r="E462" s="325"/>
      <c r="F462" s="325"/>
      <c r="G462" s="325"/>
      <c r="H462" s="325"/>
      <c r="I462" s="325"/>
      <c r="J462" s="325"/>
      <c r="K462" s="325"/>
      <c r="L462" s="325"/>
      <c r="M462" s="345"/>
      <c r="N462" s="318" t="s">
        <v>66</v>
      </c>
      <c r="O462" s="319"/>
      <c r="P462" s="319"/>
      <c r="Q462" s="319"/>
      <c r="R462" s="319"/>
      <c r="S462" s="319"/>
      <c r="T462" s="320"/>
      <c r="U462" s="37" t="s">
        <v>67</v>
      </c>
      <c r="V462" s="314">
        <f>IFERROR(V459/H459,"0")+IFERROR(V460/H460,"0")+IFERROR(V461/H461,"0")</f>
        <v>128.2051282051282</v>
      </c>
      <c r="W462" s="314">
        <f>IFERROR(W459/H459,"0")+IFERROR(W460/H460,"0")+IFERROR(W461/H461,"0")</f>
        <v>129</v>
      </c>
      <c r="X462" s="314">
        <f>IFERROR(IF(X459="",0,X459),"0")+IFERROR(IF(X460="",0,X460),"0")+IFERROR(IF(X461="",0,X461),"0")</f>
        <v>2.8057499999999997</v>
      </c>
      <c r="Y462" s="315"/>
      <c r="Z462" s="315"/>
    </row>
    <row r="463" spans="1:53" x14ac:dyDescent="0.2">
      <c r="A463" s="325"/>
      <c r="B463" s="325"/>
      <c r="C463" s="325"/>
      <c r="D463" s="325"/>
      <c r="E463" s="325"/>
      <c r="F463" s="325"/>
      <c r="G463" s="325"/>
      <c r="H463" s="325"/>
      <c r="I463" s="325"/>
      <c r="J463" s="325"/>
      <c r="K463" s="325"/>
      <c r="L463" s="325"/>
      <c r="M463" s="345"/>
      <c r="N463" s="318" t="s">
        <v>66</v>
      </c>
      <c r="O463" s="319"/>
      <c r="P463" s="319"/>
      <c r="Q463" s="319"/>
      <c r="R463" s="319"/>
      <c r="S463" s="319"/>
      <c r="T463" s="320"/>
      <c r="U463" s="37" t="s">
        <v>65</v>
      </c>
      <c r="V463" s="314">
        <f>IFERROR(SUM(V459:V461),"0")</f>
        <v>1000</v>
      </c>
      <c r="W463" s="314">
        <f>IFERROR(SUM(W459:W461),"0")</f>
        <v>1006.1999999999999</v>
      </c>
      <c r="X463" s="37"/>
      <c r="Y463" s="315"/>
      <c r="Z463" s="315"/>
    </row>
    <row r="464" spans="1:53" ht="15" customHeight="1" x14ac:dyDescent="0.2">
      <c r="A464" s="363"/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35"/>
      <c r="N464" s="341" t="s">
        <v>650</v>
      </c>
      <c r="O464" s="342"/>
      <c r="P464" s="342"/>
      <c r="Q464" s="342"/>
      <c r="R464" s="342"/>
      <c r="S464" s="342"/>
      <c r="T464" s="343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12708.300000000001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12801.92</v>
      </c>
      <c r="X464" s="37"/>
      <c r="Y464" s="315"/>
      <c r="Z464" s="315"/>
    </row>
    <row r="465" spans="1:29" x14ac:dyDescent="0.2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325"/>
      <c r="L465" s="325"/>
      <c r="M465" s="335"/>
      <c r="N465" s="341" t="s">
        <v>651</v>
      </c>
      <c r="O465" s="342"/>
      <c r="P465" s="342"/>
      <c r="Q465" s="342"/>
      <c r="R465" s="342"/>
      <c r="S465" s="342"/>
      <c r="T465" s="343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13377.158697172556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13476.429999999995</v>
      </c>
      <c r="X465" s="37"/>
      <c r="Y465" s="315"/>
      <c r="Z465" s="315"/>
    </row>
    <row r="466" spans="1:29" x14ac:dyDescent="0.2">
      <c r="A466" s="325"/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5"/>
      <c r="M466" s="335"/>
      <c r="N466" s="341" t="s">
        <v>652</v>
      </c>
      <c r="O466" s="342"/>
      <c r="P466" s="342"/>
      <c r="Q466" s="342"/>
      <c r="R466" s="342"/>
      <c r="S466" s="342"/>
      <c r="T466" s="343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22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22</v>
      </c>
      <c r="X466" s="37"/>
      <c r="Y466" s="315"/>
      <c r="Z466" s="315"/>
    </row>
    <row r="467" spans="1:29" x14ac:dyDescent="0.2">
      <c r="A467" s="325"/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5"/>
      <c r="M467" s="335"/>
      <c r="N467" s="341" t="s">
        <v>654</v>
      </c>
      <c r="O467" s="342"/>
      <c r="P467" s="342"/>
      <c r="Q467" s="342"/>
      <c r="R467" s="342"/>
      <c r="S467" s="342"/>
      <c r="T467" s="343"/>
      <c r="U467" s="37" t="s">
        <v>65</v>
      </c>
      <c r="V467" s="314">
        <f>GrossWeightTotal+PalletQtyTotal*25</f>
        <v>13927.158697172556</v>
      </c>
      <c r="W467" s="314">
        <f>GrossWeightTotalR+PalletQtyTotalR*25</f>
        <v>14026.429999999995</v>
      </c>
      <c r="X467" s="37"/>
      <c r="Y467" s="315"/>
      <c r="Z467" s="315"/>
    </row>
    <row r="468" spans="1:29" x14ac:dyDescent="0.2">
      <c r="A468" s="325"/>
      <c r="B468" s="325"/>
      <c r="C468" s="325"/>
      <c r="D468" s="325"/>
      <c r="E468" s="325"/>
      <c r="F468" s="325"/>
      <c r="G468" s="325"/>
      <c r="H468" s="325"/>
      <c r="I468" s="325"/>
      <c r="J468" s="325"/>
      <c r="K468" s="325"/>
      <c r="L468" s="325"/>
      <c r="M468" s="335"/>
      <c r="N468" s="341" t="s">
        <v>655</v>
      </c>
      <c r="O468" s="342"/>
      <c r="P468" s="342"/>
      <c r="Q468" s="342"/>
      <c r="R468" s="342"/>
      <c r="S468" s="342"/>
      <c r="T468" s="343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1884.9881542467749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1900</v>
      </c>
      <c r="X468" s="37"/>
      <c r="Y468" s="315"/>
      <c r="Z468" s="315"/>
    </row>
    <row r="469" spans="1:29" ht="14.25" hidden="1" customHeight="1" x14ac:dyDescent="0.2">
      <c r="A469" s="325"/>
      <c r="B469" s="325"/>
      <c r="C469" s="325"/>
      <c r="D469" s="325"/>
      <c r="E469" s="325"/>
      <c r="F469" s="325"/>
      <c r="G469" s="325"/>
      <c r="H469" s="325"/>
      <c r="I469" s="325"/>
      <c r="J469" s="325"/>
      <c r="K469" s="325"/>
      <c r="L469" s="325"/>
      <c r="M469" s="335"/>
      <c r="N469" s="341" t="s">
        <v>656</v>
      </c>
      <c r="O469" s="342"/>
      <c r="P469" s="342"/>
      <c r="Q469" s="342"/>
      <c r="R469" s="342"/>
      <c r="S469" s="342"/>
      <c r="T469" s="343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24.96022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57" t="s">
        <v>96</v>
      </c>
      <c r="D471" s="495"/>
      <c r="E471" s="495"/>
      <c r="F471" s="393"/>
      <c r="G471" s="357" t="s">
        <v>243</v>
      </c>
      <c r="H471" s="495"/>
      <c r="I471" s="495"/>
      <c r="J471" s="495"/>
      <c r="K471" s="495"/>
      <c r="L471" s="495"/>
      <c r="M471" s="495"/>
      <c r="N471" s="393"/>
      <c r="O471" s="357" t="s">
        <v>447</v>
      </c>
      <c r="P471" s="393"/>
      <c r="Q471" s="357" t="s">
        <v>497</v>
      </c>
      <c r="R471" s="393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47" t="s">
        <v>659</v>
      </c>
      <c r="B472" s="357" t="s">
        <v>59</v>
      </c>
      <c r="C472" s="357" t="s">
        <v>97</v>
      </c>
      <c r="D472" s="357" t="s">
        <v>105</v>
      </c>
      <c r="E472" s="357" t="s">
        <v>96</v>
      </c>
      <c r="F472" s="357" t="s">
        <v>235</v>
      </c>
      <c r="G472" s="357" t="s">
        <v>244</v>
      </c>
      <c r="H472" s="357" t="s">
        <v>251</v>
      </c>
      <c r="I472" s="357" t="s">
        <v>271</v>
      </c>
      <c r="J472" s="357" t="s">
        <v>337</v>
      </c>
      <c r="K472" s="306"/>
      <c r="L472" s="357" t="s">
        <v>340</v>
      </c>
      <c r="M472" s="357" t="s">
        <v>420</v>
      </c>
      <c r="N472" s="357" t="s">
        <v>438</v>
      </c>
      <c r="O472" s="357" t="s">
        <v>448</v>
      </c>
      <c r="P472" s="357" t="s">
        <v>474</v>
      </c>
      <c r="Q472" s="357" t="s">
        <v>498</v>
      </c>
      <c r="R472" s="357" t="s">
        <v>554</v>
      </c>
      <c r="S472" s="357" t="s">
        <v>577</v>
      </c>
      <c r="T472" s="357" t="s">
        <v>623</v>
      </c>
      <c r="U472" s="306"/>
      <c r="Z472" s="52"/>
      <c r="AC472" s="306"/>
    </row>
    <row r="473" spans="1:29" ht="13.5" customHeight="1" thickBot="1" x14ac:dyDescent="0.25">
      <c r="A473" s="448"/>
      <c r="B473" s="358"/>
      <c r="C473" s="358"/>
      <c r="D473" s="358"/>
      <c r="E473" s="358"/>
      <c r="F473" s="358"/>
      <c r="G473" s="358"/>
      <c r="H473" s="358"/>
      <c r="I473" s="358"/>
      <c r="J473" s="358"/>
      <c r="K473" s="306"/>
      <c r="L473" s="358"/>
      <c r="M473" s="358"/>
      <c r="N473" s="358"/>
      <c r="O473" s="358"/>
      <c r="P473" s="358"/>
      <c r="Q473" s="358"/>
      <c r="R473" s="358"/>
      <c r="S473" s="358"/>
      <c r="T473" s="358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201.60000000000002</v>
      </c>
      <c r="F474" s="46">
        <f>IFERROR(W127*1,"0")+IFERROR(W128*1,"0")+IFERROR(W129*1,"0")</f>
        <v>201.60000000000002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957.6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1120.5999999999999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432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5440.6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202.79999999999998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577.20000000000005</v>
      </c>
      <c r="R474" s="46">
        <f>IFERROR(W389*1,"0")+IFERROR(W390*1,"0")+IFERROR(W394*1,"0")+IFERROR(W395*1,"0")+IFERROR(W396*1,"0")+IFERROR(W397*1,"0")+IFERROR(W398*1,"0")+IFERROR(W399*1,"0")+IFERROR(W400*1,"0")+IFERROR(W404*1,"0")</f>
        <v>1037.4000000000001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1261.92</v>
      </c>
      <c r="T474" s="46">
        <f>IFERROR(W444*1,"0")+IFERROR(W445*1,"0")+IFERROR(W449*1,"0")+IFERROR(W450*1,"0")+IFERROR(W454*1,"0")+IFERROR(W455*1,"0")+IFERROR(W459*1,"0")+IFERROR(W460*1,"0")+IFERROR(W461*1,"0")</f>
        <v>1368.6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33,60"/>
        <filter val="1 884,99"/>
        <filter val="100,00"/>
        <filter val="113,64"/>
        <filter val="12 708,30"/>
        <filter val="128,21"/>
        <filter val="13 377,16"/>
        <filter val="13 927,16"/>
        <filter val="139,05"/>
        <filter val="150,00"/>
        <filter val="16,00"/>
        <filter val="171,22"/>
        <filter val="180,00"/>
        <filter val="200,00"/>
        <filter val="21,00"/>
        <filter val="21,98"/>
        <filter val="22"/>
        <filter val="22,50"/>
        <filter val="226,19"/>
        <filter val="23,81"/>
        <filter val="24,00"/>
        <filter val="25,00"/>
        <filter val="25,64"/>
        <filter val="250,00"/>
        <filter val="254,10"/>
        <filter val="28,41"/>
        <filter val="3,85"/>
        <filter val="30,00"/>
        <filter val="300,00"/>
        <filter val="310,00"/>
        <filter val="33,60"/>
        <filter val="338,33"/>
        <filter val="35,00"/>
        <filter val="350,00"/>
        <filter val="36,00"/>
        <filter val="38,40"/>
        <filter val="400,00"/>
        <filter val="47,62"/>
        <filter val="5 000,00"/>
        <filter val="5 025,00"/>
        <filter val="5,00"/>
        <filter val="500,00"/>
        <filter val="51,28"/>
        <filter val="542,00"/>
        <filter val="57,41"/>
        <filter val="60,00"/>
        <filter val="600,00"/>
        <filter val="687,60"/>
        <filter val="71,43"/>
        <filter val="76,80"/>
        <filter val="8,33"/>
        <filter val="84,00"/>
        <filter val="94,70"/>
        <filter val="950,00"/>
      </filters>
    </filterColumn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N370:R370"/>
    <mergeCell ref="F17:F18"/>
    <mergeCell ref="D120:E120"/>
    <mergeCell ref="N235:R235"/>
    <mergeCell ref="A322:X322"/>
    <mergeCell ref="D107:E107"/>
    <mergeCell ref="A116:X116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309:R309"/>
    <mergeCell ref="D175:E175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103:T103"/>
    <mergeCell ref="N352:T352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253:R253"/>
    <mergeCell ref="A312:M313"/>
    <mergeCell ref="D234:E234"/>
    <mergeCell ref="N136:R136"/>
    <mergeCell ref="N185:R185"/>
    <mergeCell ref="A126:X126"/>
    <mergeCell ref="N299:R299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D89:E89"/>
    <mergeCell ref="D128:E128"/>
    <mergeCell ref="N109:R109"/>
    <mergeCell ref="N188:R188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32:R32"/>
    <mergeCell ref="N97:R97"/>
    <mergeCell ref="N268:R268"/>
    <mergeCell ref="A41:M42"/>
    <mergeCell ref="D267:E267"/>
    <mergeCell ref="N41:T41"/>
    <mergeCell ref="A162:M163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266:R266"/>
    <mergeCell ref="N429:R429"/>
    <mergeCell ref="D180:E180"/>
    <mergeCell ref="N224:T224"/>
    <mergeCell ref="D167:E167"/>
    <mergeCell ref="N189:T189"/>
    <mergeCell ref="D161:E161"/>
    <mergeCell ref="A314:X314"/>
    <mergeCell ref="N194:R194"/>
    <mergeCell ref="A244:X244"/>
    <mergeCell ref="N395:R395"/>
    <mergeCell ref="A376:X37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A17:A18"/>
    <mergeCell ref="K17:K18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N92:T92"/>
    <mergeCell ref="D113:E113"/>
    <mergeCell ref="A52:M53"/>
    <mergeCell ref="N118:R118"/>
    <mergeCell ref="D309:E309"/>
    <mergeCell ref="N17:R18"/>
    <mergeCell ref="D100:E100"/>
    <mergeCell ref="A20:X20"/>
    <mergeCell ref="C17:C18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O11:P11"/>
    <mergeCell ref="A6:C6"/>
    <mergeCell ref="A125:X125"/>
    <mergeCell ref="A318:X318"/>
    <mergeCell ref="N38:T38"/>
    <mergeCell ref="D59:E59"/>
    <mergeCell ref="N70:R70"/>
    <mergeCell ref="D108:E108"/>
    <mergeCell ref="D9:E9"/>
    <mergeCell ref="D118:E118"/>
    <mergeCell ref="F9:G9"/>
    <mergeCell ref="A60:M61"/>
    <mergeCell ref="D27:E27"/>
    <mergeCell ref="N15:R16"/>
    <mergeCell ref="T6:U9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D28:E28"/>
    <mergeCell ref="N144:R144"/>
    <mergeCell ref="D187:E187"/>
    <mergeCell ref="D8:L8"/>
    <mergeCell ref="N166:R166"/>
    <mergeCell ref="D87:E87"/>
    <mergeCell ref="D209:E209"/>
    <mergeCell ref="D147:E147"/>
    <mergeCell ref="N53:T53"/>
    <mergeCell ref="D245:E245"/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N345:T345"/>
    <mergeCell ref="N315:R315"/>
    <mergeCell ref="N302:R302"/>
    <mergeCell ref="N337:R337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