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7EC7CD-59A1-4D1A-B015-D4E269B8C9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X194" i="1" s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X117" i="1" s="1"/>
  <c r="W115" i="1"/>
  <c r="N115" i="1"/>
  <c r="X114" i="1"/>
  <c r="W114" i="1"/>
  <c r="X113" i="1"/>
  <c r="W113" i="1"/>
  <c r="W117" i="1" s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W98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58" i="1" s="1"/>
  <c r="X22" i="1"/>
  <c r="X23" i="1" s="1"/>
  <c r="W22" i="1"/>
  <c r="W24" i="1" s="1"/>
  <c r="N22" i="1"/>
  <c r="H10" i="1"/>
  <c r="A9" i="1"/>
  <c r="A10" i="1" s="1"/>
  <c r="D7" i="1"/>
  <c r="O6" i="1"/>
  <c r="N2" i="1"/>
  <c r="V254" i="1" l="1"/>
  <c r="W32" i="1"/>
  <c r="X32" i="1"/>
  <c r="W40" i="1"/>
  <c r="X40" i="1"/>
  <c r="X46" i="1"/>
  <c r="W56" i="1"/>
  <c r="X128" i="1"/>
  <c r="W133" i="1"/>
  <c r="W139" i="1"/>
  <c r="X147" i="1"/>
  <c r="W147" i="1"/>
  <c r="W152" i="1"/>
  <c r="W160" i="1"/>
  <c r="W206" i="1"/>
  <c r="W33" i="1"/>
  <c r="F9" i="1"/>
  <c r="W23" i="1"/>
  <c r="W47" i="1"/>
  <c r="W63" i="1"/>
  <c r="W74" i="1"/>
  <c r="W83" i="1"/>
  <c r="W84" i="1"/>
  <c r="W90" i="1"/>
  <c r="X90" i="1"/>
  <c r="W104" i="1"/>
  <c r="W129" i="1"/>
  <c r="W148" i="1"/>
  <c r="X152" i="1"/>
  <c r="W153" i="1"/>
  <c r="X159" i="1"/>
  <c r="W164" i="1"/>
  <c r="W174" i="1"/>
  <c r="W180" i="1"/>
  <c r="W195" i="1"/>
  <c r="X205" i="1"/>
  <c r="W211" i="1"/>
  <c r="W228" i="1"/>
  <c r="W239" i="1"/>
  <c r="J9" i="1"/>
  <c r="F10" i="1"/>
  <c r="X259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W254" i="1" l="1"/>
  <c r="W257" i="1"/>
  <c r="W258" i="1"/>
  <c r="B267" i="1" s="1"/>
  <c r="A267" i="1"/>
  <c r="C267" i="1" l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<sst xmlns="http://schemas.openxmlformats.org/spreadsheetml/2006/main" count="934" uniqueCount="373">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</sst>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45285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0.41666666666666669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7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66</v>
      </c>
      <c r="O23" s="164"/>
      <c r="P23" s="164"/>
      <c r="Q23" s="164"/>
      <c r="R23" s="164"/>
      <c r="S23" s="164"/>
      <c r="T23" s="165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66</v>
      </c>
      <c r="O24" s="164"/>
      <c r="P24" s="164"/>
      <c r="Q24" s="164"/>
      <c r="R24" s="164"/>
      <c r="S24" s="164"/>
      <c r="T24" s="165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69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65</v>
      </c>
      <c r="V29" s="156">
        <v>38</v>
      </c>
      <c r="W29" s="157">
        <f>IFERROR(IF(V29="","",V29),"")</f>
        <v>38</v>
      </c>
      <c r="X29" s="37">
        <f>IFERROR(IF(V29="","",V29*0.00936),"")</f>
        <v>0.35568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65</v>
      </c>
      <c r="V30" s="156">
        <v>93</v>
      </c>
      <c r="W30" s="157">
        <f>IFERROR(IF(V30="","",V30),"")</f>
        <v>93</v>
      </c>
      <c r="X30" s="37">
        <f>IFERROR(IF(V30="","",V30*0.00936),"")</f>
        <v>0.87048000000000003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66</v>
      </c>
      <c r="O32" s="164"/>
      <c r="P32" s="164"/>
      <c r="Q32" s="164"/>
      <c r="R32" s="164"/>
      <c r="S32" s="164"/>
      <c r="T32" s="165"/>
      <c r="U32" s="38" t="s">
        <v>65</v>
      </c>
      <c r="V32" s="158">
        <f>IFERROR(SUM(V28:V31),"0")</f>
        <v>131</v>
      </c>
      <c r="W32" s="158">
        <f>IFERROR(SUM(W28:W31),"0")</f>
        <v>131</v>
      </c>
      <c r="X32" s="158">
        <f>IFERROR(IF(X28="",0,X28),"0")+IFERROR(IF(X29="",0,X29),"0")+IFERROR(IF(X30="",0,X30),"0")+IFERROR(IF(X31="",0,X31),"0")</f>
        <v>1.2261600000000001</v>
      </c>
      <c r="Y32" s="159"/>
      <c r="Z32" s="159"/>
    </row>
    <row r="33" spans="1:53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66</v>
      </c>
      <c r="O33" s="164"/>
      <c r="P33" s="164"/>
      <c r="Q33" s="164"/>
      <c r="R33" s="164"/>
      <c r="S33" s="164"/>
      <c r="T33" s="165"/>
      <c r="U33" s="38" t="s">
        <v>67</v>
      </c>
      <c r="V33" s="158">
        <f>IFERROR(SUMPRODUCT(V28:V31*H28:H31),"0")</f>
        <v>196.5</v>
      </c>
      <c r="W33" s="158">
        <f>IFERROR(SUMPRODUCT(W28:W31*H28:H31),"0")</f>
        <v>196.5</v>
      </c>
      <c r="X33" s="38"/>
      <c r="Y33" s="159"/>
      <c r="Z33" s="159"/>
    </row>
    <row r="34" spans="1:53" ht="16.5" hidden="1" customHeight="1" x14ac:dyDescent="0.25">
      <c r="A34" s="182" t="s">
        <v>81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86</v>
      </c>
      <c r="O37" s="173"/>
      <c r="P37" s="173"/>
      <c r="Q37" s="173"/>
      <c r="R37" s="167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65</v>
      </c>
      <c r="V39" s="156">
        <v>24</v>
      </c>
      <c r="W39" s="157">
        <f>IFERROR(IF(V39="","",V39),"")</f>
        <v>24</v>
      </c>
      <c r="X39" s="37">
        <f>IFERROR(IF(V39="","",V39*0.0155),"")</f>
        <v>0.372</v>
      </c>
      <c r="Y39" s="57"/>
      <c r="Z39" s="58"/>
      <c r="AD39" s="62"/>
      <c r="BA39" s="71" t="s">
        <v>1</v>
      </c>
    </row>
    <row r="40" spans="1:53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66</v>
      </c>
      <c r="O40" s="164"/>
      <c r="P40" s="164"/>
      <c r="Q40" s="164"/>
      <c r="R40" s="164"/>
      <c r="S40" s="164"/>
      <c r="T40" s="165"/>
      <c r="U40" s="38" t="s">
        <v>65</v>
      </c>
      <c r="V40" s="158">
        <f>IFERROR(SUM(V36:V39),"0")</f>
        <v>24</v>
      </c>
      <c r="W40" s="158">
        <f>IFERROR(SUM(W36:W39),"0")</f>
        <v>24</v>
      </c>
      <c r="X40" s="158">
        <f>IFERROR(IF(X36="",0,X36),"0")+IFERROR(IF(X37="",0,X37),"0")+IFERROR(IF(X38="",0,X38),"0")+IFERROR(IF(X39="",0,X39),"0")</f>
        <v>0.372</v>
      </c>
      <c r="Y40" s="159"/>
      <c r="Z40" s="159"/>
    </row>
    <row r="41" spans="1:53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66</v>
      </c>
      <c r="O41" s="164"/>
      <c r="P41" s="164"/>
      <c r="Q41" s="164"/>
      <c r="R41" s="164"/>
      <c r="S41" s="164"/>
      <c r="T41" s="165"/>
      <c r="U41" s="38" t="s">
        <v>67</v>
      </c>
      <c r="V41" s="158">
        <f>IFERROR(SUMPRODUCT(V36:V39*H36:H39),"0")</f>
        <v>144</v>
      </c>
      <c r="W41" s="158">
        <f>IFERROR(SUMPRODUCT(W36:W39*H36:H39),"0")</f>
        <v>144</v>
      </c>
      <c r="X41" s="38"/>
      <c r="Y41" s="159"/>
      <c r="Z41" s="159"/>
    </row>
    <row r="42" spans="1:53" ht="16.5" hidden="1" customHeight="1" x14ac:dyDescent="0.25">
      <c r="A42" s="182" t="s">
        <v>91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65</v>
      </c>
      <c r="V44" s="156">
        <v>2</v>
      </c>
      <c r="W44" s="157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65</v>
      </c>
      <c r="V45" s="156">
        <v>21</v>
      </c>
      <c r="W45" s="157">
        <f>IFERROR(IF(V45="","",V45),"")</f>
        <v>21</v>
      </c>
      <c r="X45" s="37">
        <f>IFERROR(IF(V45="","",V45*0.0095),"")</f>
        <v>0.19949999999999998</v>
      </c>
      <c r="Y45" s="57"/>
      <c r="Z45" s="58"/>
      <c r="AD45" s="62"/>
      <c r="BA45" s="73" t="s">
        <v>74</v>
      </c>
    </row>
    <row r="46" spans="1:53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66</v>
      </c>
      <c r="O46" s="164"/>
      <c r="P46" s="164"/>
      <c r="Q46" s="164"/>
      <c r="R46" s="164"/>
      <c r="S46" s="164"/>
      <c r="T46" s="165"/>
      <c r="U46" s="38" t="s">
        <v>65</v>
      </c>
      <c r="V46" s="158">
        <f>IFERROR(SUM(V44:V45),"0")</f>
        <v>23</v>
      </c>
      <c r="W46" s="158">
        <f>IFERROR(SUM(W44:W45),"0")</f>
        <v>23</v>
      </c>
      <c r="X46" s="158">
        <f>IFERROR(IF(X44="",0,X44),"0")+IFERROR(IF(X45="",0,X45),"0")</f>
        <v>0.21849999999999997</v>
      </c>
      <c r="Y46" s="159"/>
      <c r="Z46" s="159"/>
    </row>
    <row r="47" spans="1:53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66</v>
      </c>
      <c r="O47" s="164"/>
      <c r="P47" s="164"/>
      <c r="Q47" s="164"/>
      <c r="R47" s="164"/>
      <c r="S47" s="164"/>
      <c r="T47" s="165"/>
      <c r="U47" s="38" t="s">
        <v>67</v>
      </c>
      <c r="V47" s="158">
        <f>IFERROR(SUMPRODUCT(V44:V45*H44:H45),"0")</f>
        <v>27.599999999999998</v>
      </c>
      <c r="W47" s="158">
        <f>IFERROR(SUMPRODUCT(W44:W45*H44:H45),"0")</f>
        <v>27.599999999999998</v>
      </c>
      <c r="X47" s="38"/>
      <c r="Y47" s="159"/>
      <c r="Z47" s="159"/>
    </row>
    <row r="48" spans="1:53" ht="16.5" hidden="1" customHeight="1" x14ac:dyDescent="0.25">
      <c r="A48" s="182" t="s">
        <v>98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103</v>
      </c>
      <c r="O51" s="173"/>
      <c r="P51" s="173"/>
      <c r="Q51" s="173"/>
      <c r="R51" s="167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106</v>
      </c>
      <c r="O52" s="173"/>
      <c r="P52" s="173"/>
      <c r="Q52" s="173"/>
      <c r="R52" s="167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109</v>
      </c>
      <c r="O53" s="173"/>
      <c r="P53" s="173"/>
      <c r="Q53" s="173"/>
      <c r="R53" s="167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112</v>
      </c>
      <c r="O54" s="173"/>
      <c r="P54" s="173"/>
      <c r="Q54" s="173"/>
      <c r="R54" s="167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115</v>
      </c>
      <c r="O55" s="173"/>
      <c r="P55" s="173"/>
      <c r="Q55" s="173"/>
      <c r="R55" s="167"/>
      <c r="S55" s="35"/>
      <c r="T55" s="35"/>
      <c r="U55" s="36" t="s">
        <v>65</v>
      </c>
      <c r="V55" s="156">
        <v>16</v>
      </c>
      <c r="W55" s="157">
        <f t="shared" si="0"/>
        <v>16</v>
      </c>
      <c r="X55" s="37">
        <f t="shared" si="1"/>
        <v>0.248</v>
      </c>
      <c r="Y55" s="57"/>
      <c r="Z55" s="58"/>
      <c r="AD55" s="62"/>
      <c r="BA55" s="79" t="s">
        <v>1</v>
      </c>
    </row>
    <row r="56" spans="1:53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66</v>
      </c>
      <c r="O56" s="164"/>
      <c r="P56" s="164"/>
      <c r="Q56" s="164"/>
      <c r="R56" s="164"/>
      <c r="S56" s="164"/>
      <c r="T56" s="165"/>
      <c r="U56" s="38" t="s">
        <v>65</v>
      </c>
      <c r="V56" s="158">
        <f>IFERROR(SUM(V50:V55),"0")</f>
        <v>16</v>
      </c>
      <c r="W56" s="158">
        <f>IFERROR(SUM(W50:W55),"0")</f>
        <v>16</v>
      </c>
      <c r="X56" s="158">
        <f>IFERROR(IF(X50="",0,X50),"0")+IFERROR(IF(X51="",0,X51),"0")+IFERROR(IF(X52="",0,X52),"0")+IFERROR(IF(X53="",0,X53),"0")+IFERROR(IF(X54="",0,X54),"0")+IFERROR(IF(X55="",0,X55),"0")</f>
        <v>0.248</v>
      </c>
      <c r="Y56" s="159"/>
      <c r="Z56" s="159"/>
    </row>
    <row r="57" spans="1:53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66</v>
      </c>
      <c r="O57" s="164"/>
      <c r="P57" s="164"/>
      <c r="Q57" s="164"/>
      <c r="R57" s="164"/>
      <c r="S57" s="164"/>
      <c r="T57" s="165"/>
      <c r="U57" s="38" t="s">
        <v>67</v>
      </c>
      <c r="V57" s="158">
        <f>IFERROR(SUMPRODUCT(V50:V55*H50:H55),"0")</f>
        <v>115.2</v>
      </c>
      <c r="W57" s="158">
        <f>IFERROR(SUMPRODUCT(W50:W55*H50:H55),"0")</f>
        <v>115.2</v>
      </c>
      <c r="X57" s="38"/>
      <c r="Y57" s="159"/>
      <c r="Z57" s="159"/>
    </row>
    <row r="58" spans="1:53" ht="16.5" hidden="1" customHeight="1" x14ac:dyDescent="0.25">
      <c r="A58" s="182" t="s">
        <v>116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51" t="s">
        <v>120</v>
      </c>
      <c r="O60" s="173"/>
      <c r="P60" s="173"/>
      <c r="Q60" s="173"/>
      <c r="R60" s="167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73"/>
      <c r="P61" s="173"/>
      <c r="Q61" s="173"/>
      <c r="R61" s="167"/>
      <c r="S61" s="35"/>
      <c r="T61" s="35"/>
      <c r="U61" s="36" t="s">
        <v>65</v>
      </c>
      <c r="V61" s="156">
        <v>82</v>
      </c>
      <c r="W61" s="157">
        <f>IFERROR(IF(V61="","",V61),"")</f>
        <v>82</v>
      </c>
      <c r="X61" s="37">
        <f>IFERROR(IF(V61="","",V61*0.00866),"")</f>
        <v>0.71011999999999997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66</v>
      </c>
      <c r="O62" s="164"/>
      <c r="P62" s="164"/>
      <c r="Q62" s="164"/>
      <c r="R62" s="164"/>
      <c r="S62" s="164"/>
      <c r="T62" s="165"/>
      <c r="U62" s="38" t="s">
        <v>65</v>
      </c>
      <c r="V62" s="158">
        <f>IFERROR(SUM(V60:V61),"0")</f>
        <v>82</v>
      </c>
      <c r="W62" s="158">
        <f>IFERROR(SUM(W60:W61),"0")</f>
        <v>82</v>
      </c>
      <c r="X62" s="158">
        <f>IFERROR(IF(X60="",0,X60),"0")+IFERROR(IF(X61="",0,X61),"0")</f>
        <v>0.71011999999999997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66</v>
      </c>
      <c r="O63" s="164"/>
      <c r="P63" s="164"/>
      <c r="Q63" s="164"/>
      <c r="R63" s="164"/>
      <c r="S63" s="164"/>
      <c r="T63" s="165"/>
      <c r="U63" s="38" t="s">
        <v>67</v>
      </c>
      <c r="V63" s="158">
        <f>IFERROR(SUMPRODUCT(V60:V61*H60:H61),"0")</f>
        <v>410</v>
      </c>
      <c r="W63" s="158">
        <f>IFERROR(SUMPRODUCT(W60:W61*H60:H61),"0")</f>
        <v>410</v>
      </c>
      <c r="X63" s="38"/>
      <c r="Y63" s="159"/>
      <c r="Z63" s="159"/>
    </row>
    <row r="64" spans="1:53" ht="16.5" hidden="1" customHeight="1" x14ac:dyDescent="0.25">
      <c r="A64" s="182" t="s">
        <v>124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66</v>
      </c>
      <c r="O67" s="164"/>
      <c r="P67" s="164"/>
      <c r="Q67" s="164"/>
      <c r="R67" s="164"/>
      <c r="S67" s="164"/>
      <c r="T67" s="165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66</v>
      </c>
      <c r="O68" s="164"/>
      <c r="P68" s="164"/>
      <c r="Q68" s="164"/>
      <c r="R68" s="164"/>
      <c r="S68" s="164"/>
      <c r="T68" s="165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82" t="s">
        <v>128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129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66</v>
      </c>
      <c r="O73" s="164"/>
      <c r="P73" s="164"/>
      <c r="Q73" s="164"/>
      <c r="R73" s="164"/>
      <c r="S73" s="164"/>
      <c r="T73" s="165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66</v>
      </c>
      <c r="O74" s="164"/>
      <c r="P74" s="164"/>
      <c r="Q74" s="164"/>
      <c r="R74" s="164"/>
      <c r="S74" s="164"/>
      <c r="T74" s="165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82" t="s">
        <v>134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65</v>
      </c>
      <c r="V78" s="156">
        <v>31</v>
      </c>
      <c r="W78" s="157">
        <f t="shared" si="2"/>
        <v>31</v>
      </c>
      <c r="X78" s="37">
        <f t="shared" si="3"/>
        <v>0.55427999999999999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65</v>
      </c>
      <c r="V79" s="156">
        <v>76</v>
      </c>
      <c r="W79" s="157">
        <f t="shared" si="2"/>
        <v>76</v>
      </c>
      <c r="X79" s="37">
        <f t="shared" si="3"/>
        <v>1.3588800000000001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65</v>
      </c>
      <c r="V82" s="156">
        <v>78</v>
      </c>
      <c r="W82" s="157">
        <f t="shared" si="2"/>
        <v>78</v>
      </c>
      <c r="X82" s="37">
        <f t="shared" si="3"/>
        <v>1.3946400000000001</v>
      </c>
      <c r="Y82" s="57"/>
      <c r="Z82" s="58"/>
      <c r="AD82" s="62"/>
      <c r="BA82" s="90" t="s">
        <v>74</v>
      </c>
    </row>
    <row r="83" spans="1:53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66</v>
      </c>
      <c r="O83" s="164"/>
      <c r="P83" s="164"/>
      <c r="Q83" s="164"/>
      <c r="R83" s="164"/>
      <c r="S83" s="164"/>
      <c r="T83" s="165"/>
      <c r="U83" s="38" t="s">
        <v>65</v>
      </c>
      <c r="V83" s="158">
        <f>IFERROR(SUM(V77:V82),"0")</f>
        <v>185</v>
      </c>
      <c r="W83" s="158">
        <f>IFERROR(SUM(W77:W82),"0")</f>
        <v>185</v>
      </c>
      <c r="X83" s="158">
        <f>IFERROR(IF(X77="",0,X77),"0")+IFERROR(IF(X78="",0,X78),"0")+IFERROR(IF(X79="",0,X79),"0")+IFERROR(IF(X80="",0,X80),"0")+IFERROR(IF(X81="",0,X81),"0")+IFERROR(IF(X82="",0,X82),"0")</f>
        <v>3.3078000000000003</v>
      </c>
      <c r="Y83" s="159"/>
      <c r="Z83" s="159"/>
    </row>
    <row r="84" spans="1:53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66</v>
      </c>
      <c r="O84" s="164"/>
      <c r="P84" s="164"/>
      <c r="Q84" s="164"/>
      <c r="R84" s="164"/>
      <c r="S84" s="164"/>
      <c r="T84" s="165"/>
      <c r="U84" s="38" t="s">
        <v>67</v>
      </c>
      <c r="V84" s="158">
        <f>IFERROR(SUMPRODUCT(V77:V82*H77:H82),"0")</f>
        <v>666</v>
      </c>
      <c r="W84" s="158">
        <f>IFERROR(SUMPRODUCT(W77:W82*H77:H82),"0")</f>
        <v>666</v>
      </c>
      <c r="X84" s="38"/>
      <c r="Y84" s="159"/>
      <c r="Z84" s="159"/>
    </row>
    <row r="85" spans="1:53" ht="16.5" hidden="1" customHeight="1" x14ac:dyDescent="0.25">
      <c r="A85" s="182" t="s">
        <v>147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65</v>
      </c>
      <c r="V88" s="156">
        <v>25</v>
      </c>
      <c r="W88" s="157">
        <f>IFERROR(IF(V88="","",V88),"")</f>
        <v>25</v>
      </c>
      <c r="X88" s="37">
        <f>IFERROR(IF(V88="","",V88*0.01788),"")</f>
        <v>0.44700000000000001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66</v>
      </c>
      <c r="O90" s="164"/>
      <c r="P90" s="164"/>
      <c r="Q90" s="164"/>
      <c r="R90" s="164"/>
      <c r="S90" s="164"/>
      <c r="T90" s="165"/>
      <c r="U90" s="38" t="s">
        <v>65</v>
      </c>
      <c r="V90" s="158">
        <f>IFERROR(SUM(V87:V89),"0")</f>
        <v>25</v>
      </c>
      <c r="W90" s="158">
        <f>IFERROR(SUM(W87:W89),"0")</f>
        <v>25</v>
      </c>
      <c r="X90" s="158">
        <f>IFERROR(IF(X87="",0,X87),"0")+IFERROR(IF(X88="",0,X88),"0")+IFERROR(IF(X89="",0,X89),"0")</f>
        <v>0.44700000000000001</v>
      </c>
      <c r="Y90" s="159"/>
      <c r="Z90" s="159"/>
    </row>
    <row r="91" spans="1:53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66</v>
      </c>
      <c r="O91" s="164"/>
      <c r="P91" s="164"/>
      <c r="Q91" s="164"/>
      <c r="R91" s="164"/>
      <c r="S91" s="164"/>
      <c r="T91" s="165"/>
      <c r="U91" s="38" t="s">
        <v>67</v>
      </c>
      <c r="V91" s="158">
        <f>IFERROR(SUMPRODUCT(V87:V89*H87:H89),"0")</f>
        <v>90</v>
      </c>
      <c r="W91" s="158">
        <f>IFERROR(SUMPRODUCT(W87:W89*H87:H89),"0")</f>
        <v>90</v>
      </c>
      <c r="X91" s="38"/>
      <c r="Y91" s="159"/>
      <c r="Z91" s="159"/>
    </row>
    <row r="92" spans="1:53" ht="16.5" hidden="1" customHeight="1" x14ac:dyDescent="0.25">
      <c r="A92" s="182" t="s">
        <v>154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73"/>
      <c r="P94" s="173"/>
      <c r="Q94" s="173"/>
      <c r="R94" s="167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160</v>
      </c>
      <c r="O95" s="173"/>
      <c r="P95" s="173"/>
      <c r="Q95" s="173"/>
      <c r="R95" s="167"/>
      <c r="S95" s="35"/>
      <c r="T95" s="35"/>
      <c r="U95" s="36" t="s">
        <v>65</v>
      </c>
      <c r="V95" s="156">
        <v>81</v>
      </c>
      <c r="W95" s="157">
        <f>IFERROR(IF(V95="","",V95),"")</f>
        <v>81</v>
      </c>
      <c r="X95" s="37">
        <f>IFERROR(IF(V95="","",V95*0.0155),"")</f>
        <v>1.2555000000000001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163</v>
      </c>
      <c r="O96" s="173"/>
      <c r="P96" s="173"/>
      <c r="Q96" s="173"/>
      <c r="R96" s="167"/>
      <c r="S96" s="35"/>
      <c r="T96" s="35"/>
      <c r="U96" s="36" t="s">
        <v>65</v>
      </c>
      <c r="V96" s="156">
        <v>5</v>
      </c>
      <c r="W96" s="157">
        <f>IFERROR(IF(V96="","",V96),"")</f>
        <v>5</v>
      </c>
      <c r="X96" s="37">
        <f>IFERROR(IF(V96="","",V96*0.0155),"")</f>
        <v>7.7499999999999999E-2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166</v>
      </c>
      <c r="O97" s="173"/>
      <c r="P97" s="173"/>
      <c r="Q97" s="173"/>
      <c r="R97" s="167"/>
      <c r="S97" s="35"/>
      <c r="T97" s="35"/>
      <c r="U97" s="36" t="s">
        <v>65</v>
      </c>
      <c r="V97" s="156">
        <v>365</v>
      </c>
      <c r="W97" s="157">
        <f>IFERROR(IF(V97="","",V97),"")</f>
        <v>365</v>
      </c>
      <c r="X97" s="37">
        <f>IFERROR(IF(V97="","",V97*0.0155),"")</f>
        <v>5.6574999999999998</v>
      </c>
      <c r="Y97" s="57"/>
      <c r="Z97" s="58"/>
      <c r="AD97" s="62"/>
      <c r="BA97" s="97" t="s">
        <v>1</v>
      </c>
    </row>
    <row r="98" spans="1:53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66</v>
      </c>
      <c r="O98" s="164"/>
      <c r="P98" s="164"/>
      <c r="Q98" s="164"/>
      <c r="R98" s="164"/>
      <c r="S98" s="164"/>
      <c r="T98" s="165"/>
      <c r="U98" s="38" t="s">
        <v>65</v>
      </c>
      <c r="V98" s="158">
        <f>IFERROR(SUM(V94:V97),"0")</f>
        <v>451</v>
      </c>
      <c r="W98" s="158">
        <f>IFERROR(SUM(W94:W97),"0")</f>
        <v>451</v>
      </c>
      <c r="X98" s="158">
        <f>IFERROR(IF(X94="",0,X94),"0")+IFERROR(IF(X95="",0,X95),"0")+IFERROR(IF(X96="",0,X96),"0")+IFERROR(IF(X97="",0,X97),"0")</f>
        <v>6.9904999999999999</v>
      </c>
      <c r="Y98" s="159"/>
      <c r="Z98" s="159"/>
    </row>
    <row r="99" spans="1:53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66</v>
      </c>
      <c r="O99" s="164"/>
      <c r="P99" s="164"/>
      <c r="Q99" s="164"/>
      <c r="R99" s="164"/>
      <c r="S99" s="164"/>
      <c r="T99" s="165"/>
      <c r="U99" s="38" t="s">
        <v>67</v>
      </c>
      <c r="V99" s="158">
        <f>IFERROR(SUMPRODUCT(V94:V97*H94:H97),"0")</f>
        <v>3245.6</v>
      </c>
      <c r="W99" s="158">
        <f>IFERROR(SUMPRODUCT(W94:W97*H94:H97),"0")</f>
        <v>3245.6</v>
      </c>
      <c r="X99" s="38"/>
      <c r="Y99" s="159"/>
      <c r="Z99" s="159"/>
    </row>
    <row r="100" spans="1:53" ht="16.5" hidden="1" customHeight="1" x14ac:dyDescent="0.25">
      <c r="A100" s="182" t="s">
        <v>167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65</v>
      </c>
      <c r="V102" s="156">
        <v>70</v>
      </c>
      <c r="W102" s="157">
        <f>IFERROR(IF(V102="","",V102),"")</f>
        <v>70</v>
      </c>
      <c r="X102" s="37">
        <f>IFERROR(IF(V102="","",V102*0.01788),"")</f>
        <v>1.2516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65</v>
      </c>
      <c r="V103" s="156">
        <v>88</v>
      </c>
      <c r="W103" s="157">
        <f>IFERROR(IF(V103="","",V103),"")</f>
        <v>88</v>
      </c>
      <c r="X103" s="37">
        <f>IFERROR(IF(V103="","",V103*0.01788),"")</f>
        <v>1.5734399999999999</v>
      </c>
      <c r="Y103" s="57"/>
      <c r="Z103" s="58"/>
      <c r="AD103" s="62"/>
      <c r="BA103" s="99" t="s">
        <v>74</v>
      </c>
    </row>
    <row r="104" spans="1:53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66</v>
      </c>
      <c r="O104" s="164"/>
      <c r="P104" s="164"/>
      <c r="Q104" s="164"/>
      <c r="R104" s="164"/>
      <c r="S104" s="164"/>
      <c r="T104" s="165"/>
      <c r="U104" s="38" t="s">
        <v>65</v>
      </c>
      <c r="V104" s="158">
        <f>IFERROR(SUM(V102:V103),"0")</f>
        <v>158</v>
      </c>
      <c r="W104" s="158">
        <f>IFERROR(SUM(W102:W103),"0")</f>
        <v>158</v>
      </c>
      <c r="X104" s="158">
        <f>IFERROR(IF(X102="",0,X102),"0")+IFERROR(IF(X103="",0,X103),"0")</f>
        <v>2.82504</v>
      </c>
      <c r="Y104" s="159"/>
      <c r="Z104" s="159"/>
    </row>
    <row r="105" spans="1:53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66</v>
      </c>
      <c r="O105" s="164"/>
      <c r="P105" s="164"/>
      <c r="Q105" s="164"/>
      <c r="R105" s="164"/>
      <c r="S105" s="164"/>
      <c r="T105" s="165"/>
      <c r="U105" s="38" t="s">
        <v>67</v>
      </c>
      <c r="V105" s="158">
        <f>IFERROR(SUMPRODUCT(V102:V103*H102:H103),"0")</f>
        <v>474</v>
      </c>
      <c r="W105" s="158">
        <f>IFERROR(SUMPRODUCT(W102:W103*H102:H103),"0")</f>
        <v>474</v>
      </c>
      <c r="X105" s="38"/>
      <c r="Y105" s="159"/>
      <c r="Z105" s="159"/>
    </row>
    <row r="106" spans="1:53" ht="16.5" hidden="1" customHeight="1" x14ac:dyDescent="0.25">
      <c r="A106" s="182" t="s">
        <v>172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65</v>
      </c>
      <c r="V108" s="156">
        <v>64</v>
      </c>
      <c r="W108" s="157">
        <f>IFERROR(IF(V108="","",V108),"")</f>
        <v>64</v>
      </c>
      <c r="X108" s="37">
        <f>IFERROR(IF(V108="","",V108*0.01788),"")</f>
        <v>1.14432</v>
      </c>
      <c r="Y108" s="57"/>
      <c r="Z108" s="58"/>
      <c r="AD108" s="62"/>
      <c r="BA108" s="100" t="s">
        <v>74</v>
      </c>
    </row>
    <row r="109" spans="1:53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66</v>
      </c>
      <c r="O109" s="164"/>
      <c r="P109" s="164"/>
      <c r="Q109" s="164"/>
      <c r="R109" s="164"/>
      <c r="S109" s="164"/>
      <c r="T109" s="165"/>
      <c r="U109" s="38" t="s">
        <v>65</v>
      </c>
      <c r="V109" s="158">
        <f>IFERROR(SUM(V108:V108),"0")</f>
        <v>64</v>
      </c>
      <c r="W109" s="158">
        <f>IFERROR(SUM(W108:W108),"0")</f>
        <v>64</v>
      </c>
      <c r="X109" s="158">
        <f>IFERROR(IF(X108="",0,X108),"0")</f>
        <v>1.14432</v>
      </c>
      <c r="Y109" s="159"/>
      <c r="Z109" s="159"/>
    </row>
    <row r="110" spans="1:53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66</v>
      </c>
      <c r="O110" s="164"/>
      <c r="P110" s="164"/>
      <c r="Q110" s="164"/>
      <c r="R110" s="164"/>
      <c r="S110" s="164"/>
      <c r="T110" s="165"/>
      <c r="U110" s="38" t="s">
        <v>67</v>
      </c>
      <c r="V110" s="158">
        <f>IFERROR(SUMPRODUCT(V108:V108*H108:H108),"0")</f>
        <v>192</v>
      </c>
      <c r="W110" s="158">
        <f>IFERROR(SUMPRODUCT(W108:W108*H108:H108),"0")</f>
        <v>192</v>
      </c>
      <c r="X110" s="38"/>
      <c r="Y110" s="159"/>
      <c r="Z110" s="159"/>
    </row>
    <row r="111" spans="1:53" ht="16.5" hidden="1" customHeight="1" x14ac:dyDescent="0.25">
      <c r="A111" s="182" t="s">
        <v>175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89" t="s">
        <v>181</v>
      </c>
      <c r="O114" s="173"/>
      <c r="P114" s="173"/>
      <c r="Q114" s="173"/>
      <c r="R114" s="167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65</v>
      </c>
      <c r="V115" s="156">
        <v>16</v>
      </c>
      <c r="W115" s="157">
        <f>IFERROR(IF(V115="","",V115),"")</f>
        <v>16</v>
      </c>
      <c r="X115" s="37">
        <f>IFERROR(IF(V115="","",V115*0.01788),"")</f>
        <v>0.28608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65</v>
      </c>
      <c r="V116" s="156">
        <v>8</v>
      </c>
      <c r="W116" s="157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66</v>
      </c>
      <c r="O117" s="164"/>
      <c r="P117" s="164"/>
      <c r="Q117" s="164"/>
      <c r="R117" s="164"/>
      <c r="S117" s="164"/>
      <c r="T117" s="165"/>
      <c r="U117" s="38" t="s">
        <v>65</v>
      </c>
      <c r="V117" s="158">
        <f>IFERROR(SUM(V113:V116),"0")</f>
        <v>24</v>
      </c>
      <c r="W117" s="158">
        <f>IFERROR(SUM(W113:W116),"0")</f>
        <v>24</v>
      </c>
      <c r="X117" s="158">
        <f>IFERROR(IF(X113="",0,X113),"0")+IFERROR(IF(X114="",0,X114),"0")+IFERROR(IF(X115="",0,X115),"0")+IFERROR(IF(X116="",0,X116),"0")</f>
        <v>0.42912</v>
      </c>
      <c r="Y117" s="159"/>
      <c r="Z117" s="159"/>
    </row>
    <row r="118" spans="1:53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66</v>
      </c>
      <c r="O118" s="164"/>
      <c r="P118" s="164"/>
      <c r="Q118" s="164"/>
      <c r="R118" s="164"/>
      <c r="S118" s="164"/>
      <c r="T118" s="165"/>
      <c r="U118" s="38" t="s">
        <v>67</v>
      </c>
      <c r="V118" s="158">
        <f>IFERROR(SUMPRODUCT(V113:V116*H113:H116),"0")</f>
        <v>72</v>
      </c>
      <c r="W118" s="158">
        <f>IFERROR(SUMPRODUCT(W113:W116*H113:H116),"0")</f>
        <v>72</v>
      </c>
      <c r="X118" s="38"/>
      <c r="Y118" s="159"/>
      <c r="Z118" s="159"/>
    </row>
    <row r="119" spans="1:53" ht="16.5" hidden="1" customHeight="1" x14ac:dyDescent="0.25">
      <c r="A119" s="182" t="s">
        <v>186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66</v>
      </c>
      <c r="O122" s="164"/>
      <c r="P122" s="164"/>
      <c r="Q122" s="164"/>
      <c r="R122" s="164"/>
      <c r="S122" s="164"/>
      <c r="T122" s="165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66</v>
      </c>
      <c r="O123" s="164"/>
      <c r="P123" s="164"/>
      <c r="Q123" s="164"/>
      <c r="R123" s="164"/>
      <c r="S123" s="164"/>
      <c r="T123" s="165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189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66</v>
      </c>
      <c r="O128" s="164"/>
      <c r="P128" s="164"/>
      <c r="Q128" s="164"/>
      <c r="R128" s="164"/>
      <c r="S128" s="164"/>
      <c r="T128" s="165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66</v>
      </c>
      <c r="O129" s="164"/>
      <c r="P129" s="164"/>
      <c r="Q129" s="164"/>
      <c r="R129" s="164"/>
      <c r="S129" s="164"/>
      <c r="T129" s="165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82" t="s">
        <v>197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66</v>
      </c>
      <c r="O133" s="164"/>
      <c r="P133" s="164"/>
      <c r="Q133" s="164"/>
      <c r="R133" s="164"/>
      <c r="S133" s="164"/>
      <c r="T133" s="165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66</v>
      </c>
      <c r="O134" s="164"/>
      <c r="P134" s="164"/>
      <c r="Q134" s="164"/>
      <c r="R134" s="164"/>
      <c r="S134" s="164"/>
      <c r="T134" s="165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200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201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190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66</v>
      </c>
      <c r="O139" s="164"/>
      <c r="P139" s="164"/>
      <c r="Q139" s="164"/>
      <c r="R139" s="164"/>
      <c r="S139" s="164"/>
      <c r="T139" s="165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66</v>
      </c>
      <c r="O140" s="164"/>
      <c r="P140" s="164"/>
      <c r="Q140" s="164"/>
      <c r="R140" s="164"/>
      <c r="S140" s="164"/>
      <c r="T140" s="165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204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209</v>
      </c>
      <c r="O144" s="173"/>
      <c r="P144" s="173"/>
      <c r="Q144" s="173"/>
      <c r="R144" s="167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65</v>
      </c>
      <c r="V145" s="156">
        <v>470</v>
      </c>
      <c r="W145" s="157">
        <f>IFERROR(IF(V145="","",V145),"")</f>
        <v>470</v>
      </c>
      <c r="X145" s="37">
        <f>IFERROR(IF(V145="","",V145*0.00866),"")</f>
        <v>4.0701999999999998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66</v>
      </c>
      <c r="O147" s="164"/>
      <c r="P147" s="164"/>
      <c r="Q147" s="164"/>
      <c r="R147" s="164"/>
      <c r="S147" s="164"/>
      <c r="T147" s="165"/>
      <c r="U147" s="38" t="s">
        <v>65</v>
      </c>
      <c r="V147" s="158">
        <f>IFERROR(SUM(V143:V146),"0")</f>
        <v>470</v>
      </c>
      <c r="W147" s="158">
        <f>IFERROR(SUM(W143:W146),"0")</f>
        <v>470</v>
      </c>
      <c r="X147" s="158">
        <f>IFERROR(IF(X143="",0,X143),"0")+IFERROR(IF(X144="",0,X144),"0")+IFERROR(IF(X145="",0,X145),"0")+IFERROR(IF(X146="",0,X146),"0")</f>
        <v>4.0701999999999998</v>
      </c>
      <c r="Y147" s="159"/>
      <c r="Z147" s="159"/>
    </row>
    <row r="148" spans="1:53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66</v>
      </c>
      <c r="O148" s="164"/>
      <c r="P148" s="164"/>
      <c r="Q148" s="164"/>
      <c r="R148" s="164"/>
      <c r="S148" s="164"/>
      <c r="T148" s="165"/>
      <c r="U148" s="38" t="s">
        <v>67</v>
      </c>
      <c r="V148" s="158">
        <f>IFERROR(SUMPRODUCT(V143:V146*H143:H146),"0")</f>
        <v>2350</v>
      </c>
      <c r="W148" s="158">
        <f>IFERROR(SUMPRODUCT(W143:W146*H143:H146),"0")</f>
        <v>2350</v>
      </c>
      <c r="X148" s="38"/>
      <c r="Y148" s="159"/>
      <c r="Z148" s="159"/>
    </row>
    <row r="149" spans="1:53" ht="14.25" hidden="1" customHeight="1" x14ac:dyDescent="0.25">
      <c r="A149" s="174" t="s">
        <v>214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66</v>
      </c>
      <c r="O152" s="164"/>
      <c r="P152" s="164"/>
      <c r="Q152" s="164"/>
      <c r="R152" s="164"/>
      <c r="S152" s="164"/>
      <c r="T152" s="165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66</v>
      </c>
      <c r="O153" s="164"/>
      <c r="P153" s="164"/>
      <c r="Q153" s="164"/>
      <c r="R153" s="164"/>
      <c r="S153" s="164"/>
      <c r="T153" s="165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219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220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70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65</v>
      </c>
      <c r="V157" s="156">
        <v>50</v>
      </c>
      <c r="W157" s="157">
        <f>IFERROR(IF(V157="","",V157),"")</f>
        <v>50</v>
      </c>
      <c r="X157" s="37">
        <f>IFERROR(IF(V157="","",V157*0.01788),"")</f>
        <v>0.89400000000000002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65</v>
      </c>
      <c r="V158" s="156">
        <v>65</v>
      </c>
      <c r="W158" s="157">
        <f>IFERROR(IF(V158="","",V158),"")</f>
        <v>65</v>
      </c>
      <c r="X158" s="37">
        <f>IFERROR(IF(V158="","",V158*0.01788),"")</f>
        <v>1.1621999999999999</v>
      </c>
      <c r="Y158" s="57"/>
      <c r="Z158" s="58"/>
      <c r="AD158" s="62"/>
      <c r="BA158" s="117" t="s">
        <v>74</v>
      </c>
    </row>
    <row r="159" spans="1:53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66</v>
      </c>
      <c r="O159" s="164"/>
      <c r="P159" s="164"/>
      <c r="Q159" s="164"/>
      <c r="R159" s="164"/>
      <c r="S159" s="164"/>
      <c r="T159" s="165"/>
      <c r="U159" s="38" t="s">
        <v>65</v>
      </c>
      <c r="V159" s="158">
        <f>IFERROR(SUM(V157:V158),"0")</f>
        <v>115</v>
      </c>
      <c r="W159" s="158">
        <f>IFERROR(SUM(W157:W158),"0")</f>
        <v>115</v>
      </c>
      <c r="X159" s="158">
        <f>IFERROR(IF(X157="",0,X157),"0")+IFERROR(IF(X158="",0,X158),"0")</f>
        <v>2.0562</v>
      </c>
      <c r="Y159" s="159"/>
      <c r="Z159" s="159"/>
    </row>
    <row r="160" spans="1:53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66</v>
      </c>
      <c r="O160" s="164"/>
      <c r="P160" s="164"/>
      <c r="Q160" s="164"/>
      <c r="R160" s="164"/>
      <c r="S160" s="164"/>
      <c r="T160" s="165"/>
      <c r="U160" s="38" t="s">
        <v>67</v>
      </c>
      <c r="V160" s="158">
        <f>IFERROR(SUMPRODUCT(V157:V158*H157:H158),"0")</f>
        <v>345</v>
      </c>
      <c r="W160" s="158">
        <f>IFERROR(SUMPRODUCT(W157:W158*H157:H158),"0")</f>
        <v>345</v>
      </c>
      <c r="X160" s="38"/>
      <c r="Y160" s="159"/>
      <c r="Z160" s="159"/>
    </row>
    <row r="161" spans="1:53" ht="16.5" hidden="1" customHeight="1" x14ac:dyDescent="0.25">
      <c r="A161" s="182" t="s">
        <v>225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225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66</v>
      </c>
      <c r="O164" s="164"/>
      <c r="P164" s="164"/>
      <c r="Q164" s="164"/>
      <c r="R164" s="164"/>
      <c r="S164" s="164"/>
      <c r="T164" s="165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66</v>
      </c>
      <c r="O165" s="164"/>
      <c r="P165" s="164"/>
      <c r="Q165" s="164"/>
      <c r="R165" s="164"/>
      <c r="S165" s="164"/>
      <c r="T165" s="165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82" t="s">
        <v>219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228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9" t="s">
        <v>232</v>
      </c>
      <c r="O168" s="173"/>
      <c r="P168" s="173"/>
      <c r="Q168" s="173"/>
      <c r="R168" s="167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66</v>
      </c>
      <c r="O169" s="164"/>
      <c r="P169" s="164"/>
      <c r="Q169" s="164"/>
      <c r="R169" s="164"/>
      <c r="S169" s="164"/>
      <c r="T169" s="165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66</v>
      </c>
      <c r="O170" s="164"/>
      <c r="P170" s="164"/>
      <c r="Q170" s="164"/>
      <c r="R170" s="164"/>
      <c r="S170" s="164"/>
      <c r="T170" s="165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234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70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73"/>
      <c r="P173" s="173"/>
      <c r="Q173" s="173"/>
      <c r="R173" s="167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66</v>
      </c>
      <c r="O174" s="164"/>
      <c r="P174" s="164"/>
      <c r="Q174" s="164"/>
      <c r="R174" s="164"/>
      <c r="S174" s="164"/>
      <c r="T174" s="165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66</v>
      </c>
      <c r="O175" s="164"/>
      <c r="P175" s="164"/>
      <c r="Q175" s="164"/>
      <c r="R175" s="164"/>
      <c r="S175" s="164"/>
      <c r="T175" s="165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65</v>
      </c>
      <c r="V179" s="156">
        <v>169</v>
      </c>
      <c r="W179" s="157">
        <f>IFERROR(IF(V179="","",V179),"")</f>
        <v>169</v>
      </c>
      <c r="X179" s="37">
        <f>IFERROR(IF(V179="","",V179*0.0155),"")</f>
        <v>2.6194999999999999</v>
      </c>
      <c r="Y179" s="57"/>
      <c r="Z179" s="58"/>
      <c r="AD179" s="62"/>
      <c r="BA179" s="121" t="s">
        <v>1</v>
      </c>
    </row>
    <row r="180" spans="1:53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66</v>
      </c>
      <c r="O180" s="164"/>
      <c r="P180" s="164"/>
      <c r="Q180" s="164"/>
      <c r="R180" s="164"/>
      <c r="S180" s="164"/>
      <c r="T180" s="165"/>
      <c r="U180" s="38" t="s">
        <v>65</v>
      </c>
      <c r="V180" s="158">
        <f>IFERROR(SUM(V179:V179),"0")</f>
        <v>169</v>
      </c>
      <c r="W180" s="158">
        <f>IFERROR(SUM(W179:W179),"0")</f>
        <v>169</v>
      </c>
      <c r="X180" s="158">
        <f>IFERROR(IF(X179="",0,X179),"0")</f>
        <v>2.6194999999999999</v>
      </c>
      <c r="Y180" s="159"/>
      <c r="Z180" s="159"/>
    </row>
    <row r="181" spans="1:53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66</v>
      </c>
      <c r="O181" s="164"/>
      <c r="P181" s="164"/>
      <c r="Q181" s="164"/>
      <c r="R181" s="164"/>
      <c r="S181" s="164"/>
      <c r="T181" s="165"/>
      <c r="U181" s="38" t="s">
        <v>67</v>
      </c>
      <c r="V181" s="158">
        <f>IFERROR(SUMPRODUCT(V179:V179*H179:H179),"0")</f>
        <v>946.4</v>
      </c>
      <c r="W181" s="158">
        <f>IFERROR(SUMPRODUCT(W179:W179*H179:H179),"0")</f>
        <v>946.4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66</v>
      </c>
      <c r="O186" s="164"/>
      <c r="P186" s="164"/>
      <c r="Q186" s="164"/>
      <c r="R186" s="164"/>
      <c r="S186" s="164"/>
      <c r="T186" s="165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66</v>
      </c>
      <c r="O187" s="164"/>
      <c r="P187" s="164"/>
      <c r="Q187" s="164"/>
      <c r="R187" s="164"/>
      <c r="S187" s="164"/>
      <c r="T187" s="165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65</v>
      </c>
      <c r="V191" s="156">
        <v>25</v>
      </c>
      <c r="W191" s="157">
        <f>IFERROR(IF(V191="","",V191),"")</f>
        <v>25</v>
      </c>
      <c r="X191" s="37">
        <f>IFERROR(IF(V191="","",V191*0.0155),"")</f>
        <v>0.38750000000000001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66</v>
      </c>
      <c r="O194" s="164"/>
      <c r="P194" s="164"/>
      <c r="Q194" s="164"/>
      <c r="R194" s="164"/>
      <c r="S194" s="164"/>
      <c r="T194" s="165"/>
      <c r="U194" s="38" t="s">
        <v>65</v>
      </c>
      <c r="V194" s="158">
        <f>IFERROR(SUM(V190:V193),"0")</f>
        <v>25</v>
      </c>
      <c r="W194" s="158">
        <f>IFERROR(SUM(W190:W193),"0")</f>
        <v>25</v>
      </c>
      <c r="X194" s="158">
        <f>IFERROR(IF(X190="",0,X190),"0")+IFERROR(IF(X191="",0,X191),"0")+IFERROR(IF(X192="",0,X192),"0")+IFERROR(IF(X193="",0,X193),"0")</f>
        <v>0.38750000000000001</v>
      </c>
      <c r="Y194" s="159"/>
      <c r="Z194" s="159"/>
    </row>
    <row r="195" spans="1:53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66</v>
      </c>
      <c r="O195" s="164"/>
      <c r="P195" s="164"/>
      <c r="Q195" s="164"/>
      <c r="R195" s="164"/>
      <c r="S195" s="164"/>
      <c r="T195" s="165"/>
      <c r="U195" s="38" t="s">
        <v>67</v>
      </c>
      <c r="V195" s="158">
        <f>IFERROR(SUMPRODUCT(V190:V193*H190:H193),"0")</f>
        <v>180</v>
      </c>
      <c r="W195" s="158">
        <f>IFERROR(SUMPRODUCT(W190:W193*H190:H193),"0")</f>
        <v>180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228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66</v>
      </c>
      <c r="O199" s="164"/>
      <c r="P199" s="164"/>
      <c r="Q199" s="164"/>
      <c r="R199" s="164"/>
      <c r="S199" s="164"/>
      <c r="T199" s="165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66</v>
      </c>
      <c r="O200" s="164"/>
      <c r="P200" s="164"/>
      <c r="Q200" s="164"/>
      <c r="R200" s="164"/>
      <c r="S200" s="164"/>
      <c r="T200" s="165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66</v>
      </c>
      <c r="O205" s="164"/>
      <c r="P205" s="164"/>
      <c r="Q205" s="164"/>
      <c r="R205" s="164"/>
      <c r="S205" s="164"/>
      <c r="T205" s="165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66</v>
      </c>
      <c r="O206" s="164"/>
      <c r="P206" s="164"/>
      <c r="Q206" s="164"/>
      <c r="R206" s="164"/>
      <c r="S206" s="164"/>
      <c r="T206" s="165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66</v>
      </c>
      <c r="O211" s="164"/>
      <c r="P211" s="164"/>
      <c r="Q211" s="164"/>
      <c r="R211" s="164"/>
      <c r="S211" s="164"/>
      <c r="T211" s="165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66</v>
      </c>
      <c r="O212" s="164"/>
      <c r="P212" s="164"/>
      <c r="Q212" s="164"/>
      <c r="R212" s="164"/>
      <c r="S212" s="164"/>
      <c r="T212" s="165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65</v>
      </c>
      <c r="V216" s="156">
        <v>82</v>
      </c>
      <c r="W216" s="157">
        <f>IFERROR(IF(V216="","",V216),"")</f>
        <v>82</v>
      </c>
      <c r="X216" s="37">
        <f>IFERROR(IF(V216="","",V216*0.0155),"")</f>
        <v>1.2709999999999999</v>
      </c>
      <c r="Y216" s="57"/>
      <c r="Z216" s="58"/>
      <c r="AD216" s="62"/>
      <c r="BA216" s="132" t="s">
        <v>1</v>
      </c>
    </row>
    <row r="217" spans="1:53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66</v>
      </c>
      <c r="O217" s="164"/>
      <c r="P217" s="164"/>
      <c r="Q217" s="164"/>
      <c r="R217" s="164"/>
      <c r="S217" s="164"/>
      <c r="T217" s="165"/>
      <c r="U217" s="38" t="s">
        <v>65</v>
      </c>
      <c r="V217" s="158">
        <f>IFERROR(SUM(V216:V216),"0")</f>
        <v>82</v>
      </c>
      <c r="W217" s="158">
        <f>IFERROR(SUM(W216:W216),"0")</f>
        <v>82</v>
      </c>
      <c r="X217" s="158">
        <f>IFERROR(IF(X216="",0,X216),"0")</f>
        <v>1.2709999999999999</v>
      </c>
      <c r="Y217" s="159"/>
      <c r="Z217" s="159"/>
    </row>
    <row r="218" spans="1:53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66</v>
      </c>
      <c r="O218" s="164"/>
      <c r="P218" s="164"/>
      <c r="Q218" s="164"/>
      <c r="R218" s="164"/>
      <c r="S218" s="164"/>
      <c r="T218" s="165"/>
      <c r="U218" s="38" t="s">
        <v>67</v>
      </c>
      <c r="V218" s="158">
        <f>IFERROR(SUMPRODUCT(V216:V216*H216:H216),"0")</f>
        <v>410</v>
      </c>
      <c r="W218" s="158">
        <f>IFERROR(SUMPRODUCT(W216:W216*H216:H216),"0")</f>
        <v>410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66</v>
      </c>
      <c r="O222" s="164"/>
      <c r="P222" s="164"/>
      <c r="Q222" s="164"/>
      <c r="R222" s="164"/>
      <c r="S222" s="164"/>
      <c r="T222" s="165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66</v>
      </c>
      <c r="O223" s="164"/>
      <c r="P223" s="164"/>
      <c r="Q223" s="164"/>
      <c r="R223" s="164"/>
      <c r="S223" s="164"/>
      <c r="T223" s="165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129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65</v>
      </c>
      <c r="V227" s="156">
        <v>5</v>
      </c>
      <c r="W227" s="157">
        <f>IFERROR(IF(V227="","",V227),"")</f>
        <v>5</v>
      </c>
      <c r="X227" s="37">
        <f>IFERROR(IF(V227="","",V227*0.00502),"")</f>
        <v>2.5100000000000001E-2</v>
      </c>
      <c r="Y227" s="57"/>
      <c r="Z227" s="58"/>
      <c r="AD227" s="62"/>
      <c r="BA227" s="134" t="s">
        <v>74</v>
      </c>
    </row>
    <row r="228" spans="1:53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66</v>
      </c>
      <c r="O228" s="164"/>
      <c r="P228" s="164"/>
      <c r="Q228" s="164"/>
      <c r="R228" s="164"/>
      <c r="S228" s="164"/>
      <c r="T228" s="165"/>
      <c r="U228" s="38" t="s">
        <v>65</v>
      </c>
      <c r="V228" s="158">
        <f>IFERROR(SUM(V227:V227),"0")</f>
        <v>5</v>
      </c>
      <c r="W228" s="158">
        <f>IFERROR(SUM(W227:W227),"0")</f>
        <v>5</v>
      </c>
      <c r="X228" s="158">
        <f>IFERROR(IF(X227="",0,X227),"0")</f>
        <v>2.5100000000000001E-2</v>
      </c>
      <c r="Y228" s="159"/>
      <c r="Z228" s="159"/>
    </row>
    <row r="229" spans="1:53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66</v>
      </c>
      <c r="O229" s="164"/>
      <c r="P229" s="164"/>
      <c r="Q229" s="164"/>
      <c r="R229" s="164"/>
      <c r="S229" s="164"/>
      <c r="T229" s="165"/>
      <c r="U229" s="38" t="s">
        <v>67</v>
      </c>
      <c r="V229" s="158">
        <f>IFERROR(SUMPRODUCT(V227:V227*H227:H227),"0")</f>
        <v>9</v>
      </c>
      <c r="W229" s="158">
        <f>IFERROR(SUMPRODUCT(W227:W227*H227:H227),"0")</f>
        <v>9</v>
      </c>
      <c r="X229" s="38"/>
      <c r="Y229" s="159"/>
      <c r="Z229" s="159"/>
    </row>
    <row r="230" spans="1:53" ht="14.25" hidden="1" customHeight="1" x14ac:dyDescent="0.25">
      <c r="A230" s="174" t="s">
        <v>70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65</v>
      </c>
      <c r="V231" s="156">
        <v>72</v>
      </c>
      <c r="W231" s="157">
        <f>IFERROR(IF(V231="","",V231),"")</f>
        <v>72</v>
      </c>
      <c r="X231" s="37">
        <f>IFERROR(IF(V231="","",V231*0.0155),"")</f>
        <v>1.1160000000000001</v>
      </c>
      <c r="Y231" s="57"/>
      <c r="Z231" s="58"/>
      <c r="AD231" s="62"/>
      <c r="BA231" s="135" t="s">
        <v>74</v>
      </c>
    </row>
    <row r="232" spans="1:53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66</v>
      </c>
      <c r="O232" s="164"/>
      <c r="P232" s="164"/>
      <c r="Q232" s="164"/>
      <c r="R232" s="164"/>
      <c r="S232" s="164"/>
      <c r="T232" s="165"/>
      <c r="U232" s="38" t="s">
        <v>65</v>
      </c>
      <c r="V232" s="158">
        <f>IFERROR(SUM(V231:V231),"0")</f>
        <v>72</v>
      </c>
      <c r="W232" s="158">
        <f>IFERROR(SUM(W231:W231),"0")</f>
        <v>72</v>
      </c>
      <c r="X232" s="158">
        <f>IFERROR(IF(X231="",0,X231),"0")</f>
        <v>1.1160000000000001</v>
      </c>
      <c r="Y232" s="159"/>
      <c r="Z232" s="159"/>
    </row>
    <row r="233" spans="1:53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66</v>
      </c>
      <c r="O233" s="164"/>
      <c r="P233" s="164"/>
      <c r="Q233" s="164"/>
      <c r="R233" s="164"/>
      <c r="S233" s="164"/>
      <c r="T233" s="165"/>
      <c r="U233" s="38" t="s">
        <v>67</v>
      </c>
      <c r="V233" s="158">
        <f>IFERROR(SUMPRODUCT(V231:V231*H231:H231),"0")</f>
        <v>432</v>
      </c>
      <c r="W233" s="158">
        <f>IFERROR(SUMPRODUCT(W231:W231*H231:H231),"0")</f>
        <v>432</v>
      </c>
      <c r="X233" s="38"/>
      <c r="Y233" s="159"/>
      <c r="Z233" s="159"/>
    </row>
    <row r="234" spans="1:53" ht="14.25" hidden="1" customHeight="1" x14ac:dyDescent="0.25">
      <c r="A234" s="174" t="s">
        <v>147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65</v>
      </c>
      <c r="V237" s="156">
        <v>80</v>
      </c>
      <c r="W237" s="157">
        <f>IFERROR(IF(V237="","",V237),"")</f>
        <v>80</v>
      </c>
      <c r="X237" s="37">
        <f>IFERROR(IF(V237="","",V237*0.0155),"")</f>
        <v>1.24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66</v>
      </c>
      <c r="O239" s="164"/>
      <c r="P239" s="164"/>
      <c r="Q239" s="164"/>
      <c r="R239" s="164"/>
      <c r="S239" s="164"/>
      <c r="T239" s="165"/>
      <c r="U239" s="38" t="s">
        <v>65</v>
      </c>
      <c r="V239" s="158">
        <f>IFERROR(SUM(V235:V238),"0")</f>
        <v>80</v>
      </c>
      <c r="W239" s="158">
        <f>IFERROR(SUM(W235:W238),"0")</f>
        <v>80</v>
      </c>
      <c r="X239" s="158">
        <f>IFERROR(IF(X235="",0,X235),"0")+IFERROR(IF(X236="",0,X236),"0")+IFERROR(IF(X237="",0,X237),"0")+IFERROR(IF(X238="",0,X238),"0")</f>
        <v>1.24</v>
      </c>
      <c r="Y239" s="159"/>
      <c r="Z239" s="159"/>
    </row>
    <row r="240" spans="1:53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66</v>
      </c>
      <c r="O240" s="164"/>
      <c r="P240" s="164"/>
      <c r="Q240" s="164"/>
      <c r="R240" s="164"/>
      <c r="S240" s="164"/>
      <c r="T240" s="165"/>
      <c r="U240" s="38" t="s">
        <v>67</v>
      </c>
      <c r="V240" s="158">
        <f>IFERROR(SUMPRODUCT(V235:V238*H235:H238),"0")</f>
        <v>400</v>
      </c>
      <c r="W240" s="158">
        <f>IFERROR(SUMPRODUCT(W235:W238*H235:H238),"0")</f>
        <v>400</v>
      </c>
      <c r="X240" s="38"/>
      <c r="Y240" s="159"/>
      <c r="Z240" s="159"/>
    </row>
    <row r="241" spans="1:53" ht="14.25" hidden="1" customHeight="1" x14ac:dyDescent="0.25">
      <c r="A241" s="174" t="s">
        <v>125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65</v>
      </c>
      <c r="V247" s="156">
        <v>25</v>
      </c>
      <c r="W247" s="157">
        <f t="shared" si="4"/>
        <v>25</v>
      </c>
      <c r="X247" s="37">
        <f t="shared" si="5"/>
        <v>0.23400000000000001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65</v>
      </c>
      <c r="V248" s="156">
        <v>65</v>
      </c>
      <c r="W248" s="157">
        <f t="shared" si="4"/>
        <v>65</v>
      </c>
      <c r="X248" s="37">
        <f>IFERROR(IF(V248="","",V248*0.0155),"")</f>
        <v>1.0075000000000001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66</v>
      </c>
      <c r="O252" s="164"/>
      <c r="P252" s="164"/>
      <c r="Q252" s="164"/>
      <c r="R252" s="164"/>
      <c r="S252" s="164"/>
      <c r="T252" s="165"/>
      <c r="U252" s="38" t="s">
        <v>65</v>
      </c>
      <c r="V252" s="158">
        <f>IFERROR(SUM(V242:V251),"0")</f>
        <v>90</v>
      </c>
      <c r="W252" s="158">
        <f>IFERROR(SUM(W242:W251),"0")</f>
        <v>90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1.2415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66</v>
      </c>
      <c r="O253" s="164"/>
      <c r="P253" s="164"/>
      <c r="Q253" s="164"/>
      <c r="R253" s="164"/>
      <c r="S253" s="164"/>
      <c r="T253" s="165"/>
      <c r="U253" s="38" t="s">
        <v>67</v>
      </c>
      <c r="V253" s="158">
        <f>IFERROR(SUMPRODUCT(V242:V251*H242:H251),"0")</f>
        <v>450</v>
      </c>
      <c r="W253" s="158">
        <f>IFERROR(SUMPRODUCT(W242:W251*H242:H251),"0")</f>
        <v>450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11155.3</v>
      </c>
      <c r="W254" s="158">
        <f>IFERROR(W24+W33+W41+W47+W57+W63+W68+W74+W84+W91+W99+W105+W110+W118+W123+W129+W134+W140+W148+W153+W160+W165+W170+W175+W181+W187+W195+W200+W206+W212+W218+W223+W229+W233+W240+W253,"0")</f>
        <v>11155.3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11998.285199999998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11998.285199999998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26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26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67</v>
      </c>
      <c r="V257" s="158">
        <f>GrossWeightTotal+PalletQtyTotal*25</f>
        <v>12648.285199999998</v>
      </c>
      <c r="W257" s="158">
        <f>GrossWeightTotalR+PalletQtyTotalR*25</f>
        <v>12648.285199999998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2291</v>
      </c>
      <c r="W258" s="158">
        <f>IFERROR(W23+W32+W40+W46+W56+W62+W67+W73+W83+W90+W98+W104+W109+W117+W122+W128+W133+W139+W147+W152+W159+W164+W169+W174+W180+W186+W194+W199+W205+W211+W217+W222+W228+W232+W239+W252,"0")</f>
        <v>2291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31.945559999999997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68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200</v>
      </c>
      <c r="T261" s="180"/>
      <c r="U261" s="170" t="s">
        <v>219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69</v>
      </c>
      <c r="D262" s="170" t="s">
        <v>81</v>
      </c>
      <c r="E262" s="170" t="s">
        <v>91</v>
      </c>
      <c r="F262" s="170" t="s">
        <v>98</v>
      </c>
      <c r="G262" s="170" t="s">
        <v>116</v>
      </c>
      <c r="H262" s="170" t="s">
        <v>124</v>
      </c>
      <c r="I262" s="170" t="s">
        <v>128</v>
      </c>
      <c r="J262" s="170" t="s">
        <v>134</v>
      </c>
      <c r="K262" s="170" t="s">
        <v>147</v>
      </c>
      <c r="L262" s="170" t="s">
        <v>154</v>
      </c>
      <c r="M262" s="170" t="s">
        <v>167</v>
      </c>
      <c r="N262" s="170" t="s">
        <v>172</v>
      </c>
      <c r="O262" s="170" t="s">
        <v>175</v>
      </c>
      <c r="P262" s="170" t="s">
        <v>186</v>
      </c>
      <c r="Q262" s="170" t="s">
        <v>189</v>
      </c>
      <c r="R262" s="170" t="s">
        <v>197</v>
      </c>
      <c r="S262" s="170" t="s">
        <v>201</v>
      </c>
      <c r="T262" s="170" t="s">
        <v>204</v>
      </c>
      <c r="U262" s="170" t="s">
        <v>220</v>
      </c>
      <c r="V262" s="170" t="s">
        <v>225</v>
      </c>
      <c r="W262" s="170" t="s">
        <v>219</v>
      </c>
      <c r="X262" s="170" t="s">
        <v>234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196.5</v>
      </c>
      <c r="D264" s="47">
        <f>IFERROR(V36*H36,"0")+IFERROR(V37*H37,"0")+IFERROR(V38*H38,"0")+IFERROR(V39*H39,"0")</f>
        <v>144</v>
      </c>
      <c r="E264" s="47">
        <f>IFERROR(V44*H44,"0")+IFERROR(V45*H45,"0")</f>
        <v>27.599999999999998</v>
      </c>
      <c r="F264" s="47">
        <f>IFERROR(V50*H50,"0")+IFERROR(V51*H51,"0")+IFERROR(V52*H52,"0")+IFERROR(V53*H53,"0")+IFERROR(V54*H54,"0")+IFERROR(V55*H55,"0")</f>
        <v>115.2</v>
      </c>
      <c r="G264" s="47">
        <f>IFERROR(V60*H60,"0")+IFERROR(V61*H61,"0")</f>
        <v>410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666</v>
      </c>
      <c r="K264" s="47">
        <f>IFERROR(V87*H87,"0")+IFERROR(V88*H88,"0")+IFERROR(V89*H89,"0")</f>
        <v>90</v>
      </c>
      <c r="L264" s="47">
        <f>IFERROR(V94*H94,"0")+IFERROR(V95*H95,"0")+IFERROR(V96*H96,"0")+IFERROR(V97*H97,"0")</f>
        <v>3245.6</v>
      </c>
      <c r="M264" s="47">
        <f>IFERROR(V102*H102,"0")+IFERROR(V103*H103,"0")</f>
        <v>474</v>
      </c>
      <c r="N264" s="47">
        <f>IFERROR(V108*H108,"0")</f>
        <v>192</v>
      </c>
      <c r="O264" s="47">
        <f>IFERROR(V113*H113,"0")+IFERROR(V114*H114,"0")+IFERROR(V115*H115,"0")+IFERROR(V116*H116,"0")</f>
        <v>72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2350</v>
      </c>
      <c r="U264" s="47">
        <f>IFERROR(V157*H157,"0")+IFERROR(V158*H158,"0")</f>
        <v>345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946.4</v>
      </c>
      <c r="Z264" s="47">
        <f>IFERROR(V184*H184,"0")+IFERROR(V185*H185,"0")</f>
        <v>0</v>
      </c>
      <c r="AA264" s="47">
        <f>IFERROR(V190*H190,"0")+IFERROR(V191*H191,"0")+IFERROR(V192*H192,"0")+IFERROR(V193*H193,"0")</f>
        <v>180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410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1291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7801.2</v>
      </c>
      <c r="B267" s="61">
        <f>SUMPRODUCT(--(BA:BA="ПГП"),--(U:U="кор"),H:H,W:W)+SUMPRODUCT(--(BA:BA="ПГП"),--(U:U="кг"),W:W)</f>
        <v>3354.1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1 155,30"/>
        <filter val="11 998,29"/>
        <filter val="115,00"/>
        <filter val="115,20"/>
        <filter val="12 648,29"/>
        <filter val="131,00"/>
        <filter val="144,00"/>
        <filter val="158,00"/>
        <filter val="16,00"/>
        <filter val="169,00"/>
        <filter val="180,00"/>
        <filter val="185,00"/>
        <filter val="192,00"/>
        <filter val="196,50"/>
        <filter val="2 291,00"/>
        <filter val="2 350,00"/>
        <filter val="2,00"/>
        <filter val="21,00"/>
        <filter val="23,00"/>
        <filter val="24,00"/>
        <filter val="25,00"/>
        <filter val="26"/>
        <filter val="27,60"/>
        <filter val="3 245,60"/>
        <filter val="31,00"/>
        <filter val="345,00"/>
        <filter val="365,00"/>
        <filter val="38,00"/>
        <filter val="400,00"/>
        <filter val="410,00"/>
        <filter val="432,00"/>
        <filter val="450,00"/>
        <filter val="451,00"/>
        <filter val="470,00"/>
        <filter val="474,00"/>
        <filter val="5,00"/>
        <filter val="50,00"/>
        <filter val="64,00"/>
        <filter val="65,00"/>
        <filter val="666,00"/>
        <filter val="70,00"/>
        <filter val="72,00"/>
        <filter val="76,00"/>
        <filter val="78,00"/>
        <filter val="8,00"/>
        <filter val="80,00"/>
        <filter val="81,00"/>
        <filter val="82,00"/>
        <filter val="88,00"/>
        <filter val="9,00"/>
        <filter val="90,00"/>
        <filter val="93,00"/>
        <filter val="946,40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2023-12-22T12:10:44Z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