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A37EEB-F532-4976-8126-D79038B266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J9" i="1" l="1"/>
  <c r="W104" i="1"/>
  <c r="X104" i="1"/>
  <c r="F9" i="1"/>
  <c r="F10" i="1"/>
  <c r="W23" i="1"/>
  <c r="X32" i="1"/>
  <c r="W47" i="1"/>
  <c r="W174" i="1"/>
  <c r="W180" i="1"/>
  <c r="X205" i="1"/>
  <c r="W211" i="1"/>
  <c r="W228" i="1"/>
  <c r="W63" i="1"/>
  <c r="W74" i="1"/>
  <c r="W83" i="1"/>
  <c r="X83" i="1"/>
  <c r="W90" i="1"/>
  <c r="X90" i="1"/>
  <c r="W129" i="1"/>
  <c r="W148" i="1"/>
  <c r="X152" i="1"/>
  <c r="W153" i="1"/>
  <c r="X159" i="1"/>
  <c r="W164" i="1"/>
  <c r="W195" i="1"/>
  <c r="W239" i="1"/>
  <c r="W84" i="1"/>
  <c r="V258" i="1"/>
  <c r="V254" i="1"/>
  <c r="W32" i="1"/>
  <c r="W33" i="1"/>
  <c r="W40" i="1"/>
  <c r="X40" i="1"/>
  <c r="X46" i="1"/>
  <c r="W56" i="1"/>
  <c r="X73" i="1"/>
  <c r="W98" i="1"/>
  <c r="W105" i="1"/>
  <c r="W117" i="1"/>
  <c r="X117" i="1"/>
  <c r="X128" i="1"/>
  <c r="W133" i="1"/>
  <c r="W139" i="1"/>
  <c r="X147" i="1"/>
  <c r="W147" i="1"/>
  <c r="W152" i="1"/>
  <c r="W160" i="1"/>
  <c r="X194" i="1"/>
  <c r="W206" i="1"/>
  <c r="V257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7" i="1"/>
  <c r="W258" i="1"/>
  <c r="B267" i="1" s="1"/>
  <c r="A267" i="1"/>
  <c r="C267" i="1" l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<sst xmlns="http://schemas.openxmlformats.org/spreadsheetml/2006/main" count="934" uniqueCount="373">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</sst>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2" t="s">
        <v>0</v>
      </c>
      <c r="E1" s="161"/>
      <c r="F1" s="161"/>
      <c r="G1" s="13" t="s">
        <v>1</v>
      </c>
      <c r="H1" s="232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2" t="s">
        <v>8</v>
      </c>
      <c r="B5" s="193"/>
      <c r="C5" s="190"/>
      <c r="D5" s="200"/>
      <c r="E5" s="201"/>
      <c r="F5" s="191" t="s">
        <v>9</v>
      </c>
      <c r="G5" s="190"/>
      <c r="H5" s="200" t="s">
        <v>372</v>
      </c>
      <c r="I5" s="319"/>
      <c r="J5" s="319"/>
      <c r="K5" s="319"/>
      <c r="L5" s="201"/>
      <c r="N5" s="25" t="s">
        <v>10</v>
      </c>
      <c r="O5" s="194">
        <v>45285</v>
      </c>
      <c r="P5" s="195"/>
      <c r="R5" s="187" t="s">
        <v>11</v>
      </c>
      <c r="S5" s="188"/>
      <c r="T5" s="290" t="s">
        <v>12</v>
      </c>
      <c r="U5" s="195"/>
      <c r="Z5" s="52"/>
      <c r="AA5" s="52"/>
      <c r="AB5" s="52"/>
    </row>
    <row r="6" spans="1:29" s="154" customFormat="1" ht="24" customHeight="1" x14ac:dyDescent="0.2">
      <c r="A6" s="272" t="s">
        <v>13</v>
      </c>
      <c r="B6" s="193"/>
      <c r="C6" s="190"/>
      <c r="D6" s="196" t="s">
        <v>14</v>
      </c>
      <c r="E6" s="197"/>
      <c r="F6" s="197"/>
      <c r="G6" s="197"/>
      <c r="H6" s="197"/>
      <c r="I6" s="197"/>
      <c r="J6" s="197"/>
      <c r="K6" s="197"/>
      <c r="L6" s="195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26" t="s">
        <v>16</v>
      </c>
      <c r="S6" s="188"/>
      <c r="T6" s="291" t="s">
        <v>17</v>
      </c>
      <c r="U6" s="2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28"/>
      <c r="N7" s="25"/>
      <c r="O7" s="43"/>
      <c r="P7" s="43"/>
      <c r="R7" s="163"/>
      <c r="S7" s="188"/>
      <c r="T7" s="293"/>
      <c r="U7" s="294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29"/>
      <c r="E8" s="330"/>
      <c r="F8" s="330"/>
      <c r="G8" s="330"/>
      <c r="H8" s="330"/>
      <c r="I8" s="330"/>
      <c r="J8" s="330"/>
      <c r="K8" s="330"/>
      <c r="L8" s="331"/>
      <c r="N8" s="25" t="s">
        <v>19</v>
      </c>
      <c r="O8" s="240">
        <v>0.33333333333333331</v>
      </c>
      <c r="P8" s="195"/>
      <c r="R8" s="163"/>
      <c r="S8" s="188"/>
      <c r="T8" s="293"/>
      <c r="U8" s="294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75"/>
      <c r="E9" s="231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1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1"/>
      <c r="L9" s="231"/>
      <c r="N9" s="27" t="s">
        <v>20</v>
      </c>
      <c r="O9" s="194"/>
      <c r="P9" s="195"/>
      <c r="R9" s="163"/>
      <c r="S9" s="188"/>
      <c r="T9" s="295"/>
      <c r="U9" s="29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75"/>
      <c r="E10" s="231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5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40"/>
      <c r="P10" s="195"/>
      <c r="S10" s="25" t="s">
        <v>22</v>
      </c>
      <c r="T10" s="322" t="s">
        <v>23</v>
      </c>
      <c r="U10" s="2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40"/>
      <c r="P11" s="195"/>
      <c r="S11" s="25" t="s">
        <v>26</v>
      </c>
      <c r="T11" s="218" t="s">
        <v>27</v>
      </c>
      <c r="U11" s="219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192" t="s">
        <v>28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0"/>
      <c r="N12" s="25" t="s">
        <v>29</v>
      </c>
      <c r="O12" s="227"/>
      <c r="P12" s="228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192" t="s">
        <v>30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0"/>
      <c r="M13" s="27"/>
      <c r="N13" s="27" t="s">
        <v>31</v>
      </c>
      <c r="O13" s="218"/>
      <c r="P13" s="219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192" t="s">
        <v>32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0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24" t="s">
        <v>33</v>
      </c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0"/>
      <c r="N15" s="258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1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7"/>
      <c r="P17" s="287"/>
      <c r="Q17" s="287"/>
      <c r="R17" s="166"/>
      <c r="S17" s="189" t="s">
        <v>48</v>
      </c>
      <c r="T17" s="190"/>
      <c r="U17" s="165" t="s">
        <v>49</v>
      </c>
      <c r="V17" s="165" t="s">
        <v>50</v>
      </c>
      <c r="W17" s="323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1"/>
      <c r="AC17" s="312"/>
      <c r="AD17" s="265"/>
      <c r="BA17" s="307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8"/>
      <c r="P18" s="288"/>
      <c r="Q18" s="288"/>
      <c r="R18" s="168"/>
      <c r="S18" s="153" t="s">
        <v>57</v>
      </c>
      <c r="T18" s="153" t="s">
        <v>58</v>
      </c>
      <c r="U18" s="173"/>
      <c r="V18" s="173"/>
      <c r="W18" s="324"/>
      <c r="X18" s="173"/>
      <c r="Y18" s="181"/>
      <c r="Z18" s="181"/>
      <c r="AA18" s="313"/>
      <c r="AB18" s="314"/>
      <c r="AC18" s="315"/>
      <c r="AD18" s="266"/>
      <c r="BA18" s="163"/>
    </row>
    <row r="19" spans="1:53" ht="27.75" hidden="1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2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54</v>
      </c>
      <c r="W28" s="157">
        <f>IFERROR(IF(V28="","",V28),"")</f>
        <v>54</v>
      </c>
      <c r="X28" s="37">
        <f>IFERROR(IF(V28="","",V28*0.00936),"")</f>
        <v>0.50544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28</v>
      </c>
      <c r="W31" s="157">
        <f>IFERROR(IF(V31="","",V31),"")</f>
        <v>28</v>
      </c>
      <c r="X31" s="37">
        <f>IFERROR(IF(V31="","",V31*0.00936),"")</f>
        <v>0.26207999999999998</v>
      </c>
      <c r="Y31" s="57"/>
      <c r="Z31" s="58"/>
      <c r="AD31" s="62"/>
      <c r="BA31" s="67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82</v>
      </c>
      <c r="W32" s="158">
        <f>IFERROR(SUM(W28:W31),"0")</f>
        <v>82</v>
      </c>
      <c r="X32" s="158">
        <f>IFERROR(IF(X28="",0,X28),"0")+IFERROR(IF(X29="",0,X29),"0")+IFERROR(IF(X30="",0,X30),"0")+IFERROR(IF(X31="",0,X31),"0")</f>
        <v>0.76751999999999998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123</v>
      </c>
      <c r="W33" s="158">
        <f>IFERROR(SUMPRODUCT(W28:W31*H28:H31),"0")</f>
        <v>123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2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24</v>
      </c>
      <c r="W36" s="157">
        <f>IFERROR(IF(V36="","",V36),"")</f>
        <v>24</v>
      </c>
      <c r="X36" s="37">
        <f>IFERROR(IF(V36="","",V36*0.0155),"")</f>
        <v>0.372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0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20</v>
      </c>
      <c r="W38" s="157">
        <f>IFERROR(IF(V38="","",V38),"")</f>
        <v>20</v>
      </c>
      <c r="X38" s="37">
        <f>IFERROR(IF(V38="","",V38*0.0155),"")</f>
        <v>0.31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44</v>
      </c>
      <c r="W40" s="158">
        <f>IFERROR(SUM(W36:W39),"0")</f>
        <v>44</v>
      </c>
      <c r="X40" s="158">
        <f>IFERROR(IF(X36="",0,X36),"0")+IFERROR(IF(X37="",0,X37),"0")+IFERROR(IF(X38="",0,X38),"0")+IFERROR(IF(X39="",0,X39),"0")</f>
        <v>0.68199999999999994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264</v>
      </c>
      <c r="W41" s="158">
        <f>IFERROR(SUMPRODUCT(W36:W39*H36:H39),"0")</f>
        <v>264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198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5</v>
      </c>
      <c r="W51" s="157">
        <f t="shared" si="0"/>
        <v>5</v>
      </c>
      <c r="X51" s="37">
        <f t="shared" si="1"/>
        <v>7.7499999999999999E-2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2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6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0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5</v>
      </c>
      <c r="W54" s="157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8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10</v>
      </c>
      <c r="W56" s="158">
        <f>IFERROR(SUM(W50:W55),"0")</f>
        <v>10</v>
      </c>
      <c r="X56" s="158">
        <f>IFERROR(IF(X50="",0,X50),"0")+IFERROR(IF(X51="",0,X51),"0")+IFERROR(IF(X52="",0,X52),"0")+IFERROR(IF(X53="",0,X53),"0")+IFERROR(IF(X54="",0,X54),"0")+IFERROR(IF(X55="",0,X55),"0")</f>
        <v>0.155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70.400000000000006</v>
      </c>
      <c r="W57" s="158">
        <f>IFERROR(SUMPRODUCT(W50:W55*H50:H55),"0")</f>
        <v>70.400000000000006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30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5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0</v>
      </c>
      <c r="W61" s="157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0</v>
      </c>
      <c r="W62" s="158">
        <f>IFERROR(SUM(W60:W61),"0")</f>
        <v>0</v>
      </c>
      <c r="X62" s="158">
        <f>IFERROR(IF(X60="",0,X60),"0")+IFERROR(IF(X61="",0,X61),"0")</f>
        <v>0</v>
      </c>
      <c r="Y62" s="159"/>
      <c r="Z62" s="159"/>
    </row>
    <row r="63" spans="1:53" hidden="1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0</v>
      </c>
      <c r="W63" s="158">
        <f>IFERROR(SUMPRODUCT(W60:W61*H60:H61),"0")</f>
        <v>0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4</v>
      </c>
      <c r="W66" s="157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74</v>
      </c>
    </row>
    <row r="67" spans="1:53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4</v>
      </c>
      <c r="W67" s="158">
        <f>IFERROR(SUM(W66:W66),"0")</f>
        <v>4</v>
      </c>
      <c r="X67" s="158">
        <f>IFERROR(IF(X66="",0,X66),"0")</f>
        <v>7.152E-2</v>
      </c>
      <c r="Y67" s="159"/>
      <c r="Z67" s="159"/>
    </row>
    <row r="68" spans="1:53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14.4</v>
      </c>
      <c r="W68" s="158">
        <f>IFERROR(SUMPRODUCT(W66:W66*H66:H66),"0")</f>
        <v>14.4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1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30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12</v>
      </c>
      <c r="W78" s="157">
        <f t="shared" si="2"/>
        <v>12</v>
      </c>
      <c r="X78" s="37">
        <f t="shared" si="3"/>
        <v>0.21456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22</v>
      </c>
      <c r="W79" s="157">
        <f t="shared" si="2"/>
        <v>22</v>
      </c>
      <c r="X79" s="37">
        <f t="shared" si="3"/>
        <v>0.39335999999999999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18</v>
      </c>
      <c r="W80" s="157">
        <f t="shared" si="2"/>
        <v>18</v>
      </c>
      <c r="X80" s="37">
        <f t="shared" si="3"/>
        <v>0.32184000000000001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12</v>
      </c>
      <c r="W81" s="157">
        <f t="shared" si="2"/>
        <v>12</v>
      </c>
      <c r="X81" s="37">
        <f t="shared" si="3"/>
        <v>0.21456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64</v>
      </c>
      <c r="W83" s="158">
        <f>IFERROR(SUM(W77:W82),"0")</f>
        <v>64</v>
      </c>
      <c r="X83" s="158">
        <f>IFERROR(IF(X77="",0,X77),"0")+IFERROR(IF(X78="",0,X78),"0")+IFERROR(IF(X79="",0,X79),"0")+IFERROR(IF(X80="",0,X80),"0")+IFERROR(IF(X81="",0,X81),"0")+IFERROR(IF(X82="",0,X82),"0")</f>
        <v>1.14432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233.27999999999997</v>
      </c>
      <c r="W84" s="158">
        <f>IFERROR(SUMPRODUCT(W77:W82*H77:H82),"0")</f>
        <v>233.27999999999997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14</v>
      </c>
      <c r="W87" s="157">
        <f>IFERROR(IF(V87="","",V87),"")</f>
        <v>14</v>
      </c>
      <c r="X87" s="37">
        <f>IFERROR(IF(V87="","",V87*0.00936),"")</f>
        <v>0.13103999999999999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2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12</v>
      </c>
      <c r="W88" s="157">
        <f>IFERROR(IF(V88="","",V88),"")</f>
        <v>12</v>
      </c>
      <c r="X88" s="37">
        <f>IFERROR(IF(V88="","",V88*0.01788),"")</f>
        <v>0.21456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26</v>
      </c>
      <c r="W90" s="158">
        <f>IFERROR(SUM(W87:W89),"0")</f>
        <v>26</v>
      </c>
      <c r="X90" s="158">
        <f>IFERROR(IF(X87="",0,X87),"0")+IFERROR(IF(X88="",0,X88),"0")+IFERROR(IF(X89="",0,X89),"0")</f>
        <v>0.34560000000000002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73.44</v>
      </c>
      <c r="W91" s="158">
        <f>IFERROR(SUMPRODUCT(W87:W89*H87:H89),"0")</f>
        <v>73.44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0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37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39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38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hidden="1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hidden="1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13</v>
      </c>
      <c r="W103" s="157">
        <f>IFERROR(IF(V103="","",V103),"")</f>
        <v>13</v>
      </c>
      <c r="X103" s="37">
        <f>IFERROR(IF(V103="","",V103*0.01788),"")</f>
        <v>0.23244000000000001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13</v>
      </c>
      <c r="W104" s="158">
        <f>IFERROR(SUM(W102:W103),"0")</f>
        <v>13</v>
      </c>
      <c r="X104" s="158">
        <f>IFERROR(IF(X102="",0,X102),"0")+IFERROR(IF(X103="",0,X103),"0")</f>
        <v>0.23244000000000001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39</v>
      </c>
      <c r="W105" s="158">
        <f>IFERROR(SUMPRODUCT(W102:W103*H102:H103),"0")</f>
        <v>39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5</v>
      </c>
      <c r="W108" s="157">
        <f>IFERROR(IF(V108="","",V108),"")</f>
        <v>5</v>
      </c>
      <c r="X108" s="37">
        <f>IFERROR(IF(V108="","",V108*0.01788),"")</f>
        <v>8.9400000000000007E-2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5</v>
      </c>
      <c r="W109" s="158">
        <f>IFERROR(SUM(W108:W108),"0")</f>
        <v>5</v>
      </c>
      <c r="X109" s="158">
        <f>IFERROR(IF(X108="",0,X108),"0")</f>
        <v>8.9400000000000007E-2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15</v>
      </c>
      <c r="W110" s="158">
        <f>IFERROR(SUMPRODUCT(W108:W108*H108:H108),"0")</f>
        <v>15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42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19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27</v>
      </c>
      <c r="W115" s="157">
        <f>IFERROR(IF(V115="","",V115),"")</f>
        <v>27</v>
      </c>
      <c r="X115" s="37">
        <f>IFERROR(IF(V115="","",V115*0.01788),"")</f>
        <v>0.48276000000000002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27</v>
      </c>
      <c r="W117" s="158">
        <f>IFERROR(SUM(W113:W116),"0")</f>
        <v>27</v>
      </c>
      <c r="X117" s="158">
        <f>IFERROR(IF(X113="",0,X113),"0")+IFERROR(IF(X114="",0,X114),"0")+IFERROR(IF(X115="",0,X115),"0")+IFERROR(IF(X116="",0,X116),"0")</f>
        <v>0.48276000000000002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81</v>
      </c>
      <c r="W118" s="158">
        <f>IFERROR(SUMPRODUCT(W113:W116*H113:H116),"0")</f>
        <v>81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17</v>
      </c>
      <c r="W121" s="157">
        <f>IFERROR(IF(V121="","",V121),"")</f>
        <v>17</v>
      </c>
      <c r="X121" s="37">
        <f>IFERROR(IF(V121="","",V121*0.01788),"")</f>
        <v>0.30396000000000001</v>
      </c>
      <c r="Y121" s="57"/>
      <c r="Z121" s="58"/>
      <c r="AD121" s="62"/>
      <c r="BA121" s="105" t="s">
        <v>74</v>
      </c>
    </row>
    <row r="122" spans="1:53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17</v>
      </c>
      <c r="W122" s="158">
        <f>IFERROR(SUM(W121:W121),"0")</f>
        <v>17</v>
      </c>
      <c r="X122" s="158">
        <f>IFERROR(IF(X121="",0,X121),"0")</f>
        <v>0.30396000000000001</v>
      </c>
      <c r="Y122" s="159"/>
      <c r="Z122" s="159"/>
    </row>
    <row r="123" spans="1:53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51</v>
      </c>
      <c r="W123" s="158">
        <f>IFERROR(SUMPRODUCT(W121:W121*H121:H121),"0")</f>
        <v>51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2</v>
      </c>
      <c r="W126" s="157">
        <f>IFERROR(IF(V126="","",V126),"")</f>
        <v>2</v>
      </c>
      <c r="X126" s="37">
        <f>IFERROR(IF(V126="","",V126*0.01786),"")</f>
        <v>3.5720000000000002E-2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2</v>
      </c>
      <c r="W128" s="158">
        <f>IFERROR(SUM(W126:W127),"0")</f>
        <v>2</v>
      </c>
      <c r="X128" s="158">
        <f>IFERROR(IF(X126="",0,X126),"0")+IFERROR(IF(X127="",0,X127),"0")</f>
        <v>3.5720000000000002E-2</v>
      </c>
      <c r="Y128" s="159"/>
      <c r="Z128" s="159"/>
    </row>
    <row r="129" spans="1:53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4.8</v>
      </c>
      <c r="W129" s="158">
        <f>IFERROR(SUMPRODUCT(W126:W127*H126:H127),"0")</f>
        <v>4.8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21" t="s">
        <v>200</v>
      </c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1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28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2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21" t="s">
        <v>219</v>
      </c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hidden="1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idden="1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2</v>
      </c>
      <c r="W163" s="157">
        <f>IFERROR(IF(V163="","",V163),"")</f>
        <v>2</v>
      </c>
      <c r="X163" s="37">
        <f>IFERROR(IF(V163="","",V163*0.01157),"")</f>
        <v>2.3140000000000001E-2</v>
      </c>
      <c r="Y163" s="57"/>
      <c r="Z163" s="58"/>
      <c r="AD163" s="62"/>
      <c r="BA163" s="118" t="s">
        <v>74</v>
      </c>
    </row>
    <row r="164" spans="1:53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2</v>
      </c>
      <c r="W164" s="158">
        <f>IFERROR(SUM(W163:W163),"0")</f>
        <v>2</v>
      </c>
      <c r="X164" s="158">
        <f>IFERROR(IF(X163="",0,X163),"0")</f>
        <v>2.3140000000000001E-2</v>
      </c>
      <c r="Y164" s="159"/>
      <c r="Z164" s="159"/>
    </row>
    <row r="165" spans="1:53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3.2</v>
      </c>
      <c r="W165" s="158">
        <f>IFERROR(SUMPRODUCT(W163:W163*H163:H163),"0")</f>
        <v>3.2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3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09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21" t="s">
        <v>239</v>
      </c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9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5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16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2</v>
      </c>
      <c r="W185" s="157">
        <f>IFERROR(IF(V185="","",V185),"")</f>
        <v>2</v>
      </c>
      <c r="X185" s="37">
        <f>IFERROR(IF(V185="","",V185*0.0155),"")</f>
        <v>3.1E-2</v>
      </c>
      <c r="Y185" s="57"/>
      <c r="Z185" s="58"/>
      <c r="AD185" s="62"/>
      <c r="BA185" s="123" t="s">
        <v>1</v>
      </c>
    </row>
    <row r="186" spans="1:53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2</v>
      </c>
      <c r="W186" s="158">
        <f>IFERROR(SUM(W184:W185),"0")</f>
        <v>2</v>
      </c>
      <c r="X186" s="158">
        <f>IFERROR(IF(X184="",0,X184),"0")+IFERROR(IF(X185="",0,X185),"0")</f>
        <v>3.1E-2</v>
      </c>
      <c r="Y186" s="159"/>
      <c r="Z186" s="159"/>
    </row>
    <row r="187" spans="1:53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11.2</v>
      </c>
      <c r="W187" s="158">
        <f>IFERROR(SUMPRODUCT(W184:W185*H184:H185),"0")</f>
        <v>11.2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5</v>
      </c>
      <c r="W190" s="157">
        <f>IFERROR(IF(V190="","",V190),"")</f>
        <v>5</v>
      </c>
      <c r="X190" s="37">
        <f>IFERROR(IF(V190="","",V190*0.0155),"")</f>
        <v>7.7499999999999999E-2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5</v>
      </c>
      <c r="W194" s="158">
        <f>IFERROR(SUM(W190:W193),"0")</f>
        <v>5</v>
      </c>
      <c r="X194" s="158">
        <f>IFERROR(IF(X190="",0,X190),"0")+IFERROR(IF(X191="",0,X191),"0")+IFERROR(IF(X192="",0,X192),"0")+IFERROR(IF(X193="",0,X193),"0")</f>
        <v>7.7499999999999999E-2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34.4</v>
      </c>
      <c r="W195" s="158">
        <f>IFERROR(SUMPRODUCT(W190:W193*H190:H193),"0")</f>
        <v>34.4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41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10</v>
      </c>
      <c r="W203" s="157">
        <f>IFERROR(IF(V203="","",V203),"")</f>
        <v>10</v>
      </c>
      <c r="X203" s="37">
        <f>IFERROR(IF(V203="","",V203*0.0155),"")</f>
        <v>0.155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10</v>
      </c>
      <c r="W205" s="158">
        <f>IFERROR(SUM(W203:W204),"0")</f>
        <v>10</v>
      </c>
      <c r="X205" s="158">
        <f>IFERROR(IF(X203="",0,X203),"0")+IFERROR(IF(X204="",0,X204),"0")</f>
        <v>0.155</v>
      </c>
      <c r="Y205" s="159"/>
      <c r="Z205" s="159"/>
    </row>
    <row r="206" spans="1:53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68.8</v>
      </c>
      <c r="W206" s="158">
        <f>IFERROR(SUMPRODUCT(W203:W204*H203:H204),"0")</f>
        <v>68.8</v>
      </c>
      <c r="X206" s="38"/>
      <c r="Y206" s="159"/>
      <c r="Z206" s="159"/>
    </row>
    <row r="207" spans="1:53" ht="27.75" hidden="1" customHeight="1" x14ac:dyDescent="0.2">
      <c r="A207" s="221" t="s">
        <v>268</v>
      </c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21" t="s">
        <v>272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44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21" t="s">
        <v>280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29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40</v>
      </c>
      <c r="W227" s="157">
        <f>IFERROR(IF(V227="","",V227),"")</f>
        <v>40</v>
      </c>
      <c r="X227" s="37">
        <f>IFERROR(IF(V227="","",V227*0.00502),"")</f>
        <v>0.20080000000000001</v>
      </c>
      <c r="Y227" s="57"/>
      <c r="Z227" s="58"/>
      <c r="AD227" s="62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40</v>
      </c>
      <c r="W228" s="158">
        <f>IFERROR(SUM(W227:W227),"0")</f>
        <v>40</v>
      </c>
      <c r="X228" s="158">
        <f>IFERROR(IF(X227="",0,X227),"0")</f>
        <v>0.20080000000000001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72</v>
      </c>
      <c r="W229" s="158">
        <f>IFERROR(SUMPRODUCT(W227:W227*H227:H227),"0")</f>
        <v>72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4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14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2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6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20</v>
      </c>
      <c r="W237" s="157">
        <f>IFERROR(IF(V237="","",V237),"")</f>
        <v>20</v>
      </c>
      <c r="X237" s="37">
        <f>IFERROR(IF(V237="","",V237*0.0155),"")</f>
        <v>0.31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7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20</v>
      </c>
      <c r="W239" s="158">
        <f>IFERROR(SUM(W235:W238),"0")</f>
        <v>20</v>
      </c>
      <c r="X239" s="158">
        <f>IFERROR(IF(X235="",0,X235),"0")+IFERROR(IF(X236="",0,X236),"0")+IFERROR(IF(X237="",0,X237),"0")+IFERROR(IF(X238="",0,X238),"0")</f>
        <v>0.31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100</v>
      </c>
      <c r="W240" s="158">
        <f>IFERROR(SUMPRODUCT(W235:W238*H235:H238),"0")</f>
        <v>100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7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16</v>
      </c>
      <c r="W242" s="157">
        <f t="shared" ref="W242:W251" si="4">IFERROR(IF(V242="","",V242),"")</f>
        <v>16</v>
      </c>
      <c r="X242" s="37">
        <f t="shared" ref="X242:X247" si="5">IFERROR(IF(V242="","",V242*0.00936),"")</f>
        <v>0.14976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79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49</v>
      </c>
      <c r="W243" s="157">
        <f t="shared" si="4"/>
        <v>49</v>
      </c>
      <c r="X243" s="37">
        <f t="shared" si="5"/>
        <v>0.45863999999999999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3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75</v>
      </c>
      <c r="W244" s="157">
        <f t="shared" si="4"/>
        <v>75</v>
      </c>
      <c r="X244" s="37">
        <f t="shared" si="5"/>
        <v>0.70200000000000007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2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209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59</v>
      </c>
      <c r="W246" s="157">
        <f t="shared" si="4"/>
        <v>59</v>
      </c>
      <c r="X246" s="37">
        <f t="shared" si="5"/>
        <v>0.55224000000000006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202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27</v>
      </c>
      <c r="W247" s="157">
        <f t="shared" si="4"/>
        <v>27</v>
      </c>
      <c r="X247" s="37">
        <f t="shared" si="5"/>
        <v>0.25272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13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203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69</v>
      </c>
      <c r="W249" s="157">
        <f t="shared" si="4"/>
        <v>69</v>
      </c>
      <c r="X249" s="37">
        <f>IFERROR(IF(V249="","",V249*0.00936),"")</f>
        <v>0.64583999999999997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5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84</v>
      </c>
      <c r="W250" s="157">
        <f t="shared" si="4"/>
        <v>84</v>
      </c>
      <c r="X250" s="37">
        <f>IFERROR(IF(V250="","",V250*0.00502),"")</f>
        <v>0.42168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4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379</v>
      </c>
      <c r="W252" s="158">
        <f>IFERROR(SUM(W242:W251),"0")</f>
        <v>379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3.1828799999999995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1217.7</v>
      </c>
      <c r="W253" s="158">
        <f>IFERROR(SUMPRODUCT(W242:W251*H242:H251),"0")</f>
        <v>1217.7</v>
      </c>
      <c r="X253" s="38"/>
      <c r="Y253" s="159"/>
      <c r="Z253" s="159"/>
    </row>
    <row r="254" spans="1:53" ht="15" customHeight="1" x14ac:dyDescent="0.2">
      <c r="A254" s="28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88"/>
      <c r="N254" s="215" t="s">
        <v>330</v>
      </c>
      <c r="O254" s="193"/>
      <c r="P254" s="193"/>
      <c r="Q254" s="193"/>
      <c r="R254" s="193"/>
      <c r="S254" s="193"/>
      <c r="T254" s="190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2476.62</v>
      </c>
      <c r="W254" s="158">
        <f>IFERROR(W24+W33+W41+W47+W57+W63+W68+W74+W84+W91+W99+W105+W110+W118+W123+W129+W134+W140+W148+W153+W160+W165+W170+W175+W181+W187+W195+W200+W206+W212+W218+W223+W229+W233+W240+W253,"0")</f>
        <v>2476.62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88"/>
      <c r="N255" s="215" t="s">
        <v>331</v>
      </c>
      <c r="O255" s="193"/>
      <c r="P255" s="193"/>
      <c r="Q255" s="193"/>
      <c r="R255" s="193"/>
      <c r="S255" s="193"/>
      <c r="T255" s="190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2712.0088000000001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2712.0088000000001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88"/>
      <c r="N256" s="215" t="s">
        <v>332</v>
      </c>
      <c r="O256" s="193"/>
      <c r="P256" s="193"/>
      <c r="Q256" s="193"/>
      <c r="R256" s="193"/>
      <c r="S256" s="193"/>
      <c r="T256" s="190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7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7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88"/>
      <c r="N257" s="215" t="s">
        <v>334</v>
      </c>
      <c r="O257" s="193"/>
      <c r="P257" s="193"/>
      <c r="Q257" s="193"/>
      <c r="R257" s="193"/>
      <c r="S257" s="193"/>
      <c r="T257" s="190"/>
      <c r="U257" s="38" t="s">
        <v>67</v>
      </c>
      <c r="V257" s="158">
        <f>GrossWeightTotal+PalletQtyTotal*25</f>
        <v>2887.0088000000001</v>
      </c>
      <c r="W257" s="158">
        <f>GrossWeightTotalR+PalletQtyTotalR*25</f>
        <v>2887.0088000000001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88"/>
      <c r="N258" s="215" t="s">
        <v>335</v>
      </c>
      <c r="O258" s="193"/>
      <c r="P258" s="193"/>
      <c r="Q258" s="193"/>
      <c r="R258" s="193"/>
      <c r="S258" s="193"/>
      <c r="T258" s="190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752</v>
      </c>
      <c r="W258" s="158">
        <f>IFERROR(W23+W32+W40+W46+W56+W62+W67+W73+W83+W90+W98+W104+W109+W117+W122+W128+W133+W139+W147+W152+W159+W164+W169+W174+W180+W186+W194+W199+W205+W211+W217+W222+W228+W232+W239+W252,"0")</f>
        <v>752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88"/>
      <c r="N259" s="215" t="s">
        <v>336</v>
      </c>
      <c r="O259" s="193"/>
      <c r="P259" s="193"/>
      <c r="Q259" s="193"/>
      <c r="R259" s="193"/>
      <c r="S259" s="193"/>
      <c r="T259" s="190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8.2905599999999993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07"/>
      <c r="S261" s="171" t="s">
        <v>200</v>
      </c>
      <c r="T261" s="207"/>
      <c r="U261" s="171" t="s">
        <v>219</v>
      </c>
      <c r="V261" s="278"/>
      <c r="W261" s="278"/>
      <c r="X261" s="207"/>
      <c r="Y261" s="171" t="s">
        <v>239</v>
      </c>
      <c r="Z261" s="278"/>
      <c r="AA261" s="278"/>
      <c r="AB261" s="278"/>
      <c r="AC261" s="207"/>
      <c r="AD261" s="150" t="s">
        <v>268</v>
      </c>
      <c r="AE261" s="171" t="s">
        <v>272</v>
      </c>
      <c r="AF261" s="207"/>
      <c r="AG261" s="150" t="s">
        <v>280</v>
      </c>
    </row>
    <row r="262" spans="1:33" ht="14.25" customHeight="1" thickTop="1" x14ac:dyDescent="0.2">
      <c r="A262" s="260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1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123</v>
      </c>
      <c r="D264" s="47">
        <f>IFERROR(V36*H36,"0")+IFERROR(V37*H37,"0")+IFERROR(V38*H38,"0")+IFERROR(V39*H39,"0")</f>
        <v>264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70.400000000000006</v>
      </c>
      <c r="G264" s="47">
        <f>IFERROR(V60*H60,"0")+IFERROR(V61*H61,"0")</f>
        <v>0</v>
      </c>
      <c r="H264" s="47">
        <f>IFERROR(V66*H66,"0")</f>
        <v>14.4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233.27999999999997</v>
      </c>
      <c r="K264" s="47">
        <f>IFERROR(V87*H87,"0")+IFERROR(V88*H88,"0")+IFERROR(V89*H89,"0")</f>
        <v>73.44</v>
      </c>
      <c r="L264" s="47">
        <f>IFERROR(V94*H94,"0")+IFERROR(V95*H95,"0")+IFERROR(V96*H96,"0")+IFERROR(V97*H97,"0")</f>
        <v>0</v>
      </c>
      <c r="M264" s="47">
        <f>IFERROR(V102*H102,"0")+IFERROR(V103*H103,"0")</f>
        <v>39</v>
      </c>
      <c r="N264" s="47">
        <f>IFERROR(V108*H108,"0")</f>
        <v>15</v>
      </c>
      <c r="O264" s="47">
        <f>IFERROR(V113*H113,"0")+IFERROR(V114*H114,"0")+IFERROR(V115*H115,"0")+IFERROR(V116*H116,"0")</f>
        <v>81</v>
      </c>
      <c r="P264" s="47">
        <f>IFERROR(V121*H121,"0")</f>
        <v>51</v>
      </c>
      <c r="Q264" s="47">
        <f>IFERROR(V126*H126,"0")+IFERROR(V127*H127,"0")</f>
        <v>4.8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0</v>
      </c>
      <c r="V264" s="47">
        <f>IFERROR(V163*H163,"0")</f>
        <v>3.2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11.2</v>
      </c>
      <c r="AA264" s="47">
        <f>IFERROR(V190*H190,"0")+IFERROR(V191*H191,"0")+IFERROR(V192*H192,"0")+IFERROR(V193*H193,"0")</f>
        <v>34.4</v>
      </c>
      <c r="AB264" s="47">
        <f>IFERROR(V198*H198,"0")</f>
        <v>0</v>
      </c>
      <c r="AC264" s="47">
        <f>IFERROR(V203*H203,"0")+IFERROR(V204*H204,"0")</f>
        <v>68.8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1389.7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448.79999999999995</v>
      </c>
      <c r="B267" s="61">
        <f>SUMPRODUCT(--(BA:BA="ПГП"),--(U:U="кор"),H:H,W:W)+SUMPRODUCT(--(BA:BA="ПГП"),--(U:U="кг"),W:W)</f>
        <v>2027.8200000000002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17,70"/>
        <filter val="10,00"/>
        <filter val="100,00"/>
        <filter val="11,20"/>
        <filter val="12,00"/>
        <filter val="123,00"/>
        <filter val="13,00"/>
        <filter val="14,00"/>
        <filter val="14,40"/>
        <filter val="15,00"/>
        <filter val="16,00"/>
        <filter val="17,00"/>
        <filter val="18,00"/>
        <filter val="2 476,62"/>
        <filter val="2 712,01"/>
        <filter val="2 887,01"/>
        <filter val="2,00"/>
        <filter val="20,00"/>
        <filter val="22,00"/>
        <filter val="233,28"/>
        <filter val="24,00"/>
        <filter val="26,00"/>
        <filter val="264,00"/>
        <filter val="27,00"/>
        <filter val="28,00"/>
        <filter val="3,20"/>
        <filter val="34,40"/>
        <filter val="379,00"/>
        <filter val="39,00"/>
        <filter val="4,00"/>
        <filter val="4,80"/>
        <filter val="40,00"/>
        <filter val="44,00"/>
        <filter val="49,00"/>
        <filter val="5,00"/>
        <filter val="51,00"/>
        <filter val="54,00"/>
        <filter val="59,00"/>
        <filter val="64,00"/>
        <filter val="68,80"/>
        <filter val="69,00"/>
        <filter val="7"/>
        <filter val="70,40"/>
        <filter val="72,00"/>
        <filter val="73,44"/>
        <filter val="75,00"/>
        <filter val="752,00"/>
        <filter val="81,00"/>
        <filter val="82,00"/>
        <filter val="84,00"/>
      </filters>
    </filterColumn>
  </autoFilter>
  <mergeCells count="468"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104:T104"/>
    <mergeCell ref="N211:T211"/>
    <mergeCell ref="D210:E210"/>
    <mergeCell ref="O262:O263"/>
    <mergeCell ref="Q262:Q263"/>
    <mergeCell ref="A226:X226"/>
    <mergeCell ref="A234:X234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54:E54"/>
    <mergeCell ref="N46:T46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243:E243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A201:X201"/>
    <mergeCell ref="N61:R61"/>
    <mergeCell ref="A100:X100"/>
    <mergeCell ref="A171:X171"/>
    <mergeCell ref="N28:R28"/>
    <mergeCell ref="D71:E71"/>
    <mergeCell ref="A59:X59"/>
    <mergeCell ref="N36:R36"/>
    <mergeCell ref="D28:E28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N24:T24"/>
    <mergeCell ref="H9:I9"/>
    <mergeCell ref="A90:M91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D113:E113"/>
    <mergeCell ref="A174:M175"/>
    <mergeCell ref="A56:M57"/>
    <mergeCell ref="N153:T153"/>
    <mergeCell ref="A207:X207"/>
    <mergeCell ref="A182:X182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A6:C6"/>
    <mergeCell ref="D94:E94"/>
    <mergeCell ref="A65:X65"/>
    <mergeCell ref="O10:P10"/>
    <mergeCell ref="O11:P11"/>
    <mergeCell ref="R6:S9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