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020D694-22F1-4A80-A6A4-CEEB39D9577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заказа'!$B$18:$X$259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заказа'!$V$255:$V$255</definedName>
    <definedName name="GrossWeightTotalR">'Бланк заказа'!$W$255:$W$255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заказа'!$V$256:$V$256</definedName>
    <definedName name="PalletQtyTotalR">'Бланк заказа'!$W$256:$W$256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заказа'!$B$179:$B$179</definedName>
    <definedName name="ProductId6">'Бланк заказа'!$B$36:$B$36</definedName>
    <definedName name="ProductId60">'Бланк заказа'!$B$184:$B$184</definedName>
    <definedName name="ProductId61">'Бланк заказа'!$B$185:$B$185</definedName>
    <definedName name="ProductId62">'Бланк заказа'!$B$190:$B$190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заказа'!$B$203:$B$203</definedName>
    <definedName name="ProductId68">'Бланк заказа'!$B$204:$B$204</definedName>
    <definedName name="ProductId69">'Бланк заказа'!$B$210:$B$210</definedName>
    <definedName name="ProductId7">'Бланк заказа'!$B$37:$B$37</definedName>
    <definedName name="ProductId70">'Бланк заказа'!$B$216:$B$216</definedName>
    <definedName name="ProductId71">'Бланк заказа'!$B$221:$B$221</definedName>
    <definedName name="ProductId72">'Бланк заказа'!$B$227:$B$227</definedName>
    <definedName name="ProductId73">'Бланк заказа'!$B$231:$B$231</definedName>
    <definedName name="ProductId74">'Бланк заказа'!$B$235:$B$235</definedName>
    <definedName name="ProductId75">'Бланк заказа'!$B$236:$B$236</definedName>
    <definedName name="ProductId76">'Бланк заказа'!$B$237:$B$237</definedName>
    <definedName name="ProductId77">'Бланк заказа'!$B$238:$B$238</definedName>
    <definedName name="ProductId78">'Бланк заказа'!$B$242:$B$242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заказа'!$V$179:$V$179</definedName>
    <definedName name="SalesQty6">'Бланк заказа'!$V$36:$V$36</definedName>
    <definedName name="SalesQty60">'Бланк заказа'!$V$184:$V$184</definedName>
    <definedName name="SalesQty61">'Бланк заказа'!$V$185:$V$185</definedName>
    <definedName name="SalesQty62">'Бланк заказа'!$V$190:$V$190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заказа'!$V$198:$V$198</definedName>
    <definedName name="SalesQty67">'Бланк заказа'!$V$203:$V$203</definedName>
    <definedName name="SalesQty68">'Бланк заказа'!$V$204:$V$204</definedName>
    <definedName name="SalesQty69">'Бланк заказа'!$V$210:$V$210</definedName>
    <definedName name="SalesQty7">'Бланк заказа'!$V$37:$V$37</definedName>
    <definedName name="SalesQty70">'Бланк заказа'!$V$216:$V$216</definedName>
    <definedName name="SalesQty71">'Бланк заказа'!$V$221:$V$221</definedName>
    <definedName name="SalesQty72">'Бланк заказа'!$V$227:$V$227</definedName>
    <definedName name="SalesQty73">'Бланк заказа'!$V$231:$V$231</definedName>
    <definedName name="SalesQty74">'Бланк заказа'!$V$235:$V$235</definedName>
    <definedName name="SalesQty75">'Бланк заказа'!$V$236:$V$236</definedName>
    <definedName name="SalesQty76">'Бланк заказа'!$V$237:$V$237</definedName>
    <definedName name="SalesQty77">'Бланк заказа'!$V$238:$V$238</definedName>
    <definedName name="SalesQty78">'Бланк заказа'!$V$242:$V$242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заказа'!$W$179:$W$179</definedName>
    <definedName name="SalesRoundBox6">'Бланк заказа'!$W$36:$W$36</definedName>
    <definedName name="SalesRoundBox60">'Бланк заказа'!$W$184:$W$184</definedName>
    <definedName name="SalesRoundBox61">'Бланк заказа'!$W$185:$W$185</definedName>
    <definedName name="SalesRoundBox62">'Бланк заказа'!$W$190:$W$190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заказа'!$W$198:$W$198</definedName>
    <definedName name="SalesRoundBox67">'Бланк заказа'!$W$203:$W$203</definedName>
    <definedName name="SalesRoundBox68">'Бланк заказа'!$W$204:$W$204</definedName>
    <definedName name="SalesRoundBox69">'Бланк заказа'!$W$210:$W$210</definedName>
    <definedName name="SalesRoundBox7">'Бланк заказа'!$W$37:$W$37</definedName>
    <definedName name="SalesRoundBox70">'Бланк заказа'!$W$216:$W$216</definedName>
    <definedName name="SalesRoundBox71">'Бланк заказа'!$W$221:$W$221</definedName>
    <definedName name="SalesRoundBox72">'Бланк заказа'!$W$227:$W$227</definedName>
    <definedName name="SalesRoundBox73">'Бланк заказа'!$W$231:$W$231</definedName>
    <definedName name="SalesRoundBox74">'Бланк заказа'!$W$235:$W$235</definedName>
    <definedName name="SalesRoundBox75">'Бланк заказа'!$W$236:$W$236</definedName>
    <definedName name="SalesRoundBox76">'Бланк заказа'!$W$237:$W$237</definedName>
    <definedName name="SalesRoundBox77">'Бланк заказа'!$W$238:$W$238</definedName>
    <definedName name="SalesRoundBox78">'Бланк заказа'!$W$242:$W$242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заказа'!$U$179:$U$179</definedName>
    <definedName name="UnitOfMeasure6">'Бланк заказа'!$U$36:$U$36</definedName>
    <definedName name="UnitOfMeasure60">'Бланк заказа'!$U$184:$U$184</definedName>
    <definedName name="UnitOfMeasure61">'Бланк заказа'!$U$185:$U$185</definedName>
    <definedName name="UnitOfMeasure62">'Бланк заказа'!$U$190:$U$190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заказа'!$U$198:$U$198</definedName>
    <definedName name="UnitOfMeasure67">'Бланк заказа'!$U$203:$U$203</definedName>
    <definedName name="UnitOfMeasure68">'Бланк заказа'!$U$204:$U$204</definedName>
    <definedName name="UnitOfMeasure69">'Бланк заказа'!$U$210:$U$210</definedName>
    <definedName name="UnitOfMeasure7">'Бланк заказа'!$U$37:$U$37</definedName>
    <definedName name="UnitOfMeasure70">'Бланк заказа'!$U$216:$U$216</definedName>
    <definedName name="UnitOfMeasure71">'Бланк заказа'!$U$221:$U$221</definedName>
    <definedName name="UnitOfMeasure72">'Бланк заказа'!$U$227:$U$227</definedName>
    <definedName name="UnitOfMeasure73">'Бланк заказа'!$U$231:$U$231</definedName>
    <definedName name="UnitOfMeasure74">'Бланк заказа'!$U$235:$U$235</definedName>
    <definedName name="UnitOfMeasure75">'Бланк заказа'!$U$236:$U$236</definedName>
    <definedName name="UnitOfMeasure76">'Бланк заказа'!$U$237:$U$237</definedName>
    <definedName name="UnitOfMeasure77">'Бланк заказа'!$U$238:$U$238</definedName>
    <definedName name="UnitOfMeasure78">'Бланк заказа'!$U$242:$U$242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64" i="1" l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V256" i="1"/>
  <c r="V255" i="1"/>
  <c r="V253" i="1"/>
  <c r="V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X252" i="1" s="1"/>
  <c r="W242" i="1"/>
  <c r="W252" i="1" s="1"/>
  <c r="V240" i="1"/>
  <c r="V239" i="1"/>
  <c r="X238" i="1"/>
  <c r="W238" i="1"/>
  <c r="X237" i="1"/>
  <c r="W237" i="1"/>
  <c r="X236" i="1"/>
  <c r="W236" i="1"/>
  <c r="X235" i="1"/>
  <c r="X239" i="1" s="1"/>
  <c r="W235" i="1"/>
  <c r="W240" i="1" s="1"/>
  <c r="V233" i="1"/>
  <c r="V232" i="1"/>
  <c r="X231" i="1"/>
  <c r="X232" i="1" s="1"/>
  <c r="W231" i="1"/>
  <c r="W232" i="1" s="1"/>
  <c r="V229" i="1"/>
  <c r="W228" i="1"/>
  <c r="V228" i="1"/>
  <c r="X227" i="1"/>
  <c r="X228" i="1" s="1"/>
  <c r="W227" i="1"/>
  <c r="W229" i="1" s="1"/>
  <c r="V223" i="1"/>
  <c r="V222" i="1"/>
  <c r="X221" i="1"/>
  <c r="X222" i="1" s="1"/>
  <c r="W221" i="1"/>
  <c r="W222" i="1" s="1"/>
  <c r="N221" i="1"/>
  <c r="V218" i="1"/>
  <c r="V217" i="1"/>
  <c r="X216" i="1"/>
  <c r="X217" i="1" s="1"/>
  <c r="W216" i="1"/>
  <c r="W217" i="1" s="1"/>
  <c r="V212" i="1"/>
  <c r="W211" i="1"/>
  <c r="V211" i="1"/>
  <c r="X210" i="1"/>
  <c r="X211" i="1" s="1"/>
  <c r="W210" i="1"/>
  <c r="W212" i="1" s="1"/>
  <c r="N210" i="1"/>
  <c r="V206" i="1"/>
  <c r="V205" i="1"/>
  <c r="X204" i="1"/>
  <c r="W204" i="1"/>
  <c r="N204" i="1"/>
  <c r="X203" i="1"/>
  <c r="X205" i="1" s="1"/>
  <c r="W203" i="1"/>
  <c r="N203" i="1"/>
  <c r="V200" i="1"/>
  <c r="V199" i="1"/>
  <c r="X198" i="1"/>
  <c r="X199" i="1" s="1"/>
  <c r="W198" i="1"/>
  <c r="W199" i="1" s="1"/>
  <c r="V195" i="1"/>
  <c r="V194" i="1"/>
  <c r="X193" i="1"/>
  <c r="W193" i="1"/>
  <c r="N193" i="1"/>
  <c r="X192" i="1"/>
  <c r="W192" i="1"/>
  <c r="N192" i="1"/>
  <c r="X191" i="1"/>
  <c r="W191" i="1"/>
  <c r="N191" i="1"/>
  <c r="X190" i="1"/>
  <c r="W190" i="1"/>
  <c r="N190" i="1"/>
  <c r="V187" i="1"/>
  <c r="V186" i="1"/>
  <c r="X185" i="1"/>
  <c r="W185" i="1"/>
  <c r="X184" i="1"/>
  <c r="X186" i="1" s="1"/>
  <c r="W184" i="1"/>
  <c r="W186" i="1" s="1"/>
  <c r="V181" i="1"/>
  <c r="W180" i="1"/>
  <c r="V180" i="1"/>
  <c r="X179" i="1"/>
  <c r="X180" i="1" s="1"/>
  <c r="W179" i="1"/>
  <c r="W181" i="1" s="1"/>
  <c r="N179" i="1"/>
  <c r="V175" i="1"/>
  <c r="W174" i="1"/>
  <c r="V174" i="1"/>
  <c r="X173" i="1"/>
  <c r="X174" i="1" s="1"/>
  <c r="W173" i="1"/>
  <c r="W175" i="1" s="1"/>
  <c r="V170" i="1"/>
  <c r="V169" i="1"/>
  <c r="X168" i="1"/>
  <c r="X169" i="1" s="1"/>
  <c r="W168" i="1"/>
  <c r="W169" i="1" s="1"/>
  <c r="V165" i="1"/>
  <c r="V164" i="1"/>
  <c r="X163" i="1"/>
  <c r="X164" i="1" s="1"/>
  <c r="W163" i="1"/>
  <c r="W165" i="1" s="1"/>
  <c r="N163" i="1"/>
  <c r="V160" i="1"/>
  <c r="V159" i="1"/>
  <c r="X158" i="1"/>
  <c r="W158" i="1"/>
  <c r="N158" i="1"/>
  <c r="X157" i="1"/>
  <c r="W157" i="1"/>
  <c r="N157" i="1"/>
  <c r="V153" i="1"/>
  <c r="V152" i="1"/>
  <c r="X151" i="1"/>
  <c r="W151" i="1"/>
  <c r="N151" i="1"/>
  <c r="X150" i="1"/>
  <c r="W150" i="1"/>
  <c r="N150" i="1"/>
  <c r="V148" i="1"/>
  <c r="V147" i="1"/>
  <c r="X146" i="1"/>
  <c r="W146" i="1"/>
  <c r="N146" i="1"/>
  <c r="X145" i="1"/>
  <c r="W145" i="1"/>
  <c r="N145" i="1"/>
  <c r="X144" i="1"/>
  <c r="W144" i="1"/>
  <c r="X143" i="1"/>
  <c r="W143" i="1"/>
  <c r="N143" i="1"/>
  <c r="V140" i="1"/>
  <c r="V139" i="1"/>
  <c r="X138" i="1"/>
  <c r="X139" i="1" s="1"/>
  <c r="W138" i="1"/>
  <c r="W140" i="1" s="1"/>
  <c r="N138" i="1"/>
  <c r="V134" i="1"/>
  <c r="V133" i="1"/>
  <c r="X132" i="1"/>
  <c r="X133" i="1" s="1"/>
  <c r="W132" i="1"/>
  <c r="W134" i="1" s="1"/>
  <c r="N132" i="1"/>
  <c r="V129" i="1"/>
  <c r="V128" i="1"/>
  <c r="X127" i="1"/>
  <c r="W127" i="1"/>
  <c r="N127" i="1"/>
  <c r="X126" i="1"/>
  <c r="W126" i="1"/>
  <c r="N126" i="1"/>
  <c r="V123" i="1"/>
  <c r="V122" i="1"/>
  <c r="X121" i="1"/>
  <c r="X122" i="1" s="1"/>
  <c r="W121" i="1"/>
  <c r="W122" i="1" s="1"/>
  <c r="N121" i="1"/>
  <c r="V118" i="1"/>
  <c r="V117" i="1"/>
  <c r="X116" i="1"/>
  <c r="W116" i="1"/>
  <c r="N116" i="1"/>
  <c r="X115" i="1"/>
  <c r="W115" i="1"/>
  <c r="N115" i="1"/>
  <c r="X114" i="1"/>
  <c r="W114" i="1"/>
  <c r="X113" i="1"/>
  <c r="W113" i="1"/>
  <c r="N113" i="1"/>
  <c r="V110" i="1"/>
  <c r="V109" i="1"/>
  <c r="X108" i="1"/>
  <c r="X109" i="1" s="1"/>
  <c r="W108" i="1"/>
  <c r="W109" i="1" s="1"/>
  <c r="N108" i="1"/>
  <c r="V105" i="1"/>
  <c r="V104" i="1"/>
  <c r="X103" i="1"/>
  <c r="X104" i="1" s="1"/>
  <c r="W103" i="1"/>
  <c r="N103" i="1"/>
  <c r="X102" i="1"/>
  <c r="W102" i="1"/>
  <c r="W104" i="1" s="1"/>
  <c r="N102" i="1"/>
  <c r="V99" i="1"/>
  <c r="V98" i="1"/>
  <c r="X97" i="1"/>
  <c r="W97" i="1"/>
  <c r="X96" i="1"/>
  <c r="W96" i="1"/>
  <c r="X95" i="1"/>
  <c r="W95" i="1"/>
  <c r="X94" i="1"/>
  <c r="X98" i="1" s="1"/>
  <c r="W94" i="1"/>
  <c r="W99" i="1" s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X60" i="1"/>
  <c r="X62" i="1" s="1"/>
  <c r="W60" i="1"/>
  <c r="W62" i="1" s="1"/>
  <c r="V57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7" i="1" s="1"/>
  <c r="N50" i="1"/>
  <c r="V47" i="1"/>
  <c r="V46" i="1"/>
  <c r="X45" i="1"/>
  <c r="W45" i="1"/>
  <c r="N45" i="1"/>
  <c r="X44" i="1"/>
  <c r="W44" i="1"/>
  <c r="W47" i="1" s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X32" i="1" s="1"/>
  <c r="W28" i="1"/>
  <c r="N28" i="1"/>
  <c r="V24" i="1"/>
  <c r="W23" i="1"/>
  <c r="V23" i="1"/>
  <c r="X22" i="1"/>
  <c r="X23" i="1" s="1"/>
  <c r="W22" i="1"/>
  <c r="W24" i="1" s="1"/>
  <c r="N22" i="1"/>
  <c r="H10" i="1"/>
  <c r="A9" i="1"/>
  <c r="A10" i="1" s="1"/>
  <c r="D7" i="1"/>
  <c r="O6" i="1"/>
  <c r="N2" i="1"/>
  <c r="W63" i="1" l="1"/>
  <c r="W74" i="1"/>
  <c r="W83" i="1"/>
  <c r="X83" i="1"/>
  <c r="W90" i="1"/>
  <c r="X90" i="1"/>
  <c r="W129" i="1"/>
  <c r="W148" i="1"/>
  <c r="X152" i="1"/>
  <c r="W153" i="1"/>
  <c r="X159" i="1"/>
  <c r="W164" i="1"/>
  <c r="W195" i="1"/>
  <c r="W84" i="1"/>
  <c r="V258" i="1"/>
  <c r="V254" i="1"/>
  <c r="W32" i="1"/>
  <c r="W33" i="1"/>
  <c r="W40" i="1"/>
  <c r="X40" i="1"/>
  <c r="X46" i="1"/>
  <c r="W56" i="1"/>
  <c r="X73" i="1"/>
  <c r="W98" i="1"/>
  <c r="W105" i="1"/>
  <c r="W117" i="1"/>
  <c r="X117" i="1"/>
  <c r="X128" i="1"/>
  <c r="W133" i="1"/>
  <c r="W139" i="1"/>
  <c r="X147" i="1"/>
  <c r="W147" i="1"/>
  <c r="W152" i="1"/>
  <c r="W160" i="1"/>
  <c r="X194" i="1"/>
  <c r="W206" i="1"/>
  <c r="W239" i="1"/>
  <c r="F10" i="1"/>
  <c r="F9" i="1"/>
  <c r="J9" i="1"/>
  <c r="V257" i="1"/>
  <c r="W256" i="1"/>
  <c r="W255" i="1"/>
  <c r="W41" i="1"/>
  <c r="W46" i="1"/>
  <c r="W68" i="1"/>
  <c r="W73" i="1"/>
  <c r="W91" i="1"/>
  <c r="W110" i="1"/>
  <c r="W118" i="1"/>
  <c r="W123" i="1"/>
  <c r="W128" i="1"/>
  <c r="W159" i="1"/>
  <c r="W170" i="1"/>
  <c r="W187" i="1"/>
  <c r="W194" i="1"/>
  <c r="W200" i="1"/>
  <c r="W205" i="1"/>
  <c r="W218" i="1"/>
  <c r="W223" i="1"/>
  <c r="W233" i="1"/>
  <c r="W253" i="1"/>
  <c r="H9" i="1"/>
  <c r="X259" i="1" l="1"/>
  <c r="W254" i="1"/>
  <c r="W258" i="1"/>
  <c r="A267" i="1"/>
  <c r="W257" i="1"/>
  <c r="B267" i="1" s="1"/>
  <c r="C267" i="1" l="1"/>
</calcChain>
</file>

<file path=xl/sharedStrings.xml><?xml version="1.0" encoding="utf-8"?>
<sst xmlns="http://schemas.openxmlformats.org/spreadsheetml/2006/main" count="934" uniqueCount="373">
  <si>
    <t xml:space="preserve">  БЛАНК ЗАКАЗА </t>
  </si>
  <si>
    <t>ЗПФ</t>
  </si>
  <si>
    <t>на отгрузку продукции с ООО Трейд-Сервис с</t>
  </si>
  <si>
    <t>16.12.2023</t>
  </si>
  <si>
    <t>бланк создан</t>
  </si>
  <si>
    <t>13.12.2023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</si>
  <si>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</si>
  <si>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</si>
  <si>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</si>
  <si>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</si>
  <si>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</si>
  <si>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</si>
  <si>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</si>
  <si>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</si>
  <si>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</si>
  <si>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</si>
  <si>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</si>
  <si>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</si>
  <si>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</si>
  <si>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</si>
  <si>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</si>
  <si>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</si>
  <si>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</si>
  <si>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</si>
  <si>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</si>
  <si>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</si>
  <si>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</si>
  <si>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</si>
  <si>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</si>
  <si>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</si>
  <si>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</si>
  <si>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</si>
  <si>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</si>
  <si>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</si>
  <si>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</si>
  <si>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</si>
  <si>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</si>
  <si>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</si>
  <si>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</si>
  <si>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</si>
  <si>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</si>
  <si>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</si>
  <si>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</si>
  <si>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</si>
  <si>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</si>
  <si>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</si>
  <si>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</si>
  <si>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</si>
  <si>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</si>
  <si>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</si>
  <si>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</si>
  <si>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</si>
  <si>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</si>
  <si>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</si>
  <si>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</si>
  <si>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</si>
  <si>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</si>
  <si>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</si>
  <si>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</si>
  <si>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</si>
  <si>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</si>
  <si>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</si>
  <si>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</si>
  <si>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</si>
  <si>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</si>
  <si>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</si>
  <si>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</si>
  <si>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</si>
  <si>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</si>
  <si>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</si>
  <si>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</si>
  <si>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</si>
  <si>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</si>
  <si>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</si>
  <si>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</si>
  <si>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</si>
  <si>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</si>
  <si>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</si>
  <si>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</si>
  <si>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</si>
  <si>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</si>
  <si>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</si>
  <si>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</si>
  <si>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</si>
  <si>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</si>
  <si>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</si>
  <si>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</si>
  <si>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</si>
  <si>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</si>
  <si>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</si>
  <si>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</si>
  <si>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</si>
  <si>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</si>
  <si>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</si>
  <si>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</si>
  <si>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</si>
  <si>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</si>
  <si>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</si>
  <si>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</si>
  <si>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</si>
  <si>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</si>
  <si>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</si>
  <si>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</si>
  <si>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</si>
  <si>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</si>
  <si>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</si>
  <si>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</si>
  <si>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</si>
  <si>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</si>
  <si>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</si>
  <si>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</si>
  <si>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</si>
  <si>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</si>
  <si>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</si>
  <si>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</si>
  <si>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</si>
  <si>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</si>
  <si>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</si>
  <si>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</si>
  <si>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</si>
  <si>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</si>
  <si>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</si>
  <si>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</si>
  <si>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</si>
  <si>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</si>
  <si>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</si>
  <si>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</si>
  <si>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</si>
  <si>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</si>
  <si>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</si>
  <si>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</si>
  <si>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</si>
  <si>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</si>
  <si>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</si>
  <si>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</si>
  <si>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</si>
  <si>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</si>
  <si>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</si>
  <si>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</si>
  <si>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</si>
  <si>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</si>
  <si>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</si>
  <si>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</si>
  <si>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</si>
  <si>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</si>
  <si>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</si>
  <si>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</si>
  <si>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</si>
  <si>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</si>
  <si>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</si>
  <si>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</si>
  <si>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</si>
  <si>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</si>
  <si>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</si>
  <si>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</si>
  <si>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</si>
  <si>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</si>
  <si>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</si>
  <si>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</si>
  <si>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</si>
  <si>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</si>
  <si>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</si>
  <si>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</si>
  <si>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</si>
  <si>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</si>
  <si>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</si>
  <si>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</si>
  <si>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</si>
  <si>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</si>
  <si>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</si>
  <si>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</si>
  <si>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</si>
  <si>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</si>
  <si>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</si>
  <si>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</si>
  <si>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</si>
  <si>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</si>
  <si>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</si>
  <si>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</si>
  <si>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</si>
  <si>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</si>
  <si>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</si>
  <si>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</si>
  <si>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</si>
  <si>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</si>
  <si>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</si>
  <si>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</si>
  <si>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</si>
  <si>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</si>
  <si>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</si>
  <si>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</si>
  <si>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</si>
  <si>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</si>
  <si>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</si>
  <si>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</si>
  <si>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</si>
  <si>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</si>
  <si>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</si>
  <si>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</si>
  <si>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</si>
  <si>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</si>
  <si>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</si>
  <si>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</si>
  <si>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</si>
  <si>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</si>
  <si>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</si>
  <si>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</si>
  <si>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</si>
  <si>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</si>
  <si>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</si>
  <si>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</si>
  <si>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</si>
  <si>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</si>
  <si>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</si>
  <si>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</si>
  <si>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</si>
  <si>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</si>
  <si>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</si>
  <si>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</si>
  <si>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</si>
  <si>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</si>
  <si>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</si>
  <si>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</si>
  <si>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</si>
  <si>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</si>
  <si>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</si>
  <si>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</si>
  <si>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</si>
  <si>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</si>
  <si>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</si>
  <si>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</si>
  <si>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</si>
  <si>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</si>
  <si>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</si>
  <si>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</si>
  <si>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SU003001</t>
  </si>
  <si>
    <t>P003470</t>
  </si>
  <si>
    <t>Наггетсы «с куриным филе и сыром» ф/в 0,25 ТМ «Вязанка»</t>
  </si>
  <si>
    <t>Новинка</t>
  </si>
  <si>
    <t>Стародворье</t>
  </si>
  <si>
    <t>Стародворье ЗПФ</t>
  </si>
  <si>
    <t>SU002920</t>
  </si>
  <si>
    <t>P003355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</si>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</sst>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5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3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9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67"/>
  <sheetViews>
    <sheetView showGridLines="0" tabSelected="1" zoomScaleNormal="100" zoomScaleSheetLayoutView="100" workbookViewId="0">
      <selection activeCell="Z61" sqref="Z61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4" customFormat="1" ht="45" customHeight="1" x14ac:dyDescent="0.2">
      <c r="A1" s="42"/>
      <c r="B1" s="42"/>
      <c r="C1" s="42"/>
      <c r="D1" s="223" t="s">
        <v>0</v>
      </c>
      <c r="E1" s="224"/>
      <c r="F1" s="224"/>
      <c r="G1" s="13" t="s">
        <v>1</v>
      </c>
      <c r="H1" s="223" t="s">
        <v>2</v>
      </c>
      <c r="I1" s="224"/>
      <c r="J1" s="224"/>
      <c r="K1" s="224"/>
      <c r="L1" s="224"/>
      <c r="M1" s="224"/>
      <c r="N1" s="224"/>
      <c r="O1" s="224"/>
      <c r="P1" s="331" t="s">
        <v>3</v>
      </c>
      <c r="Q1" s="224"/>
      <c r="R1" s="224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1"/>
      <c r="P2" s="161"/>
      <c r="Q2" s="161"/>
      <c r="R2" s="161"/>
      <c r="S2" s="161"/>
      <c r="T2" s="161"/>
      <c r="U2" s="161"/>
      <c r="V2" s="17"/>
      <c r="W2" s="17"/>
      <c r="X2" s="17"/>
      <c r="Y2" s="17"/>
      <c r="Z2" s="52"/>
      <c r="AA2" s="52"/>
      <c r="AB2" s="52"/>
    </row>
    <row r="3" spans="1:29" s="15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61"/>
      <c r="O3" s="161"/>
      <c r="P3" s="161"/>
      <c r="Q3" s="161"/>
      <c r="R3" s="161"/>
      <c r="S3" s="161"/>
      <c r="T3" s="161"/>
      <c r="U3" s="161"/>
      <c r="V3" s="17"/>
      <c r="W3" s="17"/>
      <c r="X3" s="17"/>
      <c r="Y3" s="17"/>
      <c r="Z3" s="52"/>
      <c r="AA3" s="52"/>
      <c r="AB3" s="52"/>
    </row>
    <row r="4" spans="1:29" s="15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4" customFormat="1" ht="23.45" customHeight="1" x14ac:dyDescent="0.2">
      <c r="A5" s="233" t="s">
        <v>8</v>
      </c>
      <c r="B5" s="184"/>
      <c r="C5" s="185"/>
      <c r="D5" s="187"/>
      <c r="E5" s="189"/>
      <c r="F5" s="326" t="s">
        <v>9</v>
      </c>
      <c r="G5" s="185"/>
      <c r="H5" s="187" t="s">
        <v>372</v>
      </c>
      <c r="I5" s="188"/>
      <c r="J5" s="188"/>
      <c r="K5" s="188"/>
      <c r="L5" s="189"/>
      <c r="N5" s="25" t="s">
        <v>10</v>
      </c>
      <c r="O5" s="290">
        <v>45285</v>
      </c>
      <c r="P5" s="220"/>
      <c r="R5" s="324" t="s">
        <v>11</v>
      </c>
      <c r="S5" s="177"/>
      <c r="T5" s="234" t="s">
        <v>12</v>
      </c>
      <c r="U5" s="220"/>
      <c r="Z5" s="52"/>
      <c r="AA5" s="52"/>
      <c r="AB5" s="52"/>
    </row>
    <row r="6" spans="1:29" s="154" customFormat="1" ht="24" customHeight="1" x14ac:dyDescent="0.2">
      <c r="A6" s="233" t="s">
        <v>13</v>
      </c>
      <c r="B6" s="184"/>
      <c r="C6" s="185"/>
      <c r="D6" s="327" t="s">
        <v>14</v>
      </c>
      <c r="E6" s="328"/>
      <c r="F6" s="328"/>
      <c r="G6" s="328"/>
      <c r="H6" s="328"/>
      <c r="I6" s="328"/>
      <c r="J6" s="328"/>
      <c r="K6" s="328"/>
      <c r="L6" s="220"/>
      <c r="N6" s="25" t="s">
        <v>15</v>
      </c>
      <c r="O6" s="232" t="str">
        <f>IF(O5=0," ",CHOOSE(WEEKDAY(O5,2),"Понедельник","Вторник","Среда","Четверг","Пятница","Суббота","Воскресенье"))</f>
        <v>Понедельник</v>
      </c>
      <c r="P6" s="167"/>
      <c r="R6" s="176" t="s">
        <v>16</v>
      </c>
      <c r="S6" s="177"/>
      <c r="T6" s="235" t="s">
        <v>17</v>
      </c>
      <c r="U6" s="195"/>
      <c r="Z6" s="52"/>
      <c r="AA6" s="52"/>
      <c r="AB6" s="52"/>
    </row>
    <row r="7" spans="1:29" s="154" customFormat="1" ht="21.75" hidden="1" customHeight="1" x14ac:dyDescent="0.2">
      <c r="A7" s="56"/>
      <c r="B7" s="56"/>
      <c r="C7" s="56"/>
      <c r="D7" s="240" t="str">
        <f>IFERROR(VLOOKUP(DeliveryAddress,Table,3,0),1)</f>
        <v>1</v>
      </c>
      <c r="E7" s="241"/>
      <c r="F7" s="241"/>
      <c r="G7" s="241"/>
      <c r="H7" s="241"/>
      <c r="I7" s="241"/>
      <c r="J7" s="241"/>
      <c r="K7" s="241"/>
      <c r="L7" s="242"/>
      <c r="N7" s="25"/>
      <c r="O7" s="43"/>
      <c r="P7" s="43"/>
      <c r="R7" s="161"/>
      <c r="S7" s="177"/>
      <c r="T7" s="236"/>
      <c r="U7" s="237"/>
      <c r="Z7" s="52"/>
      <c r="AA7" s="52"/>
      <c r="AB7" s="52"/>
    </row>
    <row r="8" spans="1:29" s="154" customFormat="1" ht="25.5" customHeight="1" x14ac:dyDescent="0.2">
      <c r="A8" s="333" t="s">
        <v>18</v>
      </c>
      <c r="B8" s="164"/>
      <c r="C8" s="165"/>
      <c r="D8" s="211"/>
      <c r="E8" s="212"/>
      <c r="F8" s="212"/>
      <c r="G8" s="212"/>
      <c r="H8" s="212"/>
      <c r="I8" s="212"/>
      <c r="J8" s="212"/>
      <c r="K8" s="212"/>
      <c r="L8" s="213"/>
      <c r="N8" s="25" t="s">
        <v>19</v>
      </c>
      <c r="O8" s="219">
        <v>0.33333333333333331</v>
      </c>
      <c r="P8" s="220"/>
      <c r="R8" s="161"/>
      <c r="S8" s="177"/>
      <c r="T8" s="236"/>
      <c r="U8" s="237"/>
      <c r="Z8" s="52"/>
      <c r="AA8" s="52"/>
      <c r="AB8" s="52"/>
    </row>
    <row r="9" spans="1:29" s="154" customFormat="1" ht="39.950000000000003" customHeight="1" x14ac:dyDescent="0.2">
      <c r="A9" s="2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1"/>
      <c r="C9" s="161"/>
      <c r="D9" s="255"/>
      <c r="E9" s="218"/>
      <c r="F9" s="2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1"/>
      <c r="H9" s="217" t="str">
        <f>IF(AND($A$9="Тип доверенности/получателя при получении в адресе перегруза:",$D$9="Разовая доверенность"),"Введите ФИО","")</f>
        <v/>
      </c>
      <c r="I9" s="218"/>
      <c r="J9" s="2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8"/>
      <c r="L9" s="218"/>
      <c r="N9" s="27" t="s">
        <v>20</v>
      </c>
      <c r="O9" s="290"/>
      <c r="P9" s="220"/>
      <c r="R9" s="161"/>
      <c r="S9" s="177"/>
      <c r="T9" s="238"/>
      <c r="U9" s="239"/>
      <c r="V9" s="44"/>
      <c r="W9" s="44"/>
      <c r="X9" s="44"/>
      <c r="Y9" s="44"/>
      <c r="Z9" s="52"/>
      <c r="AA9" s="52"/>
      <c r="AB9" s="52"/>
    </row>
    <row r="10" spans="1:29" s="154" customFormat="1" ht="26.45" customHeight="1" x14ac:dyDescent="0.2">
      <c r="A10" s="2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1"/>
      <c r="C10" s="161"/>
      <c r="D10" s="255"/>
      <c r="E10" s="218"/>
      <c r="F10" s="2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1"/>
      <c r="H10" s="293" t="str">
        <f>IFERROR(VLOOKUP($D$10,Proxy,2,FALSE),"")</f>
        <v/>
      </c>
      <c r="I10" s="161"/>
      <c r="J10" s="161"/>
      <c r="K10" s="161"/>
      <c r="L10" s="161"/>
      <c r="N10" s="27" t="s">
        <v>21</v>
      </c>
      <c r="O10" s="219"/>
      <c r="P10" s="220"/>
      <c r="S10" s="25" t="s">
        <v>22</v>
      </c>
      <c r="T10" s="194" t="s">
        <v>23</v>
      </c>
      <c r="U10" s="195"/>
      <c r="V10" s="45"/>
      <c r="W10" s="45"/>
      <c r="X10" s="45"/>
      <c r="Y10" s="45"/>
      <c r="Z10" s="52"/>
      <c r="AA10" s="52"/>
      <c r="AB10" s="52"/>
    </row>
    <row r="11" spans="1:29" s="154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19"/>
      <c r="P11" s="220"/>
      <c r="S11" s="25" t="s">
        <v>26</v>
      </c>
      <c r="T11" s="304" t="s">
        <v>27</v>
      </c>
      <c r="U11" s="305"/>
      <c r="V11" s="46"/>
      <c r="W11" s="46"/>
      <c r="X11" s="46"/>
      <c r="Y11" s="46"/>
      <c r="Z11" s="52"/>
      <c r="AA11" s="52"/>
      <c r="AB11" s="52"/>
    </row>
    <row r="12" spans="1:29" s="154" customFormat="1" ht="18.600000000000001" customHeight="1" x14ac:dyDescent="0.2">
      <c r="A12" s="302" t="s">
        <v>28</v>
      </c>
      <c r="B12" s="184"/>
      <c r="C12" s="184"/>
      <c r="D12" s="184"/>
      <c r="E12" s="184"/>
      <c r="F12" s="184"/>
      <c r="G12" s="184"/>
      <c r="H12" s="184"/>
      <c r="I12" s="184"/>
      <c r="J12" s="184"/>
      <c r="K12" s="184"/>
      <c r="L12" s="185"/>
      <c r="N12" s="25" t="s">
        <v>29</v>
      </c>
      <c r="O12" s="300"/>
      <c r="P12" s="242"/>
      <c r="Q12" s="24"/>
      <c r="S12" s="25"/>
      <c r="T12" s="224"/>
      <c r="U12" s="161"/>
      <c r="Z12" s="52"/>
      <c r="AA12" s="52"/>
      <c r="AB12" s="52"/>
    </row>
    <row r="13" spans="1:29" s="154" customFormat="1" ht="23.25" customHeight="1" x14ac:dyDescent="0.2">
      <c r="A13" s="302" t="s">
        <v>30</v>
      </c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5"/>
      <c r="M13" s="27"/>
      <c r="N13" s="27" t="s">
        <v>31</v>
      </c>
      <c r="O13" s="304"/>
      <c r="P13" s="305"/>
      <c r="Q13" s="24"/>
      <c r="V13" s="50"/>
      <c r="W13" s="50"/>
      <c r="X13" s="50"/>
      <c r="Y13" s="50"/>
      <c r="Z13" s="52"/>
      <c r="AA13" s="52"/>
      <c r="AB13" s="52"/>
    </row>
    <row r="14" spans="1:29" s="154" customFormat="1" ht="18.600000000000001" customHeight="1" x14ac:dyDescent="0.2">
      <c r="A14" s="302" t="s">
        <v>32</v>
      </c>
      <c r="B14" s="184"/>
      <c r="C14" s="184"/>
      <c r="D14" s="184"/>
      <c r="E14" s="184"/>
      <c r="F14" s="184"/>
      <c r="G14" s="184"/>
      <c r="H14" s="184"/>
      <c r="I14" s="184"/>
      <c r="J14" s="184"/>
      <c r="K14" s="184"/>
      <c r="L14" s="185"/>
      <c r="V14" s="51"/>
      <c r="W14" s="51"/>
      <c r="X14" s="51"/>
      <c r="Y14" s="51"/>
      <c r="Z14" s="52"/>
      <c r="AA14" s="52"/>
      <c r="AB14" s="52"/>
    </row>
    <row r="15" spans="1:29" s="154" customFormat="1" ht="22.5" customHeight="1" x14ac:dyDescent="0.2">
      <c r="A15" s="308" t="s">
        <v>33</v>
      </c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5"/>
      <c r="N15" s="267" t="s">
        <v>34</v>
      </c>
      <c r="O15" s="224"/>
      <c r="P15" s="224"/>
      <c r="Q15" s="224"/>
      <c r="R15" s="224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8"/>
      <c r="O16" s="268"/>
      <c r="P16" s="268"/>
      <c r="Q16" s="268"/>
      <c r="R16" s="268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90" t="s">
        <v>35</v>
      </c>
      <c r="B17" s="190" t="s">
        <v>36</v>
      </c>
      <c r="C17" s="264" t="s">
        <v>37</v>
      </c>
      <c r="D17" s="190" t="s">
        <v>38</v>
      </c>
      <c r="E17" s="228"/>
      <c r="F17" s="190" t="s">
        <v>39</v>
      </c>
      <c r="G17" s="190" t="s">
        <v>40</v>
      </c>
      <c r="H17" s="190" t="s">
        <v>41</v>
      </c>
      <c r="I17" s="190" t="s">
        <v>42</v>
      </c>
      <c r="J17" s="190" t="s">
        <v>43</v>
      </c>
      <c r="K17" s="190" t="s">
        <v>44</v>
      </c>
      <c r="L17" s="190" t="s">
        <v>45</v>
      </c>
      <c r="M17" s="190" t="s">
        <v>46</v>
      </c>
      <c r="N17" s="190" t="s">
        <v>47</v>
      </c>
      <c r="O17" s="227"/>
      <c r="P17" s="227"/>
      <c r="Q17" s="227"/>
      <c r="R17" s="228"/>
      <c r="S17" s="325" t="s">
        <v>48</v>
      </c>
      <c r="T17" s="185"/>
      <c r="U17" s="190" t="s">
        <v>49</v>
      </c>
      <c r="V17" s="190" t="s">
        <v>50</v>
      </c>
      <c r="W17" s="196" t="s">
        <v>51</v>
      </c>
      <c r="X17" s="190" t="s">
        <v>52</v>
      </c>
      <c r="Y17" s="203" t="s">
        <v>53</v>
      </c>
      <c r="Z17" s="203" t="s">
        <v>54</v>
      </c>
      <c r="AA17" s="203" t="s">
        <v>55</v>
      </c>
      <c r="AB17" s="204"/>
      <c r="AC17" s="205"/>
      <c r="AD17" s="258"/>
      <c r="BA17" s="199" t="s">
        <v>56</v>
      </c>
    </row>
    <row r="18" spans="1:53" ht="14.25" customHeight="1" x14ac:dyDescent="0.2">
      <c r="A18" s="191"/>
      <c r="B18" s="191"/>
      <c r="C18" s="191"/>
      <c r="D18" s="229"/>
      <c r="E18" s="231"/>
      <c r="F18" s="191"/>
      <c r="G18" s="191"/>
      <c r="H18" s="191"/>
      <c r="I18" s="191"/>
      <c r="J18" s="191"/>
      <c r="K18" s="191"/>
      <c r="L18" s="191"/>
      <c r="M18" s="191"/>
      <c r="N18" s="229"/>
      <c r="O18" s="230"/>
      <c r="P18" s="230"/>
      <c r="Q18" s="230"/>
      <c r="R18" s="231"/>
      <c r="S18" s="153" t="s">
        <v>57</v>
      </c>
      <c r="T18" s="153" t="s">
        <v>58</v>
      </c>
      <c r="U18" s="191"/>
      <c r="V18" s="191"/>
      <c r="W18" s="197"/>
      <c r="X18" s="191"/>
      <c r="Y18" s="288"/>
      <c r="Z18" s="288"/>
      <c r="AA18" s="206"/>
      <c r="AB18" s="207"/>
      <c r="AC18" s="208"/>
      <c r="AD18" s="259"/>
      <c r="BA18" s="161"/>
    </row>
    <row r="19" spans="1:53" ht="27.75" hidden="1" customHeight="1" x14ac:dyDescent="0.2">
      <c r="A19" s="168" t="s">
        <v>59</v>
      </c>
      <c r="B19" s="169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49"/>
      <c r="Z19" s="49"/>
    </row>
    <row r="20" spans="1:53" ht="16.5" hidden="1" customHeight="1" x14ac:dyDescent="0.25">
      <c r="A20" s="182" t="s">
        <v>59</v>
      </c>
      <c r="B20" s="161"/>
      <c r="C20" s="161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52"/>
      <c r="Z20" s="152"/>
    </row>
    <row r="21" spans="1:53" ht="14.25" hidden="1" customHeight="1" x14ac:dyDescent="0.25">
      <c r="A21" s="174" t="s">
        <v>60</v>
      </c>
      <c r="B21" s="161"/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51"/>
      <c r="Z21" s="151"/>
    </row>
    <row r="22" spans="1:53" ht="27" hidden="1" customHeight="1" x14ac:dyDescent="0.25">
      <c r="A22" s="55" t="s">
        <v>61</v>
      </c>
      <c r="B22" s="55" t="s">
        <v>62</v>
      </c>
      <c r="C22" s="32">
        <v>4301070826</v>
      </c>
      <c r="D22" s="166">
        <v>4607111035752</v>
      </c>
      <c r="E22" s="167"/>
      <c r="F22" s="155">
        <v>0.43</v>
      </c>
      <c r="G22" s="33">
        <v>16</v>
      </c>
      <c r="H22" s="155">
        <v>6.88</v>
      </c>
      <c r="I22" s="155">
        <v>7.2539999999999996</v>
      </c>
      <c r="J22" s="33">
        <v>84</v>
      </c>
      <c r="K22" s="33" t="s">
        <v>63</v>
      </c>
      <c r="L22" s="34" t="s">
        <v>64</v>
      </c>
      <c r="M22" s="33">
        <v>90</v>
      </c>
      <c r="N22" s="291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73"/>
      <c r="P22" s="173"/>
      <c r="Q22" s="173"/>
      <c r="R22" s="167"/>
      <c r="S22" s="35"/>
      <c r="T22" s="35"/>
      <c r="U22" s="36" t="s">
        <v>65</v>
      </c>
      <c r="V22" s="156">
        <v>0</v>
      </c>
      <c r="W22" s="157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60"/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2"/>
      <c r="N23" s="163" t="s">
        <v>66</v>
      </c>
      <c r="O23" s="164"/>
      <c r="P23" s="164"/>
      <c r="Q23" s="164"/>
      <c r="R23" s="164"/>
      <c r="S23" s="164"/>
      <c r="T23" s="165"/>
      <c r="U23" s="38" t="s">
        <v>65</v>
      </c>
      <c r="V23" s="158">
        <f>IFERROR(SUM(V22:V22),"0")</f>
        <v>0</v>
      </c>
      <c r="W23" s="158">
        <f>IFERROR(SUM(W22:W22),"0")</f>
        <v>0</v>
      </c>
      <c r="X23" s="158">
        <f>IFERROR(IF(X22="",0,X22),"0")</f>
        <v>0</v>
      </c>
      <c r="Y23" s="159"/>
      <c r="Z23" s="159"/>
    </row>
    <row r="24" spans="1:53" hidden="1" x14ac:dyDescent="0.2">
      <c r="A24" s="161"/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161"/>
      <c r="M24" s="162"/>
      <c r="N24" s="163" t="s">
        <v>66</v>
      </c>
      <c r="O24" s="164"/>
      <c r="P24" s="164"/>
      <c r="Q24" s="164"/>
      <c r="R24" s="164"/>
      <c r="S24" s="164"/>
      <c r="T24" s="165"/>
      <c r="U24" s="38" t="s">
        <v>67</v>
      </c>
      <c r="V24" s="158">
        <f>IFERROR(SUMPRODUCT(V22:V22*H22:H22),"0")</f>
        <v>0</v>
      </c>
      <c r="W24" s="158">
        <f>IFERROR(SUMPRODUCT(W22:W22*H22:H22),"0")</f>
        <v>0</v>
      </c>
      <c r="X24" s="38"/>
      <c r="Y24" s="159"/>
      <c r="Z24" s="159"/>
    </row>
    <row r="25" spans="1:53" ht="27.75" hidden="1" customHeight="1" x14ac:dyDescent="0.2">
      <c r="A25" s="168" t="s">
        <v>68</v>
      </c>
      <c r="B25" s="169"/>
      <c r="C25" s="169"/>
      <c r="D25" s="169"/>
      <c r="E25" s="169"/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49"/>
      <c r="Z25" s="49"/>
    </row>
    <row r="26" spans="1:53" ht="16.5" hidden="1" customHeight="1" x14ac:dyDescent="0.25">
      <c r="A26" s="182" t="s">
        <v>69</v>
      </c>
      <c r="B26" s="161"/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52"/>
      <c r="Z26" s="152"/>
    </row>
    <row r="27" spans="1:53" ht="14.25" hidden="1" customHeight="1" x14ac:dyDescent="0.25">
      <c r="A27" s="174" t="s">
        <v>70</v>
      </c>
      <c r="B27" s="161"/>
      <c r="C27" s="161"/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151"/>
      <c r="Z27" s="151"/>
    </row>
    <row r="28" spans="1:53" ht="27" hidden="1" customHeight="1" x14ac:dyDescent="0.25">
      <c r="A28" s="55" t="s">
        <v>71</v>
      </c>
      <c r="B28" s="55" t="s">
        <v>72</v>
      </c>
      <c r="C28" s="32">
        <v>4301132066</v>
      </c>
      <c r="D28" s="166">
        <v>4607111036520</v>
      </c>
      <c r="E28" s="167"/>
      <c r="F28" s="155">
        <v>0.25</v>
      </c>
      <c r="G28" s="33">
        <v>6</v>
      </c>
      <c r="H28" s="155">
        <v>1.5</v>
      </c>
      <c r="I28" s="155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75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3"/>
      <c r="P28" s="173"/>
      <c r="Q28" s="173"/>
      <c r="R28" s="167"/>
      <c r="S28" s="35"/>
      <c r="T28" s="35"/>
      <c r="U28" s="36" t="s">
        <v>65</v>
      </c>
      <c r="V28" s="156">
        <v>0</v>
      </c>
      <c r="W28" s="157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hidden="1" customHeight="1" x14ac:dyDescent="0.25">
      <c r="A29" s="55" t="s">
        <v>75</v>
      </c>
      <c r="B29" s="55" t="s">
        <v>76</v>
      </c>
      <c r="C29" s="32">
        <v>4301132063</v>
      </c>
      <c r="D29" s="166">
        <v>4607111036605</v>
      </c>
      <c r="E29" s="167"/>
      <c r="F29" s="155">
        <v>0.25</v>
      </c>
      <c r="G29" s="33">
        <v>6</v>
      </c>
      <c r="H29" s="155">
        <v>1.5</v>
      </c>
      <c r="I29" s="155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7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3"/>
      <c r="P29" s="173"/>
      <c r="Q29" s="173"/>
      <c r="R29" s="167"/>
      <c r="S29" s="35"/>
      <c r="T29" s="35"/>
      <c r="U29" s="36" t="s">
        <v>65</v>
      </c>
      <c r="V29" s="156">
        <v>0</v>
      </c>
      <c r="W29" s="157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74</v>
      </c>
    </row>
    <row r="30" spans="1:53" ht="27" hidden="1" customHeight="1" x14ac:dyDescent="0.25">
      <c r="A30" s="55" t="s">
        <v>77</v>
      </c>
      <c r="B30" s="55" t="s">
        <v>78</v>
      </c>
      <c r="C30" s="32">
        <v>4301132064</v>
      </c>
      <c r="D30" s="166">
        <v>4607111036537</v>
      </c>
      <c r="E30" s="167"/>
      <c r="F30" s="155">
        <v>0.25</v>
      </c>
      <c r="G30" s="33">
        <v>6</v>
      </c>
      <c r="H30" s="155">
        <v>1.5</v>
      </c>
      <c r="I30" s="155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186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3"/>
      <c r="P30" s="173"/>
      <c r="Q30" s="173"/>
      <c r="R30" s="167"/>
      <c r="S30" s="35"/>
      <c r="T30" s="35"/>
      <c r="U30" s="36" t="s">
        <v>65</v>
      </c>
      <c r="V30" s="156">
        <v>0</v>
      </c>
      <c r="W30" s="157">
        <f>IFERROR(IF(V30="","",V30),"")</f>
        <v>0</v>
      </c>
      <c r="X30" s="37">
        <f>IFERROR(IF(V30="","",V30*0.00936),"")</f>
        <v>0</v>
      </c>
      <c r="Y30" s="57"/>
      <c r="Z30" s="58"/>
      <c r="AD30" s="62"/>
      <c r="BA30" s="66" t="s">
        <v>74</v>
      </c>
    </row>
    <row r="31" spans="1:53" ht="27" hidden="1" customHeight="1" x14ac:dyDescent="0.25">
      <c r="A31" s="55" t="s">
        <v>79</v>
      </c>
      <c r="B31" s="55" t="s">
        <v>80</v>
      </c>
      <c r="C31" s="32">
        <v>4301132065</v>
      </c>
      <c r="D31" s="166">
        <v>4607111036599</v>
      </c>
      <c r="E31" s="167"/>
      <c r="F31" s="155">
        <v>0.25</v>
      </c>
      <c r="G31" s="33">
        <v>6</v>
      </c>
      <c r="H31" s="155">
        <v>1.5</v>
      </c>
      <c r="I31" s="155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7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3"/>
      <c r="P31" s="173"/>
      <c r="Q31" s="173"/>
      <c r="R31" s="167"/>
      <c r="S31" s="35"/>
      <c r="T31" s="35"/>
      <c r="U31" s="36" t="s">
        <v>65</v>
      </c>
      <c r="V31" s="156">
        <v>0</v>
      </c>
      <c r="W31" s="157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74</v>
      </c>
    </row>
    <row r="32" spans="1:53" hidden="1" x14ac:dyDescent="0.2">
      <c r="A32" s="160"/>
      <c r="B32" s="161"/>
      <c r="C32" s="161"/>
      <c r="D32" s="161"/>
      <c r="E32" s="161"/>
      <c r="F32" s="161"/>
      <c r="G32" s="161"/>
      <c r="H32" s="161"/>
      <c r="I32" s="161"/>
      <c r="J32" s="161"/>
      <c r="K32" s="161"/>
      <c r="L32" s="161"/>
      <c r="M32" s="162"/>
      <c r="N32" s="163" t="s">
        <v>66</v>
      </c>
      <c r="O32" s="164"/>
      <c r="P32" s="164"/>
      <c r="Q32" s="164"/>
      <c r="R32" s="164"/>
      <c r="S32" s="164"/>
      <c r="T32" s="165"/>
      <c r="U32" s="38" t="s">
        <v>65</v>
      </c>
      <c r="V32" s="158">
        <f>IFERROR(SUM(V28:V31),"0")</f>
        <v>0</v>
      </c>
      <c r="W32" s="158">
        <f>IFERROR(SUM(W28:W31),"0")</f>
        <v>0</v>
      </c>
      <c r="X32" s="158">
        <f>IFERROR(IF(X28="",0,X28),"0")+IFERROR(IF(X29="",0,X29),"0")+IFERROR(IF(X30="",0,X30),"0")+IFERROR(IF(X31="",0,X31),"0")</f>
        <v>0</v>
      </c>
      <c r="Y32" s="159"/>
      <c r="Z32" s="159"/>
    </row>
    <row r="33" spans="1:53" hidden="1" x14ac:dyDescent="0.2">
      <c r="A33" s="161"/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161"/>
      <c r="M33" s="162"/>
      <c r="N33" s="163" t="s">
        <v>66</v>
      </c>
      <c r="O33" s="164"/>
      <c r="P33" s="164"/>
      <c r="Q33" s="164"/>
      <c r="R33" s="164"/>
      <c r="S33" s="164"/>
      <c r="T33" s="165"/>
      <c r="U33" s="38" t="s">
        <v>67</v>
      </c>
      <c r="V33" s="158">
        <f>IFERROR(SUMPRODUCT(V28:V31*H28:H31),"0")</f>
        <v>0</v>
      </c>
      <c r="W33" s="158">
        <f>IFERROR(SUMPRODUCT(W28:W31*H28:H31),"0")</f>
        <v>0</v>
      </c>
      <c r="X33" s="38"/>
      <c r="Y33" s="159"/>
      <c r="Z33" s="159"/>
    </row>
    <row r="34" spans="1:53" ht="16.5" hidden="1" customHeight="1" x14ac:dyDescent="0.25">
      <c r="A34" s="182" t="s">
        <v>81</v>
      </c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52"/>
      <c r="Z34" s="152"/>
    </row>
    <row r="35" spans="1:53" ht="14.25" hidden="1" customHeight="1" x14ac:dyDescent="0.25">
      <c r="A35" s="174" t="s">
        <v>60</v>
      </c>
      <c r="B35" s="161"/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1"/>
      <c r="W35" s="161"/>
      <c r="X35" s="161"/>
      <c r="Y35" s="151"/>
      <c r="Z35" s="151"/>
    </row>
    <row r="36" spans="1:53" ht="27" hidden="1" customHeight="1" x14ac:dyDescent="0.25">
      <c r="A36" s="55" t="s">
        <v>82</v>
      </c>
      <c r="B36" s="55" t="s">
        <v>83</v>
      </c>
      <c r="C36" s="32">
        <v>4301070865</v>
      </c>
      <c r="D36" s="166">
        <v>4607111036285</v>
      </c>
      <c r="E36" s="167"/>
      <c r="F36" s="155">
        <v>0.75</v>
      </c>
      <c r="G36" s="33">
        <v>8</v>
      </c>
      <c r="H36" s="155">
        <v>6</v>
      </c>
      <c r="I36" s="155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17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3"/>
      <c r="P36" s="173"/>
      <c r="Q36" s="173"/>
      <c r="R36" s="167"/>
      <c r="S36" s="35"/>
      <c r="T36" s="35"/>
      <c r="U36" s="36" t="s">
        <v>65</v>
      </c>
      <c r="V36" s="156">
        <v>0</v>
      </c>
      <c r="W36" s="157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84</v>
      </c>
      <c r="B37" s="55" t="s">
        <v>85</v>
      </c>
      <c r="C37" s="32">
        <v>4301070861</v>
      </c>
      <c r="D37" s="166">
        <v>4607111036308</v>
      </c>
      <c r="E37" s="167"/>
      <c r="F37" s="155">
        <v>0.75</v>
      </c>
      <c r="G37" s="33">
        <v>8</v>
      </c>
      <c r="H37" s="155">
        <v>6</v>
      </c>
      <c r="I37" s="155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13" t="s">
        <v>86</v>
      </c>
      <c r="O37" s="173"/>
      <c r="P37" s="173"/>
      <c r="Q37" s="173"/>
      <c r="R37" s="167"/>
      <c r="S37" s="35"/>
      <c r="T37" s="35"/>
      <c r="U37" s="36" t="s">
        <v>65</v>
      </c>
      <c r="V37" s="156">
        <v>0</v>
      </c>
      <c r="W37" s="157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87</v>
      </c>
      <c r="B38" s="55" t="s">
        <v>88</v>
      </c>
      <c r="C38" s="32">
        <v>4301070884</v>
      </c>
      <c r="D38" s="166">
        <v>4607111036315</v>
      </c>
      <c r="E38" s="167"/>
      <c r="F38" s="155">
        <v>0.75</v>
      </c>
      <c r="G38" s="33">
        <v>8</v>
      </c>
      <c r="H38" s="155">
        <v>6</v>
      </c>
      <c r="I38" s="155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3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3"/>
      <c r="P38" s="173"/>
      <c r="Q38" s="173"/>
      <c r="R38" s="167"/>
      <c r="S38" s="35"/>
      <c r="T38" s="35"/>
      <c r="U38" s="36" t="s">
        <v>65</v>
      </c>
      <c r="V38" s="156">
        <v>0</v>
      </c>
      <c r="W38" s="157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hidden="1" customHeight="1" x14ac:dyDescent="0.25">
      <c r="A39" s="55" t="s">
        <v>89</v>
      </c>
      <c r="B39" s="55" t="s">
        <v>90</v>
      </c>
      <c r="C39" s="32">
        <v>4301070864</v>
      </c>
      <c r="D39" s="166">
        <v>4607111036292</v>
      </c>
      <c r="E39" s="167"/>
      <c r="F39" s="155">
        <v>0.75</v>
      </c>
      <c r="G39" s="33">
        <v>8</v>
      </c>
      <c r="H39" s="155">
        <v>6</v>
      </c>
      <c r="I39" s="155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1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3"/>
      <c r="P39" s="173"/>
      <c r="Q39" s="173"/>
      <c r="R39" s="167"/>
      <c r="S39" s="35"/>
      <c r="T39" s="35"/>
      <c r="U39" s="36" t="s">
        <v>65</v>
      </c>
      <c r="V39" s="156">
        <v>0</v>
      </c>
      <c r="W39" s="157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hidden="1" x14ac:dyDescent="0.2">
      <c r="A40" s="160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2"/>
      <c r="N40" s="163" t="s">
        <v>66</v>
      </c>
      <c r="O40" s="164"/>
      <c r="P40" s="164"/>
      <c r="Q40" s="164"/>
      <c r="R40" s="164"/>
      <c r="S40" s="164"/>
      <c r="T40" s="165"/>
      <c r="U40" s="38" t="s">
        <v>65</v>
      </c>
      <c r="V40" s="158">
        <f>IFERROR(SUM(V36:V39),"0")</f>
        <v>0</v>
      </c>
      <c r="W40" s="158">
        <f>IFERROR(SUM(W36:W39),"0")</f>
        <v>0</v>
      </c>
      <c r="X40" s="158">
        <f>IFERROR(IF(X36="",0,X36),"0")+IFERROR(IF(X37="",0,X37),"0")+IFERROR(IF(X38="",0,X38),"0")+IFERROR(IF(X39="",0,X39),"0")</f>
        <v>0</v>
      </c>
      <c r="Y40" s="159"/>
      <c r="Z40" s="159"/>
    </row>
    <row r="41" spans="1:53" hidden="1" x14ac:dyDescent="0.2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2"/>
      <c r="N41" s="163" t="s">
        <v>66</v>
      </c>
      <c r="O41" s="164"/>
      <c r="P41" s="164"/>
      <c r="Q41" s="164"/>
      <c r="R41" s="164"/>
      <c r="S41" s="164"/>
      <c r="T41" s="165"/>
      <c r="U41" s="38" t="s">
        <v>67</v>
      </c>
      <c r="V41" s="158">
        <f>IFERROR(SUMPRODUCT(V36:V39*H36:H39),"0")</f>
        <v>0</v>
      </c>
      <c r="W41" s="158">
        <f>IFERROR(SUMPRODUCT(W36:W39*H36:H39),"0")</f>
        <v>0</v>
      </c>
      <c r="X41" s="38"/>
      <c r="Y41" s="159"/>
      <c r="Z41" s="159"/>
    </row>
    <row r="42" spans="1:53" ht="16.5" hidden="1" customHeight="1" x14ac:dyDescent="0.25">
      <c r="A42" s="182" t="s">
        <v>91</v>
      </c>
      <c r="B42" s="161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52"/>
      <c r="Z42" s="152"/>
    </row>
    <row r="43" spans="1:53" ht="14.25" hidden="1" customHeight="1" x14ac:dyDescent="0.25">
      <c r="A43" s="174" t="s">
        <v>92</v>
      </c>
      <c r="B43" s="161"/>
      <c r="C43" s="1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61"/>
      <c r="Y43" s="151"/>
      <c r="Z43" s="151"/>
    </row>
    <row r="44" spans="1:53" ht="27" hidden="1" customHeight="1" x14ac:dyDescent="0.25">
      <c r="A44" s="55" t="s">
        <v>93</v>
      </c>
      <c r="B44" s="55" t="s">
        <v>94</v>
      </c>
      <c r="C44" s="32">
        <v>4301190014</v>
      </c>
      <c r="D44" s="166">
        <v>4607111037053</v>
      </c>
      <c r="E44" s="167"/>
      <c r="F44" s="155">
        <v>0.2</v>
      </c>
      <c r="G44" s="33">
        <v>6</v>
      </c>
      <c r="H44" s="155">
        <v>1.2</v>
      </c>
      <c r="I44" s="155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44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3"/>
      <c r="P44" s="173"/>
      <c r="Q44" s="173"/>
      <c r="R44" s="167"/>
      <c r="S44" s="35"/>
      <c r="T44" s="35"/>
      <c r="U44" s="36" t="s">
        <v>65</v>
      </c>
      <c r="V44" s="156">
        <v>0</v>
      </c>
      <c r="W44" s="157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hidden="1" customHeight="1" x14ac:dyDescent="0.25">
      <c r="A45" s="55" t="s">
        <v>96</v>
      </c>
      <c r="B45" s="55" t="s">
        <v>97</v>
      </c>
      <c r="C45" s="32">
        <v>4301190023</v>
      </c>
      <c r="D45" s="166">
        <v>4607111037060</v>
      </c>
      <c r="E45" s="167"/>
      <c r="F45" s="155">
        <v>0.2</v>
      </c>
      <c r="G45" s="33">
        <v>6</v>
      </c>
      <c r="H45" s="155">
        <v>1.2</v>
      </c>
      <c r="I45" s="155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28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3"/>
      <c r="P45" s="173"/>
      <c r="Q45" s="173"/>
      <c r="R45" s="167"/>
      <c r="S45" s="35"/>
      <c r="T45" s="35"/>
      <c r="U45" s="36" t="s">
        <v>65</v>
      </c>
      <c r="V45" s="156">
        <v>0</v>
      </c>
      <c r="W45" s="157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74</v>
      </c>
    </row>
    <row r="46" spans="1:53" hidden="1" x14ac:dyDescent="0.2">
      <c r="A46" s="160"/>
      <c r="B46" s="161"/>
      <c r="C46" s="161"/>
      <c r="D46" s="161"/>
      <c r="E46" s="161"/>
      <c r="F46" s="161"/>
      <c r="G46" s="161"/>
      <c r="H46" s="161"/>
      <c r="I46" s="161"/>
      <c r="J46" s="161"/>
      <c r="K46" s="161"/>
      <c r="L46" s="161"/>
      <c r="M46" s="162"/>
      <c r="N46" s="163" t="s">
        <v>66</v>
      </c>
      <c r="O46" s="164"/>
      <c r="P46" s="164"/>
      <c r="Q46" s="164"/>
      <c r="R46" s="164"/>
      <c r="S46" s="164"/>
      <c r="T46" s="165"/>
      <c r="U46" s="38" t="s">
        <v>65</v>
      </c>
      <c r="V46" s="158">
        <f>IFERROR(SUM(V44:V45),"0")</f>
        <v>0</v>
      </c>
      <c r="W46" s="158">
        <f>IFERROR(SUM(W44:W45),"0")</f>
        <v>0</v>
      </c>
      <c r="X46" s="158">
        <f>IFERROR(IF(X44="",0,X44),"0")+IFERROR(IF(X45="",0,X45),"0")</f>
        <v>0</v>
      </c>
      <c r="Y46" s="159"/>
      <c r="Z46" s="159"/>
    </row>
    <row r="47" spans="1:53" hidden="1" x14ac:dyDescent="0.2">
      <c r="A47" s="161"/>
      <c r="B47" s="161"/>
      <c r="C47" s="161"/>
      <c r="D47" s="161"/>
      <c r="E47" s="161"/>
      <c r="F47" s="161"/>
      <c r="G47" s="161"/>
      <c r="H47" s="161"/>
      <c r="I47" s="161"/>
      <c r="J47" s="161"/>
      <c r="K47" s="161"/>
      <c r="L47" s="161"/>
      <c r="M47" s="162"/>
      <c r="N47" s="163" t="s">
        <v>66</v>
      </c>
      <c r="O47" s="164"/>
      <c r="P47" s="164"/>
      <c r="Q47" s="164"/>
      <c r="R47" s="164"/>
      <c r="S47" s="164"/>
      <c r="T47" s="165"/>
      <c r="U47" s="38" t="s">
        <v>67</v>
      </c>
      <c r="V47" s="158">
        <f>IFERROR(SUMPRODUCT(V44:V45*H44:H45),"0")</f>
        <v>0</v>
      </c>
      <c r="W47" s="158">
        <f>IFERROR(SUMPRODUCT(W44:W45*H44:H45),"0")</f>
        <v>0</v>
      </c>
      <c r="X47" s="38"/>
      <c r="Y47" s="159"/>
      <c r="Z47" s="159"/>
    </row>
    <row r="48" spans="1:53" ht="16.5" hidden="1" customHeight="1" x14ac:dyDescent="0.25">
      <c r="A48" s="182" t="s">
        <v>98</v>
      </c>
      <c r="B48" s="161"/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52"/>
      <c r="Z48" s="152"/>
    </row>
    <row r="49" spans="1:53" ht="14.25" hidden="1" customHeight="1" x14ac:dyDescent="0.25">
      <c r="A49" s="174" t="s">
        <v>60</v>
      </c>
      <c r="B49" s="161"/>
      <c r="C49" s="161"/>
      <c r="D49" s="161"/>
      <c r="E49" s="161"/>
      <c r="F49" s="161"/>
      <c r="G49" s="161"/>
      <c r="H49" s="161"/>
      <c r="I49" s="161"/>
      <c r="J49" s="161"/>
      <c r="K49" s="161"/>
      <c r="L49" s="161"/>
      <c r="M49" s="161"/>
      <c r="N49" s="161"/>
      <c r="O49" s="161"/>
      <c r="P49" s="161"/>
      <c r="Q49" s="161"/>
      <c r="R49" s="161"/>
      <c r="S49" s="161"/>
      <c r="T49" s="161"/>
      <c r="U49" s="161"/>
      <c r="V49" s="161"/>
      <c r="W49" s="161"/>
      <c r="X49" s="161"/>
      <c r="Y49" s="151"/>
      <c r="Z49" s="151"/>
    </row>
    <row r="50" spans="1:53" ht="27" hidden="1" customHeight="1" x14ac:dyDescent="0.25">
      <c r="A50" s="55" t="s">
        <v>99</v>
      </c>
      <c r="B50" s="55" t="s">
        <v>100</v>
      </c>
      <c r="C50" s="32">
        <v>4301070935</v>
      </c>
      <c r="D50" s="166">
        <v>4607111037190</v>
      </c>
      <c r="E50" s="167"/>
      <c r="F50" s="155">
        <v>0.43</v>
      </c>
      <c r="G50" s="33">
        <v>16</v>
      </c>
      <c r="H50" s="155">
        <v>6.88</v>
      </c>
      <c r="I50" s="155">
        <v>7.1996000000000002</v>
      </c>
      <c r="J50" s="33">
        <v>84</v>
      </c>
      <c r="K50" s="33" t="s">
        <v>63</v>
      </c>
      <c r="L50" s="34" t="s">
        <v>64</v>
      </c>
      <c r="M50" s="33">
        <v>150</v>
      </c>
      <c r="N50" s="246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73"/>
      <c r="P50" s="173"/>
      <c r="Q50" s="173"/>
      <c r="R50" s="167"/>
      <c r="S50" s="35"/>
      <c r="T50" s="35"/>
      <c r="U50" s="36" t="s">
        <v>65</v>
      </c>
      <c r="V50" s="156">
        <v>0</v>
      </c>
      <c r="W50" s="157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101</v>
      </c>
      <c r="B51" s="55" t="s">
        <v>102</v>
      </c>
      <c r="C51" s="32">
        <v>4301070972</v>
      </c>
      <c r="D51" s="166">
        <v>4607111037183</v>
      </c>
      <c r="E51" s="167"/>
      <c r="F51" s="155">
        <v>0.9</v>
      </c>
      <c r="G51" s="33">
        <v>8</v>
      </c>
      <c r="H51" s="155">
        <v>7.2</v>
      </c>
      <c r="I51" s="155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29" t="s">
        <v>103</v>
      </c>
      <c r="O51" s="173"/>
      <c r="P51" s="173"/>
      <c r="Q51" s="173"/>
      <c r="R51" s="167"/>
      <c r="S51" s="35"/>
      <c r="T51" s="35"/>
      <c r="U51" s="36" t="s">
        <v>65</v>
      </c>
      <c r="V51" s="156">
        <v>0</v>
      </c>
      <c r="W51" s="157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104</v>
      </c>
      <c r="B52" s="55" t="s">
        <v>105</v>
      </c>
      <c r="C52" s="32">
        <v>4301070970</v>
      </c>
      <c r="D52" s="166">
        <v>4607111037091</v>
      </c>
      <c r="E52" s="167"/>
      <c r="F52" s="155">
        <v>0.43</v>
      </c>
      <c r="G52" s="33">
        <v>16</v>
      </c>
      <c r="H52" s="155">
        <v>6.88</v>
      </c>
      <c r="I52" s="155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22" t="s">
        <v>106</v>
      </c>
      <c r="O52" s="173"/>
      <c r="P52" s="173"/>
      <c r="Q52" s="173"/>
      <c r="R52" s="167"/>
      <c r="S52" s="35"/>
      <c r="T52" s="35"/>
      <c r="U52" s="36" t="s">
        <v>65</v>
      </c>
      <c r="V52" s="156">
        <v>0</v>
      </c>
      <c r="W52" s="157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107</v>
      </c>
      <c r="B53" s="55" t="s">
        <v>108</v>
      </c>
      <c r="C53" s="32">
        <v>4301070971</v>
      </c>
      <c r="D53" s="166">
        <v>4607111036902</v>
      </c>
      <c r="E53" s="167"/>
      <c r="F53" s="155">
        <v>0.9</v>
      </c>
      <c r="G53" s="33">
        <v>8</v>
      </c>
      <c r="H53" s="155">
        <v>7.2</v>
      </c>
      <c r="I53" s="155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86" t="s">
        <v>109</v>
      </c>
      <c r="O53" s="173"/>
      <c r="P53" s="173"/>
      <c r="Q53" s="173"/>
      <c r="R53" s="167"/>
      <c r="S53" s="35"/>
      <c r="T53" s="35"/>
      <c r="U53" s="36" t="s">
        <v>65</v>
      </c>
      <c r="V53" s="156">
        <v>0</v>
      </c>
      <c r="W53" s="157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110</v>
      </c>
      <c r="B54" s="55" t="s">
        <v>111</v>
      </c>
      <c r="C54" s="32">
        <v>4301070969</v>
      </c>
      <c r="D54" s="166">
        <v>4607111036858</v>
      </c>
      <c r="E54" s="167"/>
      <c r="F54" s="155">
        <v>0.43</v>
      </c>
      <c r="G54" s="33">
        <v>16</v>
      </c>
      <c r="H54" s="155">
        <v>6.88</v>
      </c>
      <c r="I54" s="155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192" t="s">
        <v>112</v>
      </c>
      <c r="O54" s="173"/>
      <c r="P54" s="173"/>
      <c r="Q54" s="173"/>
      <c r="R54" s="167"/>
      <c r="S54" s="35"/>
      <c r="T54" s="35"/>
      <c r="U54" s="36" t="s">
        <v>65</v>
      </c>
      <c r="V54" s="156">
        <v>0</v>
      </c>
      <c r="W54" s="157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hidden="1" customHeight="1" x14ac:dyDescent="0.25">
      <c r="A55" s="55" t="s">
        <v>113</v>
      </c>
      <c r="B55" s="55" t="s">
        <v>114</v>
      </c>
      <c r="C55" s="32">
        <v>4301070968</v>
      </c>
      <c r="D55" s="166">
        <v>4607111036889</v>
      </c>
      <c r="E55" s="167"/>
      <c r="F55" s="155">
        <v>0.9</v>
      </c>
      <c r="G55" s="33">
        <v>8</v>
      </c>
      <c r="H55" s="155">
        <v>7.2</v>
      </c>
      <c r="I55" s="155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61" t="s">
        <v>115</v>
      </c>
      <c r="O55" s="173"/>
      <c r="P55" s="173"/>
      <c r="Q55" s="173"/>
      <c r="R55" s="167"/>
      <c r="S55" s="35"/>
      <c r="T55" s="35"/>
      <c r="U55" s="36" t="s">
        <v>65</v>
      </c>
      <c r="V55" s="156">
        <v>0</v>
      </c>
      <c r="W55" s="157">
        <f t="shared" si="0"/>
        <v>0</v>
      </c>
      <c r="X55" s="37">
        <f t="shared" si="1"/>
        <v>0</v>
      </c>
      <c r="Y55" s="57"/>
      <c r="Z55" s="58"/>
      <c r="AD55" s="62"/>
      <c r="BA55" s="79" t="s">
        <v>1</v>
      </c>
    </row>
    <row r="56" spans="1:53" hidden="1" x14ac:dyDescent="0.2">
      <c r="A56" s="160"/>
      <c r="B56" s="161"/>
      <c r="C56" s="161"/>
      <c r="D56" s="161"/>
      <c r="E56" s="161"/>
      <c r="F56" s="161"/>
      <c r="G56" s="161"/>
      <c r="H56" s="161"/>
      <c r="I56" s="161"/>
      <c r="J56" s="161"/>
      <c r="K56" s="161"/>
      <c r="L56" s="161"/>
      <c r="M56" s="162"/>
      <c r="N56" s="163" t="s">
        <v>66</v>
      </c>
      <c r="O56" s="164"/>
      <c r="P56" s="164"/>
      <c r="Q56" s="164"/>
      <c r="R56" s="164"/>
      <c r="S56" s="164"/>
      <c r="T56" s="165"/>
      <c r="U56" s="38" t="s">
        <v>65</v>
      </c>
      <c r="V56" s="158">
        <f>IFERROR(SUM(V50:V55),"0")</f>
        <v>0</v>
      </c>
      <c r="W56" s="158">
        <f>IFERROR(SUM(W50:W55),"0")</f>
        <v>0</v>
      </c>
      <c r="X56" s="158">
        <f>IFERROR(IF(X50="",0,X50),"0")+IFERROR(IF(X51="",0,X51),"0")+IFERROR(IF(X52="",0,X52),"0")+IFERROR(IF(X53="",0,X53),"0")+IFERROR(IF(X54="",0,X54),"0")+IFERROR(IF(X55="",0,X55),"0")</f>
        <v>0</v>
      </c>
      <c r="Y56" s="159"/>
      <c r="Z56" s="159"/>
    </row>
    <row r="57" spans="1:53" hidden="1" x14ac:dyDescent="0.2">
      <c r="A57" s="161"/>
      <c r="B57" s="161"/>
      <c r="C57" s="161"/>
      <c r="D57" s="161"/>
      <c r="E57" s="161"/>
      <c r="F57" s="161"/>
      <c r="G57" s="161"/>
      <c r="H57" s="161"/>
      <c r="I57" s="161"/>
      <c r="J57" s="161"/>
      <c r="K57" s="161"/>
      <c r="L57" s="161"/>
      <c r="M57" s="162"/>
      <c r="N57" s="163" t="s">
        <v>66</v>
      </c>
      <c r="O57" s="164"/>
      <c r="P57" s="164"/>
      <c r="Q57" s="164"/>
      <c r="R57" s="164"/>
      <c r="S57" s="164"/>
      <c r="T57" s="165"/>
      <c r="U57" s="38" t="s">
        <v>67</v>
      </c>
      <c r="V57" s="158">
        <f>IFERROR(SUMPRODUCT(V50:V55*H50:H55),"0")</f>
        <v>0</v>
      </c>
      <c r="W57" s="158">
        <f>IFERROR(SUMPRODUCT(W50:W55*H50:H55),"0")</f>
        <v>0</v>
      </c>
      <c r="X57" s="38"/>
      <c r="Y57" s="159"/>
      <c r="Z57" s="159"/>
    </row>
    <row r="58" spans="1:53" ht="16.5" hidden="1" customHeight="1" x14ac:dyDescent="0.25">
      <c r="A58" s="182" t="s">
        <v>116</v>
      </c>
      <c r="B58" s="161"/>
      <c r="C58" s="161"/>
      <c r="D58" s="161"/>
      <c r="E58" s="161"/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161"/>
      <c r="R58" s="161"/>
      <c r="S58" s="161"/>
      <c r="T58" s="161"/>
      <c r="U58" s="161"/>
      <c r="V58" s="161"/>
      <c r="W58" s="161"/>
      <c r="X58" s="161"/>
      <c r="Y58" s="152"/>
      <c r="Z58" s="152"/>
    </row>
    <row r="59" spans="1:53" ht="14.25" hidden="1" customHeight="1" x14ac:dyDescent="0.25">
      <c r="A59" s="174" t="s">
        <v>60</v>
      </c>
      <c r="B59" s="161"/>
      <c r="C59" s="161"/>
      <c r="D59" s="161"/>
      <c r="E59" s="161"/>
      <c r="F59" s="161"/>
      <c r="G59" s="161"/>
      <c r="H59" s="161"/>
      <c r="I59" s="161"/>
      <c r="J59" s="161"/>
      <c r="K59" s="161"/>
      <c r="L59" s="161"/>
      <c r="M59" s="161"/>
      <c r="N59" s="161"/>
      <c r="O59" s="161"/>
      <c r="P59" s="161"/>
      <c r="Q59" s="161"/>
      <c r="R59" s="161"/>
      <c r="S59" s="161"/>
      <c r="T59" s="161"/>
      <c r="U59" s="161"/>
      <c r="V59" s="161"/>
      <c r="W59" s="161"/>
      <c r="X59" s="161"/>
      <c r="Y59" s="151"/>
      <c r="Z59" s="151"/>
    </row>
    <row r="60" spans="1:53" ht="27" hidden="1" customHeight="1" x14ac:dyDescent="0.25">
      <c r="A60" s="55" t="s">
        <v>117</v>
      </c>
      <c r="B60" s="55" t="s">
        <v>118</v>
      </c>
      <c r="C60" s="32">
        <v>4301070977</v>
      </c>
      <c r="D60" s="166">
        <v>4607111037411</v>
      </c>
      <c r="E60" s="167"/>
      <c r="F60" s="155">
        <v>2.7</v>
      </c>
      <c r="G60" s="33">
        <v>1</v>
      </c>
      <c r="H60" s="155">
        <v>2.7</v>
      </c>
      <c r="I60" s="155">
        <v>2.8132000000000001</v>
      </c>
      <c r="J60" s="33">
        <v>234</v>
      </c>
      <c r="K60" s="33" t="s">
        <v>119</v>
      </c>
      <c r="L60" s="34" t="s">
        <v>64</v>
      </c>
      <c r="M60" s="33">
        <v>180</v>
      </c>
      <c r="N60" s="251" t="s">
        <v>120</v>
      </c>
      <c r="O60" s="173"/>
      <c r="P60" s="173"/>
      <c r="Q60" s="173"/>
      <c r="R60" s="167"/>
      <c r="S60" s="35"/>
      <c r="T60" s="35"/>
      <c r="U60" s="36" t="s">
        <v>65</v>
      </c>
      <c r="V60" s="156">
        <v>0</v>
      </c>
      <c r="W60" s="157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121</v>
      </c>
      <c r="B61" s="55" t="s">
        <v>122</v>
      </c>
      <c r="C61" s="32">
        <v>4301070981</v>
      </c>
      <c r="D61" s="166">
        <v>4607111036728</v>
      </c>
      <c r="E61" s="167"/>
      <c r="F61" s="155">
        <v>5</v>
      </c>
      <c r="G61" s="33">
        <v>1</v>
      </c>
      <c r="H61" s="155">
        <v>5</v>
      </c>
      <c r="I61" s="155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299" t="s">
        <v>123</v>
      </c>
      <c r="O61" s="173"/>
      <c r="P61" s="173"/>
      <c r="Q61" s="173"/>
      <c r="R61" s="167"/>
      <c r="S61" s="35"/>
      <c r="T61" s="35"/>
      <c r="U61" s="36" t="s">
        <v>65</v>
      </c>
      <c r="V61" s="156">
        <v>520</v>
      </c>
      <c r="W61" s="157">
        <f>IFERROR(IF(V61="","",V61),"")</f>
        <v>520</v>
      </c>
      <c r="X61" s="37">
        <f>IFERROR(IF(V61="","",V61*0.00866),"")</f>
        <v>4.5031999999999996</v>
      </c>
      <c r="Y61" s="57"/>
      <c r="Z61" s="58"/>
      <c r="AD61" s="62"/>
      <c r="BA61" s="81" t="s">
        <v>1</v>
      </c>
    </row>
    <row r="62" spans="1:53" x14ac:dyDescent="0.2">
      <c r="A62" s="160"/>
      <c r="B62" s="161"/>
      <c r="C62" s="161"/>
      <c r="D62" s="161"/>
      <c r="E62" s="161"/>
      <c r="F62" s="161"/>
      <c r="G62" s="161"/>
      <c r="H62" s="161"/>
      <c r="I62" s="161"/>
      <c r="J62" s="161"/>
      <c r="K62" s="161"/>
      <c r="L62" s="161"/>
      <c r="M62" s="162"/>
      <c r="N62" s="163" t="s">
        <v>66</v>
      </c>
      <c r="O62" s="164"/>
      <c r="P62" s="164"/>
      <c r="Q62" s="164"/>
      <c r="R62" s="164"/>
      <c r="S62" s="164"/>
      <c r="T62" s="165"/>
      <c r="U62" s="38" t="s">
        <v>65</v>
      </c>
      <c r="V62" s="158">
        <f>IFERROR(SUM(V60:V61),"0")</f>
        <v>520</v>
      </c>
      <c r="W62" s="158">
        <f>IFERROR(SUM(W60:W61),"0")</f>
        <v>520</v>
      </c>
      <c r="X62" s="158">
        <f>IFERROR(IF(X60="",0,X60),"0")+IFERROR(IF(X61="",0,X61),"0")</f>
        <v>4.5031999999999996</v>
      </c>
      <c r="Y62" s="159"/>
      <c r="Z62" s="159"/>
    </row>
    <row r="63" spans="1:53" x14ac:dyDescent="0.2">
      <c r="A63" s="161"/>
      <c r="B63" s="161"/>
      <c r="C63" s="161"/>
      <c r="D63" s="161"/>
      <c r="E63" s="161"/>
      <c r="F63" s="161"/>
      <c r="G63" s="161"/>
      <c r="H63" s="161"/>
      <c r="I63" s="161"/>
      <c r="J63" s="161"/>
      <c r="K63" s="161"/>
      <c r="L63" s="161"/>
      <c r="M63" s="162"/>
      <c r="N63" s="163" t="s">
        <v>66</v>
      </c>
      <c r="O63" s="164"/>
      <c r="P63" s="164"/>
      <c r="Q63" s="164"/>
      <c r="R63" s="164"/>
      <c r="S63" s="164"/>
      <c r="T63" s="165"/>
      <c r="U63" s="38" t="s">
        <v>67</v>
      </c>
      <c r="V63" s="158">
        <f>IFERROR(SUMPRODUCT(V60:V61*H60:H61),"0")</f>
        <v>2600</v>
      </c>
      <c r="W63" s="158">
        <f>IFERROR(SUMPRODUCT(W60:W61*H60:H61),"0")</f>
        <v>2600</v>
      </c>
      <c r="X63" s="38"/>
      <c r="Y63" s="159"/>
      <c r="Z63" s="159"/>
    </row>
    <row r="64" spans="1:53" ht="16.5" hidden="1" customHeight="1" x14ac:dyDescent="0.25">
      <c r="A64" s="182" t="s">
        <v>124</v>
      </c>
      <c r="B64" s="161"/>
      <c r="C64" s="161"/>
      <c r="D64" s="161"/>
      <c r="E64" s="161"/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61"/>
      <c r="Y64" s="152"/>
      <c r="Z64" s="152"/>
    </row>
    <row r="65" spans="1:53" ht="14.25" hidden="1" customHeight="1" x14ac:dyDescent="0.25">
      <c r="A65" s="174" t="s">
        <v>125</v>
      </c>
      <c r="B65" s="161"/>
      <c r="C65" s="161"/>
      <c r="D65" s="161"/>
      <c r="E65" s="161"/>
      <c r="F65" s="161"/>
      <c r="G65" s="161"/>
      <c r="H65" s="161"/>
      <c r="I65" s="161"/>
      <c r="J65" s="161"/>
      <c r="K65" s="161"/>
      <c r="L65" s="161"/>
      <c r="M65" s="161"/>
      <c r="N65" s="161"/>
      <c r="O65" s="161"/>
      <c r="P65" s="161"/>
      <c r="Q65" s="161"/>
      <c r="R65" s="161"/>
      <c r="S65" s="161"/>
      <c r="T65" s="161"/>
      <c r="U65" s="161"/>
      <c r="V65" s="161"/>
      <c r="W65" s="161"/>
      <c r="X65" s="161"/>
      <c r="Y65" s="151"/>
      <c r="Z65" s="151"/>
    </row>
    <row r="66" spans="1:53" ht="27" hidden="1" customHeight="1" x14ac:dyDescent="0.25">
      <c r="A66" s="55" t="s">
        <v>126</v>
      </c>
      <c r="B66" s="55" t="s">
        <v>127</v>
      </c>
      <c r="C66" s="32">
        <v>4301135113</v>
      </c>
      <c r="D66" s="166">
        <v>4607111033659</v>
      </c>
      <c r="E66" s="167"/>
      <c r="F66" s="155">
        <v>0.3</v>
      </c>
      <c r="G66" s="33">
        <v>12</v>
      </c>
      <c r="H66" s="155">
        <v>3.6</v>
      </c>
      <c r="I66" s="155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28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3"/>
      <c r="P66" s="173"/>
      <c r="Q66" s="173"/>
      <c r="R66" s="167"/>
      <c r="S66" s="35"/>
      <c r="T66" s="35"/>
      <c r="U66" s="36" t="s">
        <v>65</v>
      </c>
      <c r="V66" s="156">
        <v>0</v>
      </c>
      <c r="W66" s="157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74</v>
      </c>
    </row>
    <row r="67" spans="1:53" hidden="1" x14ac:dyDescent="0.2">
      <c r="A67" s="160"/>
      <c r="B67" s="161"/>
      <c r="C67" s="161"/>
      <c r="D67" s="161"/>
      <c r="E67" s="161"/>
      <c r="F67" s="161"/>
      <c r="G67" s="161"/>
      <c r="H67" s="161"/>
      <c r="I67" s="161"/>
      <c r="J67" s="161"/>
      <c r="K67" s="161"/>
      <c r="L67" s="161"/>
      <c r="M67" s="162"/>
      <c r="N67" s="163" t="s">
        <v>66</v>
      </c>
      <c r="O67" s="164"/>
      <c r="P67" s="164"/>
      <c r="Q67" s="164"/>
      <c r="R67" s="164"/>
      <c r="S67" s="164"/>
      <c r="T67" s="165"/>
      <c r="U67" s="38" t="s">
        <v>65</v>
      </c>
      <c r="V67" s="158">
        <f>IFERROR(SUM(V66:V66),"0")</f>
        <v>0</v>
      </c>
      <c r="W67" s="158">
        <f>IFERROR(SUM(W66:W66),"0")</f>
        <v>0</v>
      </c>
      <c r="X67" s="158">
        <f>IFERROR(IF(X66="",0,X66),"0")</f>
        <v>0</v>
      </c>
      <c r="Y67" s="159"/>
      <c r="Z67" s="159"/>
    </row>
    <row r="68" spans="1:53" hidden="1" x14ac:dyDescent="0.2">
      <c r="A68" s="161"/>
      <c r="B68" s="161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2"/>
      <c r="N68" s="163" t="s">
        <v>66</v>
      </c>
      <c r="O68" s="164"/>
      <c r="P68" s="164"/>
      <c r="Q68" s="164"/>
      <c r="R68" s="164"/>
      <c r="S68" s="164"/>
      <c r="T68" s="165"/>
      <c r="U68" s="38" t="s">
        <v>67</v>
      </c>
      <c r="V68" s="158">
        <f>IFERROR(SUMPRODUCT(V66:V66*H66:H66),"0")</f>
        <v>0</v>
      </c>
      <c r="W68" s="158">
        <f>IFERROR(SUMPRODUCT(W66:W66*H66:H66),"0")</f>
        <v>0</v>
      </c>
      <c r="X68" s="38"/>
      <c r="Y68" s="159"/>
      <c r="Z68" s="159"/>
    </row>
    <row r="69" spans="1:53" ht="16.5" hidden="1" customHeight="1" x14ac:dyDescent="0.25">
      <c r="A69" s="182" t="s">
        <v>128</v>
      </c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61"/>
      <c r="Y69" s="152"/>
      <c r="Z69" s="152"/>
    </row>
    <row r="70" spans="1:53" ht="14.25" hidden="1" customHeight="1" x14ac:dyDescent="0.25">
      <c r="A70" s="174" t="s">
        <v>129</v>
      </c>
      <c r="B70" s="161"/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1"/>
      <c r="U70" s="161"/>
      <c r="V70" s="161"/>
      <c r="W70" s="161"/>
      <c r="X70" s="161"/>
      <c r="Y70" s="151"/>
      <c r="Z70" s="151"/>
    </row>
    <row r="71" spans="1:53" ht="27" hidden="1" customHeight="1" x14ac:dyDescent="0.25">
      <c r="A71" s="55" t="s">
        <v>130</v>
      </c>
      <c r="B71" s="55" t="s">
        <v>131</v>
      </c>
      <c r="C71" s="32">
        <v>4301131012</v>
      </c>
      <c r="D71" s="166">
        <v>4607111034137</v>
      </c>
      <c r="E71" s="167"/>
      <c r="F71" s="155">
        <v>0.3</v>
      </c>
      <c r="G71" s="33">
        <v>12</v>
      </c>
      <c r="H71" s="155">
        <v>3.6</v>
      </c>
      <c r="I71" s="155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63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3"/>
      <c r="P71" s="173"/>
      <c r="Q71" s="173"/>
      <c r="R71" s="167"/>
      <c r="S71" s="35"/>
      <c r="T71" s="35"/>
      <c r="U71" s="36" t="s">
        <v>65</v>
      </c>
      <c r="V71" s="156">
        <v>0</v>
      </c>
      <c r="W71" s="157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74</v>
      </c>
    </row>
    <row r="72" spans="1:53" ht="27" hidden="1" customHeight="1" x14ac:dyDescent="0.25">
      <c r="A72" s="55" t="s">
        <v>132</v>
      </c>
      <c r="B72" s="55" t="s">
        <v>133</v>
      </c>
      <c r="C72" s="32">
        <v>4301131011</v>
      </c>
      <c r="D72" s="166">
        <v>4607111034120</v>
      </c>
      <c r="E72" s="167"/>
      <c r="F72" s="155">
        <v>0.3</v>
      </c>
      <c r="G72" s="33">
        <v>12</v>
      </c>
      <c r="H72" s="155">
        <v>3.6</v>
      </c>
      <c r="I72" s="155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314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3"/>
      <c r="P72" s="173"/>
      <c r="Q72" s="173"/>
      <c r="R72" s="167"/>
      <c r="S72" s="35"/>
      <c r="T72" s="35"/>
      <c r="U72" s="36" t="s">
        <v>65</v>
      </c>
      <c r="V72" s="156">
        <v>0</v>
      </c>
      <c r="W72" s="157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74</v>
      </c>
    </row>
    <row r="73" spans="1:53" hidden="1" x14ac:dyDescent="0.2">
      <c r="A73" s="160"/>
      <c r="B73" s="161"/>
      <c r="C73" s="161"/>
      <c r="D73" s="161"/>
      <c r="E73" s="161"/>
      <c r="F73" s="161"/>
      <c r="G73" s="161"/>
      <c r="H73" s="161"/>
      <c r="I73" s="161"/>
      <c r="J73" s="161"/>
      <c r="K73" s="161"/>
      <c r="L73" s="161"/>
      <c r="M73" s="162"/>
      <c r="N73" s="163" t="s">
        <v>66</v>
      </c>
      <c r="O73" s="164"/>
      <c r="P73" s="164"/>
      <c r="Q73" s="164"/>
      <c r="R73" s="164"/>
      <c r="S73" s="164"/>
      <c r="T73" s="165"/>
      <c r="U73" s="38" t="s">
        <v>65</v>
      </c>
      <c r="V73" s="158">
        <f>IFERROR(SUM(V71:V72),"0")</f>
        <v>0</v>
      </c>
      <c r="W73" s="158">
        <f>IFERROR(SUM(W71:W72),"0")</f>
        <v>0</v>
      </c>
      <c r="X73" s="158">
        <f>IFERROR(IF(X71="",0,X71),"0")+IFERROR(IF(X72="",0,X72),"0")</f>
        <v>0</v>
      </c>
      <c r="Y73" s="159"/>
      <c r="Z73" s="159"/>
    </row>
    <row r="74" spans="1:53" hidden="1" x14ac:dyDescent="0.2">
      <c r="A74" s="161"/>
      <c r="B74" s="161"/>
      <c r="C74" s="161"/>
      <c r="D74" s="161"/>
      <c r="E74" s="161"/>
      <c r="F74" s="161"/>
      <c r="G74" s="161"/>
      <c r="H74" s="161"/>
      <c r="I74" s="161"/>
      <c r="J74" s="161"/>
      <c r="K74" s="161"/>
      <c r="L74" s="161"/>
      <c r="M74" s="162"/>
      <c r="N74" s="163" t="s">
        <v>66</v>
      </c>
      <c r="O74" s="164"/>
      <c r="P74" s="164"/>
      <c r="Q74" s="164"/>
      <c r="R74" s="164"/>
      <c r="S74" s="164"/>
      <c r="T74" s="165"/>
      <c r="U74" s="38" t="s">
        <v>67</v>
      </c>
      <c r="V74" s="158">
        <f>IFERROR(SUMPRODUCT(V71:V72*H71:H72),"0")</f>
        <v>0</v>
      </c>
      <c r="W74" s="158">
        <f>IFERROR(SUMPRODUCT(W71:W72*H71:H72),"0")</f>
        <v>0</v>
      </c>
      <c r="X74" s="38"/>
      <c r="Y74" s="159"/>
      <c r="Z74" s="159"/>
    </row>
    <row r="75" spans="1:53" ht="16.5" hidden="1" customHeight="1" x14ac:dyDescent="0.25">
      <c r="A75" s="182" t="s">
        <v>134</v>
      </c>
      <c r="B75" s="161"/>
      <c r="C75" s="161"/>
      <c r="D75" s="161"/>
      <c r="E75" s="161"/>
      <c r="F75" s="161"/>
      <c r="G75" s="161"/>
      <c r="H75" s="161"/>
      <c r="I75" s="161"/>
      <c r="J75" s="161"/>
      <c r="K75" s="161"/>
      <c r="L75" s="161"/>
      <c r="M75" s="161"/>
      <c r="N75" s="161"/>
      <c r="O75" s="161"/>
      <c r="P75" s="161"/>
      <c r="Q75" s="161"/>
      <c r="R75" s="161"/>
      <c r="S75" s="161"/>
      <c r="T75" s="161"/>
      <c r="U75" s="161"/>
      <c r="V75" s="161"/>
      <c r="W75" s="161"/>
      <c r="X75" s="161"/>
      <c r="Y75" s="152"/>
      <c r="Z75" s="152"/>
    </row>
    <row r="76" spans="1:53" ht="14.25" hidden="1" customHeight="1" x14ac:dyDescent="0.25">
      <c r="A76" s="174" t="s">
        <v>125</v>
      </c>
      <c r="B76" s="161"/>
      <c r="C76" s="161"/>
      <c r="D76" s="161"/>
      <c r="E76" s="161"/>
      <c r="F76" s="161"/>
      <c r="G76" s="161"/>
      <c r="H76" s="161"/>
      <c r="I76" s="161"/>
      <c r="J76" s="161"/>
      <c r="K76" s="161"/>
      <c r="L76" s="161"/>
      <c r="M76" s="161"/>
      <c r="N76" s="161"/>
      <c r="O76" s="161"/>
      <c r="P76" s="161"/>
      <c r="Q76" s="161"/>
      <c r="R76" s="161"/>
      <c r="S76" s="161"/>
      <c r="T76" s="161"/>
      <c r="U76" s="161"/>
      <c r="V76" s="161"/>
      <c r="W76" s="161"/>
      <c r="X76" s="161"/>
      <c r="Y76" s="151"/>
      <c r="Z76" s="151"/>
    </row>
    <row r="77" spans="1:53" ht="27" hidden="1" customHeight="1" x14ac:dyDescent="0.25">
      <c r="A77" s="55" t="s">
        <v>135</v>
      </c>
      <c r="B77" s="55" t="s">
        <v>136</v>
      </c>
      <c r="C77" s="32">
        <v>4301135053</v>
      </c>
      <c r="D77" s="166">
        <v>4607111036407</v>
      </c>
      <c r="E77" s="167"/>
      <c r="F77" s="155">
        <v>0.3</v>
      </c>
      <c r="G77" s="33">
        <v>14</v>
      </c>
      <c r="H77" s="155">
        <v>4.2</v>
      </c>
      <c r="I77" s="155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50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3"/>
      <c r="P77" s="173"/>
      <c r="Q77" s="173"/>
      <c r="R77" s="167"/>
      <c r="S77" s="35"/>
      <c r="T77" s="35"/>
      <c r="U77" s="36" t="s">
        <v>65</v>
      </c>
      <c r="V77" s="156">
        <v>0</v>
      </c>
      <c r="W77" s="157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hidden="1" customHeight="1" x14ac:dyDescent="0.25">
      <c r="A78" s="55" t="s">
        <v>137</v>
      </c>
      <c r="B78" s="55" t="s">
        <v>138</v>
      </c>
      <c r="C78" s="32">
        <v>4301135122</v>
      </c>
      <c r="D78" s="166">
        <v>4607111033628</v>
      </c>
      <c r="E78" s="167"/>
      <c r="F78" s="155">
        <v>0.3</v>
      </c>
      <c r="G78" s="33">
        <v>12</v>
      </c>
      <c r="H78" s="155">
        <v>3.6</v>
      </c>
      <c r="I78" s="155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5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3"/>
      <c r="P78" s="173"/>
      <c r="Q78" s="173"/>
      <c r="R78" s="167"/>
      <c r="S78" s="35"/>
      <c r="T78" s="35"/>
      <c r="U78" s="36" t="s">
        <v>65</v>
      </c>
      <c r="V78" s="156">
        <v>0</v>
      </c>
      <c r="W78" s="157">
        <f t="shared" si="2"/>
        <v>0</v>
      </c>
      <c r="X78" s="37">
        <f t="shared" si="3"/>
        <v>0</v>
      </c>
      <c r="Y78" s="57"/>
      <c r="Z78" s="58"/>
      <c r="AD78" s="62"/>
      <c r="BA78" s="86" t="s">
        <v>74</v>
      </c>
    </row>
    <row r="79" spans="1:53" ht="27" hidden="1" customHeight="1" x14ac:dyDescent="0.25">
      <c r="A79" s="55" t="s">
        <v>139</v>
      </c>
      <c r="B79" s="55" t="s">
        <v>140</v>
      </c>
      <c r="C79" s="32">
        <v>4301130400</v>
      </c>
      <c r="D79" s="166">
        <v>4607111033451</v>
      </c>
      <c r="E79" s="167"/>
      <c r="F79" s="155">
        <v>0.3</v>
      </c>
      <c r="G79" s="33">
        <v>12</v>
      </c>
      <c r="H79" s="155">
        <v>3.6</v>
      </c>
      <c r="I79" s="155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32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3"/>
      <c r="P79" s="173"/>
      <c r="Q79" s="173"/>
      <c r="R79" s="167"/>
      <c r="S79" s="35"/>
      <c r="T79" s="35"/>
      <c r="U79" s="36" t="s">
        <v>65</v>
      </c>
      <c r="V79" s="156">
        <v>0</v>
      </c>
      <c r="W79" s="157">
        <f t="shared" si="2"/>
        <v>0</v>
      </c>
      <c r="X79" s="37">
        <f t="shared" si="3"/>
        <v>0</v>
      </c>
      <c r="Y79" s="57"/>
      <c r="Z79" s="58"/>
      <c r="AD79" s="62"/>
      <c r="BA79" s="87" t="s">
        <v>74</v>
      </c>
    </row>
    <row r="80" spans="1:53" ht="27" hidden="1" customHeight="1" x14ac:dyDescent="0.25">
      <c r="A80" s="55" t="s">
        <v>141</v>
      </c>
      <c r="B80" s="55" t="s">
        <v>142</v>
      </c>
      <c r="C80" s="32">
        <v>4301135120</v>
      </c>
      <c r="D80" s="166">
        <v>4607111035141</v>
      </c>
      <c r="E80" s="167"/>
      <c r="F80" s="155">
        <v>0.3</v>
      </c>
      <c r="G80" s="33">
        <v>12</v>
      </c>
      <c r="H80" s="155">
        <v>3.6</v>
      </c>
      <c r="I80" s="155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60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3"/>
      <c r="P80" s="173"/>
      <c r="Q80" s="173"/>
      <c r="R80" s="167"/>
      <c r="S80" s="35"/>
      <c r="T80" s="35"/>
      <c r="U80" s="36" t="s">
        <v>65</v>
      </c>
      <c r="V80" s="156">
        <v>0</v>
      </c>
      <c r="W80" s="157">
        <f t="shared" si="2"/>
        <v>0</v>
      </c>
      <c r="X80" s="37">
        <f t="shared" si="3"/>
        <v>0</v>
      </c>
      <c r="Y80" s="57"/>
      <c r="Z80" s="58"/>
      <c r="AD80" s="62"/>
      <c r="BA80" s="88" t="s">
        <v>74</v>
      </c>
    </row>
    <row r="81" spans="1:53" ht="27" hidden="1" customHeight="1" x14ac:dyDescent="0.25">
      <c r="A81" s="55" t="s">
        <v>143</v>
      </c>
      <c r="B81" s="55" t="s">
        <v>144</v>
      </c>
      <c r="C81" s="32">
        <v>4301135111</v>
      </c>
      <c r="D81" s="166">
        <v>4607111035028</v>
      </c>
      <c r="E81" s="167"/>
      <c r="F81" s="155">
        <v>0.48</v>
      </c>
      <c r="G81" s="33">
        <v>8</v>
      </c>
      <c r="H81" s="155">
        <v>3.84</v>
      </c>
      <c r="I81" s="155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19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3"/>
      <c r="P81" s="173"/>
      <c r="Q81" s="173"/>
      <c r="R81" s="167"/>
      <c r="S81" s="35"/>
      <c r="T81" s="35"/>
      <c r="U81" s="36" t="s">
        <v>65</v>
      </c>
      <c r="V81" s="156">
        <v>0</v>
      </c>
      <c r="W81" s="157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145</v>
      </c>
      <c r="B82" s="55" t="s">
        <v>146</v>
      </c>
      <c r="C82" s="32">
        <v>4301135109</v>
      </c>
      <c r="D82" s="166">
        <v>4607111033444</v>
      </c>
      <c r="E82" s="167"/>
      <c r="F82" s="155">
        <v>0.3</v>
      </c>
      <c r="G82" s="33">
        <v>12</v>
      </c>
      <c r="H82" s="155">
        <v>3.6</v>
      </c>
      <c r="I82" s="155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0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3"/>
      <c r="P82" s="173"/>
      <c r="Q82" s="173"/>
      <c r="R82" s="167"/>
      <c r="S82" s="35"/>
      <c r="T82" s="35"/>
      <c r="U82" s="36" t="s">
        <v>65</v>
      </c>
      <c r="V82" s="156">
        <v>34</v>
      </c>
      <c r="W82" s="157">
        <f t="shared" si="2"/>
        <v>34</v>
      </c>
      <c r="X82" s="37">
        <f t="shared" si="3"/>
        <v>0.60792000000000002</v>
      </c>
      <c r="Y82" s="57"/>
      <c r="Z82" s="58"/>
      <c r="AD82" s="62"/>
      <c r="BA82" s="90" t="s">
        <v>74</v>
      </c>
    </row>
    <row r="83" spans="1:53" x14ac:dyDescent="0.2">
      <c r="A83" s="160"/>
      <c r="B83" s="161"/>
      <c r="C83" s="161"/>
      <c r="D83" s="161"/>
      <c r="E83" s="161"/>
      <c r="F83" s="161"/>
      <c r="G83" s="161"/>
      <c r="H83" s="161"/>
      <c r="I83" s="161"/>
      <c r="J83" s="161"/>
      <c r="K83" s="161"/>
      <c r="L83" s="161"/>
      <c r="M83" s="162"/>
      <c r="N83" s="163" t="s">
        <v>66</v>
      </c>
      <c r="O83" s="164"/>
      <c r="P83" s="164"/>
      <c r="Q83" s="164"/>
      <c r="R83" s="164"/>
      <c r="S83" s="164"/>
      <c r="T83" s="165"/>
      <c r="U83" s="38" t="s">
        <v>65</v>
      </c>
      <c r="V83" s="158">
        <f>IFERROR(SUM(V77:V82),"0")</f>
        <v>34</v>
      </c>
      <c r="W83" s="158">
        <f>IFERROR(SUM(W77:W82),"0")</f>
        <v>34</v>
      </c>
      <c r="X83" s="158">
        <f>IFERROR(IF(X77="",0,X77),"0")+IFERROR(IF(X78="",0,X78),"0")+IFERROR(IF(X79="",0,X79),"0")+IFERROR(IF(X80="",0,X80),"0")+IFERROR(IF(X81="",0,X81),"0")+IFERROR(IF(X82="",0,X82),"0")</f>
        <v>0.60792000000000002</v>
      </c>
      <c r="Y83" s="159"/>
      <c r="Z83" s="159"/>
    </row>
    <row r="84" spans="1:53" x14ac:dyDescent="0.2">
      <c r="A84" s="161"/>
      <c r="B84" s="161"/>
      <c r="C84" s="161"/>
      <c r="D84" s="161"/>
      <c r="E84" s="161"/>
      <c r="F84" s="161"/>
      <c r="G84" s="161"/>
      <c r="H84" s="161"/>
      <c r="I84" s="161"/>
      <c r="J84" s="161"/>
      <c r="K84" s="161"/>
      <c r="L84" s="161"/>
      <c r="M84" s="162"/>
      <c r="N84" s="163" t="s">
        <v>66</v>
      </c>
      <c r="O84" s="164"/>
      <c r="P84" s="164"/>
      <c r="Q84" s="164"/>
      <c r="R84" s="164"/>
      <c r="S84" s="164"/>
      <c r="T84" s="165"/>
      <c r="U84" s="38" t="s">
        <v>67</v>
      </c>
      <c r="V84" s="158">
        <f>IFERROR(SUMPRODUCT(V77:V82*H77:H82),"0")</f>
        <v>122.4</v>
      </c>
      <c r="W84" s="158">
        <f>IFERROR(SUMPRODUCT(W77:W82*H77:H82),"0")</f>
        <v>122.4</v>
      </c>
      <c r="X84" s="38"/>
      <c r="Y84" s="159"/>
      <c r="Z84" s="159"/>
    </row>
    <row r="85" spans="1:53" ht="16.5" hidden="1" customHeight="1" x14ac:dyDescent="0.25">
      <c r="A85" s="182" t="s">
        <v>147</v>
      </c>
      <c r="B85" s="161"/>
      <c r="C85" s="161"/>
      <c r="D85" s="161"/>
      <c r="E85" s="161"/>
      <c r="F85" s="161"/>
      <c r="G85" s="161"/>
      <c r="H85" s="161"/>
      <c r="I85" s="161"/>
      <c r="J85" s="161"/>
      <c r="K85" s="161"/>
      <c r="L85" s="161"/>
      <c r="M85" s="161"/>
      <c r="N85" s="161"/>
      <c r="O85" s="161"/>
      <c r="P85" s="161"/>
      <c r="Q85" s="161"/>
      <c r="R85" s="161"/>
      <c r="S85" s="161"/>
      <c r="T85" s="161"/>
      <c r="U85" s="161"/>
      <c r="V85" s="161"/>
      <c r="W85" s="161"/>
      <c r="X85" s="161"/>
      <c r="Y85" s="152"/>
      <c r="Z85" s="152"/>
    </row>
    <row r="86" spans="1:53" ht="14.25" hidden="1" customHeight="1" x14ac:dyDescent="0.25">
      <c r="A86" s="174" t="s">
        <v>147</v>
      </c>
      <c r="B86" s="161"/>
      <c r="C86" s="161"/>
      <c r="D86" s="161"/>
      <c r="E86" s="161"/>
      <c r="F86" s="161"/>
      <c r="G86" s="161"/>
      <c r="H86" s="161"/>
      <c r="I86" s="161"/>
      <c r="J86" s="161"/>
      <c r="K86" s="161"/>
      <c r="L86" s="161"/>
      <c r="M86" s="161"/>
      <c r="N86" s="161"/>
      <c r="O86" s="161"/>
      <c r="P86" s="161"/>
      <c r="Q86" s="161"/>
      <c r="R86" s="161"/>
      <c r="S86" s="161"/>
      <c r="T86" s="161"/>
      <c r="U86" s="161"/>
      <c r="V86" s="161"/>
      <c r="W86" s="161"/>
      <c r="X86" s="161"/>
      <c r="Y86" s="151"/>
      <c r="Z86" s="151"/>
    </row>
    <row r="87" spans="1:53" ht="27" hidden="1" customHeight="1" x14ac:dyDescent="0.25">
      <c r="A87" s="55" t="s">
        <v>148</v>
      </c>
      <c r="B87" s="55" t="s">
        <v>149</v>
      </c>
      <c r="C87" s="32">
        <v>4301136013</v>
      </c>
      <c r="D87" s="166">
        <v>4607025784012</v>
      </c>
      <c r="E87" s="167"/>
      <c r="F87" s="155">
        <v>0.09</v>
      </c>
      <c r="G87" s="33">
        <v>24</v>
      </c>
      <c r="H87" s="155">
        <v>2.16</v>
      </c>
      <c r="I87" s="155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76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3"/>
      <c r="P87" s="173"/>
      <c r="Q87" s="173"/>
      <c r="R87" s="167"/>
      <c r="S87" s="35"/>
      <c r="T87" s="35"/>
      <c r="U87" s="36" t="s">
        <v>65</v>
      </c>
      <c r="V87" s="156">
        <v>0</v>
      </c>
      <c r="W87" s="157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74</v>
      </c>
    </row>
    <row r="88" spans="1:53" ht="27" hidden="1" customHeight="1" x14ac:dyDescent="0.25">
      <c r="A88" s="55" t="s">
        <v>150</v>
      </c>
      <c r="B88" s="55" t="s">
        <v>151</v>
      </c>
      <c r="C88" s="32">
        <v>4301136012</v>
      </c>
      <c r="D88" s="166">
        <v>4607025784319</v>
      </c>
      <c r="E88" s="167"/>
      <c r="F88" s="155">
        <v>0.36</v>
      </c>
      <c r="G88" s="33">
        <v>10</v>
      </c>
      <c r="H88" s="155">
        <v>3.6</v>
      </c>
      <c r="I88" s="155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07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3"/>
      <c r="P88" s="173"/>
      <c r="Q88" s="173"/>
      <c r="R88" s="167"/>
      <c r="S88" s="35"/>
      <c r="T88" s="35"/>
      <c r="U88" s="36" t="s">
        <v>65</v>
      </c>
      <c r="V88" s="156">
        <v>0</v>
      </c>
      <c r="W88" s="157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74</v>
      </c>
    </row>
    <row r="89" spans="1:53" ht="16.5" hidden="1" customHeight="1" x14ac:dyDescent="0.25">
      <c r="A89" s="55" t="s">
        <v>152</v>
      </c>
      <c r="B89" s="55" t="s">
        <v>153</v>
      </c>
      <c r="C89" s="32">
        <v>4301136014</v>
      </c>
      <c r="D89" s="166">
        <v>4607111035370</v>
      </c>
      <c r="E89" s="167"/>
      <c r="F89" s="155">
        <v>0.14000000000000001</v>
      </c>
      <c r="G89" s="33">
        <v>22</v>
      </c>
      <c r="H89" s="155">
        <v>3.08</v>
      </c>
      <c r="I89" s="155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8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3"/>
      <c r="P89" s="173"/>
      <c r="Q89" s="173"/>
      <c r="R89" s="167"/>
      <c r="S89" s="35"/>
      <c r="T89" s="35"/>
      <c r="U89" s="36" t="s">
        <v>65</v>
      </c>
      <c r="V89" s="156">
        <v>0</v>
      </c>
      <c r="W89" s="157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74</v>
      </c>
    </row>
    <row r="90" spans="1:53" hidden="1" x14ac:dyDescent="0.2">
      <c r="A90" s="160"/>
      <c r="B90" s="161"/>
      <c r="C90" s="161"/>
      <c r="D90" s="161"/>
      <c r="E90" s="161"/>
      <c r="F90" s="161"/>
      <c r="G90" s="161"/>
      <c r="H90" s="161"/>
      <c r="I90" s="161"/>
      <c r="J90" s="161"/>
      <c r="K90" s="161"/>
      <c r="L90" s="161"/>
      <c r="M90" s="162"/>
      <c r="N90" s="163" t="s">
        <v>66</v>
      </c>
      <c r="O90" s="164"/>
      <c r="P90" s="164"/>
      <c r="Q90" s="164"/>
      <c r="R90" s="164"/>
      <c r="S90" s="164"/>
      <c r="T90" s="165"/>
      <c r="U90" s="38" t="s">
        <v>65</v>
      </c>
      <c r="V90" s="158">
        <f>IFERROR(SUM(V87:V89),"0")</f>
        <v>0</v>
      </c>
      <c r="W90" s="158">
        <f>IFERROR(SUM(W87:W89),"0")</f>
        <v>0</v>
      </c>
      <c r="X90" s="158">
        <f>IFERROR(IF(X87="",0,X87),"0")+IFERROR(IF(X88="",0,X88),"0")+IFERROR(IF(X89="",0,X89),"0")</f>
        <v>0</v>
      </c>
      <c r="Y90" s="159"/>
      <c r="Z90" s="159"/>
    </row>
    <row r="91" spans="1:53" hidden="1" x14ac:dyDescent="0.2">
      <c r="A91" s="161"/>
      <c r="B91" s="161"/>
      <c r="C91" s="161"/>
      <c r="D91" s="161"/>
      <c r="E91" s="161"/>
      <c r="F91" s="161"/>
      <c r="G91" s="161"/>
      <c r="H91" s="161"/>
      <c r="I91" s="161"/>
      <c r="J91" s="161"/>
      <c r="K91" s="161"/>
      <c r="L91" s="161"/>
      <c r="M91" s="162"/>
      <c r="N91" s="163" t="s">
        <v>66</v>
      </c>
      <c r="O91" s="164"/>
      <c r="P91" s="164"/>
      <c r="Q91" s="164"/>
      <c r="R91" s="164"/>
      <c r="S91" s="164"/>
      <c r="T91" s="165"/>
      <c r="U91" s="38" t="s">
        <v>67</v>
      </c>
      <c r="V91" s="158">
        <f>IFERROR(SUMPRODUCT(V87:V89*H87:H89),"0")</f>
        <v>0</v>
      </c>
      <c r="W91" s="158">
        <f>IFERROR(SUMPRODUCT(W87:W89*H87:H89),"0")</f>
        <v>0</v>
      </c>
      <c r="X91" s="38"/>
      <c r="Y91" s="159"/>
      <c r="Z91" s="159"/>
    </row>
    <row r="92" spans="1:53" ht="16.5" hidden="1" customHeight="1" x14ac:dyDescent="0.25">
      <c r="A92" s="182" t="s">
        <v>154</v>
      </c>
      <c r="B92" s="161"/>
      <c r="C92" s="161"/>
      <c r="D92" s="161"/>
      <c r="E92" s="161"/>
      <c r="F92" s="161"/>
      <c r="G92" s="161"/>
      <c r="H92" s="161"/>
      <c r="I92" s="161"/>
      <c r="J92" s="161"/>
      <c r="K92" s="161"/>
      <c r="L92" s="161"/>
      <c r="M92" s="161"/>
      <c r="N92" s="161"/>
      <c r="O92" s="161"/>
      <c r="P92" s="161"/>
      <c r="Q92" s="161"/>
      <c r="R92" s="161"/>
      <c r="S92" s="161"/>
      <c r="T92" s="161"/>
      <c r="U92" s="161"/>
      <c r="V92" s="161"/>
      <c r="W92" s="161"/>
      <c r="X92" s="161"/>
      <c r="Y92" s="152"/>
      <c r="Z92" s="152"/>
    </row>
    <row r="93" spans="1:53" ht="14.25" hidden="1" customHeight="1" x14ac:dyDescent="0.25">
      <c r="A93" s="174" t="s">
        <v>60</v>
      </c>
      <c r="B93" s="161"/>
      <c r="C93" s="161"/>
      <c r="D93" s="161"/>
      <c r="E93" s="161"/>
      <c r="F93" s="161"/>
      <c r="G93" s="161"/>
      <c r="H93" s="161"/>
      <c r="I93" s="161"/>
      <c r="J93" s="161"/>
      <c r="K93" s="161"/>
      <c r="L93" s="161"/>
      <c r="M93" s="161"/>
      <c r="N93" s="161"/>
      <c r="O93" s="161"/>
      <c r="P93" s="161"/>
      <c r="Q93" s="161"/>
      <c r="R93" s="161"/>
      <c r="S93" s="161"/>
      <c r="T93" s="161"/>
      <c r="U93" s="161"/>
      <c r="V93" s="161"/>
      <c r="W93" s="161"/>
      <c r="X93" s="161"/>
      <c r="Y93" s="151"/>
      <c r="Z93" s="151"/>
    </row>
    <row r="94" spans="1:53" ht="27" hidden="1" customHeight="1" x14ac:dyDescent="0.25">
      <c r="A94" s="55" t="s">
        <v>155</v>
      </c>
      <c r="B94" s="55" t="s">
        <v>156</v>
      </c>
      <c r="C94" s="32">
        <v>4301070975</v>
      </c>
      <c r="D94" s="166">
        <v>4607111033970</v>
      </c>
      <c r="E94" s="167"/>
      <c r="F94" s="155">
        <v>0.43</v>
      </c>
      <c r="G94" s="33">
        <v>16</v>
      </c>
      <c r="H94" s="155">
        <v>6.88</v>
      </c>
      <c r="I94" s="155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02" t="s">
        <v>157</v>
      </c>
      <c r="O94" s="173"/>
      <c r="P94" s="173"/>
      <c r="Q94" s="173"/>
      <c r="R94" s="167"/>
      <c r="S94" s="35"/>
      <c r="T94" s="35"/>
      <c r="U94" s="36" t="s">
        <v>65</v>
      </c>
      <c r="V94" s="156">
        <v>0</v>
      </c>
      <c r="W94" s="157">
        <f>IFERROR(IF(V94="","",V94),"")</f>
        <v>0</v>
      </c>
      <c r="X94" s="37">
        <f>IFERROR(IF(V94="","",V94*0.0155),"")</f>
        <v>0</v>
      </c>
      <c r="Y94" s="57"/>
      <c r="Z94" s="58"/>
      <c r="AD94" s="62"/>
      <c r="BA94" s="94" t="s">
        <v>1</v>
      </c>
    </row>
    <row r="95" spans="1:53" ht="27" hidden="1" customHeight="1" x14ac:dyDescent="0.25">
      <c r="A95" s="55" t="s">
        <v>158</v>
      </c>
      <c r="B95" s="55" t="s">
        <v>159</v>
      </c>
      <c r="C95" s="32">
        <v>4301070976</v>
      </c>
      <c r="D95" s="166">
        <v>4607111034144</v>
      </c>
      <c r="E95" s="167"/>
      <c r="F95" s="155">
        <v>0.9</v>
      </c>
      <c r="G95" s="33">
        <v>8</v>
      </c>
      <c r="H95" s="155">
        <v>7.2</v>
      </c>
      <c r="I95" s="155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95" t="s">
        <v>160</v>
      </c>
      <c r="O95" s="173"/>
      <c r="P95" s="173"/>
      <c r="Q95" s="173"/>
      <c r="R95" s="167"/>
      <c r="S95" s="35"/>
      <c r="T95" s="35"/>
      <c r="U95" s="36" t="s">
        <v>65</v>
      </c>
      <c r="V95" s="156">
        <v>0</v>
      </c>
      <c r="W95" s="157">
        <f>IFERROR(IF(V95="","",V95),"")</f>
        <v>0</v>
      </c>
      <c r="X95" s="37">
        <f>IFERROR(IF(V95="","",V95*0.0155),"")</f>
        <v>0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161</v>
      </c>
      <c r="B96" s="55" t="s">
        <v>162</v>
      </c>
      <c r="C96" s="32">
        <v>4301070973</v>
      </c>
      <c r="D96" s="166">
        <v>4607111033987</v>
      </c>
      <c r="E96" s="167"/>
      <c r="F96" s="155">
        <v>0.43</v>
      </c>
      <c r="G96" s="33">
        <v>16</v>
      </c>
      <c r="H96" s="155">
        <v>6.88</v>
      </c>
      <c r="I96" s="155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97" t="s">
        <v>163</v>
      </c>
      <c r="O96" s="173"/>
      <c r="P96" s="173"/>
      <c r="Q96" s="173"/>
      <c r="R96" s="167"/>
      <c r="S96" s="35"/>
      <c r="T96" s="35"/>
      <c r="U96" s="36" t="s">
        <v>65</v>
      </c>
      <c r="V96" s="156">
        <v>2</v>
      </c>
      <c r="W96" s="157">
        <f>IFERROR(IF(V96="","",V96),"")</f>
        <v>2</v>
      </c>
      <c r="X96" s="37">
        <f>IFERROR(IF(V96="","",V96*0.0155),"")</f>
        <v>3.1E-2</v>
      </c>
      <c r="Y96" s="57"/>
      <c r="Z96" s="58"/>
      <c r="AD96" s="62"/>
      <c r="BA96" s="96" t="s">
        <v>1</v>
      </c>
    </row>
    <row r="97" spans="1:53" ht="27" hidden="1" customHeight="1" x14ac:dyDescent="0.25">
      <c r="A97" s="55" t="s">
        <v>164</v>
      </c>
      <c r="B97" s="55" t="s">
        <v>165</v>
      </c>
      <c r="C97" s="32">
        <v>4301070974</v>
      </c>
      <c r="D97" s="166">
        <v>4607111034151</v>
      </c>
      <c r="E97" s="167"/>
      <c r="F97" s="155">
        <v>0.9</v>
      </c>
      <c r="G97" s="33">
        <v>8</v>
      </c>
      <c r="H97" s="155">
        <v>7.2</v>
      </c>
      <c r="I97" s="155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96" t="s">
        <v>166</v>
      </c>
      <c r="O97" s="173"/>
      <c r="P97" s="173"/>
      <c r="Q97" s="173"/>
      <c r="R97" s="167"/>
      <c r="S97" s="35"/>
      <c r="T97" s="35"/>
      <c r="U97" s="36" t="s">
        <v>65</v>
      </c>
      <c r="V97" s="156">
        <v>0</v>
      </c>
      <c r="W97" s="157">
        <f>IFERROR(IF(V97="","",V97),"")</f>
        <v>0</v>
      </c>
      <c r="X97" s="37">
        <f>IFERROR(IF(V97="","",V97*0.0155),"")</f>
        <v>0</v>
      </c>
      <c r="Y97" s="57"/>
      <c r="Z97" s="58"/>
      <c r="AD97" s="62"/>
      <c r="BA97" s="97" t="s">
        <v>1</v>
      </c>
    </row>
    <row r="98" spans="1:53" x14ac:dyDescent="0.2">
      <c r="A98" s="160"/>
      <c r="B98" s="161"/>
      <c r="C98" s="161"/>
      <c r="D98" s="161"/>
      <c r="E98" s="161"/>
      <c r="F98" s="161"/>
      <c r="G98" s="161"/>
      <c r="H98" s="161"/>
      <c r="I98" s="161"/>
      <c r="J98" s="161"/>
      <c r="K98" s="161"/>
      <c r="L98" s="161"/>
      <c r="M98" s="162"/>
      <c r="N98" s="163" t="s">
        <v>66</v>
      </c>
      <c r="O98" s="164"/>
      <c r="P98" s="164"/>
      <c r="Q98" s="164"/>
      <c r="R98" s="164"/>
      <c r="S98" s="164"/>
      <c r="T98" s="165"/>
      <c r="U98" s="38" t="s">
        <v>65</v>
      </c>
      <c r="V98" s="158">
        <f>IFERROR(SUM(V94:V97),"0")</f>
        <v>2</v>
      </c>
      <c r="W98" s="158">
        <f>IFERROR(SUM(W94:W97),"0")</f>
        <v>2</v>
      </c>
      <c r="X98" s="158">
        <f>IFERROR(IF(X94="",0,X94),"0")+IFERROR(IF(X95="",0,X95),"0")+IFERROR(IF(X96="",0,X96),"0")+IFERROR(IF(X97="",0,X97),"0")</f>
        <v>3.1E-2</v>
      </c>
      <c r="Y98" s="159"/>
      <c r="Z98" s="159"/>
    </row>
    <row r="99" spans="1:53" x14ac:dyDescent="0.2">
      <c r="A99" s="161"/>
      <c r="B99" s="161"/>
      <c r="C99" s="161"/>
      <c r="D99" s="161"/>
      <c r="E99" s="161"/>
      <c r="F99" s="161"/>
      <c r="G99" s="161"/>
      <c r="H99" s="161"/>
      <c r="I99" s="161"/>
      <c r="J99" s="161"/>
      <c r="K99" s="161"/>
      <c r="L99" s="161"/>
      <c r="M99" s="162"/>
      <c r="N99" s="163" t="s">
        <v>66</v>
      </c>
      <c r="O99" s="164"/>
      <c r="P99" s="164"/>
      <c r="Q99" s="164"/>
      <c r="R99" s="164"/>
      <c r="S99" s="164"/>
      <c r="T99" s="165"/>
      <c r="U99" s="38" t="s">
        <v>67</v>
      </c>
      <c r="V99" s="158">
        <f>IFERROR(SUMPRODUCT(V94:V97*H94:H97),"0")</f>
        <v>13.76</v>
      </c>
      <c r="W99" s="158">
        <f>IFERROR(SUMPRODUCT(W94:W97*H94:H97),"0")</f>
        <v>13.76</v>
      </c>
      <c r="X99" s="38"/>
      <c r="Y99" s="159"/>
      <c r="Z99" s="159"/>
    </row>
    <row r="100" spans="1:53" ht="16.5" hidden="1" customHeight="1" x14ac:dyDescent="0.25">
      <c r="A100" s="182" t="s">
        <v>167</v>
      </c>
      <c r="B100" s="161"/>
      <c r="C100" s="161"/>
      <c r="D100" s="161"/>
      <c r="E100" s="161"/>
      <c r="F100" s="161"/>
      <c r="G100" s="161"/>
      <c r="H100" s="161"/>
      <c r="I100" s="161"/>
      <c r="J100" s="161"/>
      <c r="K100" s="161"/>
      <c r="L100" s="161"/>
      <c r="M100" s="161"/>
      <c r="N100" s="161"/>
      <c r="O100" s="161"/>
      <c r="P100" s="161"/>
      <c r="Q100" s="161"/>
      <c r="R100" s="161"/>
      <c r="S100" s="161"/>
      <c r="T100" s="161"/>
      <c r="U100" s="161"/>
      <c r="V100" s="161"/>
      <c r="W100" s="161"/>
      <c r="X100" s="161"/>
      <c r="Y100" s="152"/>
      <c r="Z100" s="152"/>
    </row>
    <row r="101" spans="1:53" ht="14.25" hidden="1" customHeight="1" x14ac:dyDescent="0.25">
      <c r="A101" s="174" t="s">
        <v>125</v>
      </c>
      <c r="B101" s="161"/>
      <c r="C101" s="161"/>
      <c r="D101" s="161"/>
      <c r="E101" s="161"/>
      <c r="F101" s="161"/>
      <c r="G101" s="161"/>
      <c r="H101" s="161"/>
      <c r="I101" s="161"/>
      <c r="J101" s="161"/>
      <c r="K101" s="161"/>
      <c r="L101" s="161"/>
      <c r="M101" s="161"/>
      <c r="N101" s="161"/>
      <c r="O101" s="161"/>
      <c r="P101" s="161"/>
      <c r="Q101" s="161"/>
      <c r="R101" s="161"/>
      <c r="S101" s="161"/>
      <c r="T101" s="161"/>
      <c r="U101" s="161"/>
      <c r="V101" s="161"/>
      <c r="W101" s="161"/>
      <c r="X101" s="161"/>
      <c r="Y101" s="151"/>
      <c r="Z101" s="151"/>
    </row>
    <row r="102" spans="1:53" ht="27" hidden="1" customHeight="1" x14ac:dyDescent="0.25">
      <c r="A102" s="55" t="s">
        <v>168</v>
      </c>
      <c r="B102" s="55" t="s">
        <v>169</v>
      </c>
      <c r="C102" s="32">
        <v>4301135162</v>
      </c>
      <c r="D102" s="166">
        <v>4607111034014</v>
      </c>
      <c r="E102" s="167"/>
      <c r="F102" s="155">
        <v>0.25</v>
      </c>
      <c r="G102" s="33">
        <v>12</v>
      </c>
      <c r="H102" s="155">
        <v>3</v>
      </c>
      <c r="I102" s="155">
        <v>3.7035999999999998</v>
      </c>
      <c r="J102" s="33">
        <v>70</v>
      </c>
      <c r="K102" s="33" t="s">
        <v>73</v>
      </c>
      <c r="L102" s="34" t="s">
        <v>64</v>
      </c>
      <c r="M102" s="33">
        <v>180</v>
      </c>
      <c r="N102" s="221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73"/>
      <c r="P102" s="173"/>
      <c r="Q102" s="173"/>
      <c r="R102" s="167"/>
      <c r="S102" s="35"/>
      <c r="T102" s="35"/>
      <c r="U102" s="36" t="s">
        <v>65</v>
      </c>
      <c r="V102" s="156">
        <v>0</v>
      </c>
      <c r="W102" s="157">
        <f>IFERROR(IF(V102="","",V102),"")</f>
        <v>0</v>
      </c>
      <c r="X102" s="37">
        <f>IFERROR(IF(V102="","",V102*0.01788),"")</f>
        <v>0</v>
      </c>
      <c r="Y102" s="57"/>
      <c r="Z102" s="58"/>
      <c r="AD102" s="62"/>
      <c r="BA102" s="98" t="s">
        <v>74</v>
      </c>
    </row>
    <row r="103" spans="1:53" ht="27" hidden="1" customHeight="1" x14ac:dyDescent="0.25">
      <c r="A103" s="55" t="s">
        <v>170</v>
      </c>
      <c r="B103" s="55" t="s">
        <v>171</v>
      </c>
      <c r="C103" s="32">
        <v>4301135117</v>
      </c>
      <c r="D103" s="166">
        <v>4607111033994</v>
      </c>
      <c r="E103" s="167"/>
      <c r="F103" s="155">
        <v>0.25</v>
      </c>
      <c r="G103" s="33">
        <v>12</v>
      </c>
      <c r="H103" s="155">
        <v>3</v>
      </c>
      <c r="I103" s="155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21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73"/>
      <c r="P103" s="173"/>
      <c r="Q103" s="173"/>
      <c r="R103" s="167"/>
      <c r="S103" s="35"/>
      <c r="T103" s="35"/>
      <c r="U103" s="36" t="s">
        <v>65</v>
      </c>
      <c r="V103" s="156">
        <v>0</v>
      </c>
      <c r="W103" s="157">
        <f>IFERROR(IF(V103="","",V103),"")</f>
        <v>0</v>
      </c>
      <c r="X103" s="37">
        <f>IFERROR(IF(V103="","",V103*0.01788),"")</f>
        <v>0</v>
      </c>
      <c r="Y103" s="57"/>
      <c r="Z103" s="58"/>
      <c r="AD103" s="62"/>
      <c r="BA103" s="99" t="s">
        <v>74</v>
      </c>
    </row>
    <row r="104" spans="1:53" hidden="1" x14ac:dyDescent="0.2">
      <c r="A104" s="160"/>
      <c r="B104" s="161"/>
      <c r="C104" s="161"/>
      <c r="D104" s="161"/>
      <c r="E104" s="161"/>
      <c r="F104" s="161"/>
      <c r="G104" s="161"/>
      <c r="H104" s="161"/>
      <c r="I104" s="161"/>
      <c r="J104" s="161"/>
      <c r="K104" s="161"/>
      <c r="L104" s="161"/>
      <c r="M104" s="162"/>
      <c r="N104" s="163" t="s">
        <v>66</v>
      </c>
      <c r="O104" s="164"/>
      <c r="P104" s="164"/>
      <c r="Q104" s="164"/>
      <c r="R104" s="164"/>
      <c r="S104" s="164"/>
      <c r="T104" s="165"/>
      <c r="U104" s="38" t="s">
        <v>65</v>
      </c>
      <c r="V104" s="158">
        <f>IFERROR(SUM(V102:V103),"0")</f>
        <v>0</v>
      </c>
      <c r="W104" s="158">
        <f>IFERROR(SUM(W102:W103),"0")</f>
        <v>0</v>
      </c>
      <c r="X104" s="158">
        <f>IFERROR(IF(X102="",0,X102),"0")+IFERROR(IF(X103="",0,X103),"0")</f>
        <v>0</v>
      </c>
      <c r="Y104" s="159"/>
      <c r="Z104" s="159"/>
    </row>
    <row r="105" spans="1:53" hidden="1" x14ac:dyDescent="0.2">
      <c r="A105" s="161"/>
      <c r="B105" s="161"/>
      <c r="C105" s="161"/>
      <c r="D105" s="161"/>
      <c r="E105" s="161"/>
      <c r="F105" s="161"/>
      <c r="G105" s="161"/>
      <c r="H105" s="161"/>
      <c r="I105" s="161"/>
      <c r="J105" s="161"/>
      <c r="K105" s="161"/>
      <c r="L105" s="161"/>
      <c r="M105" s="162"/>
      <c r="N105" s="163" t="s">
        <v>66</v>
      </c>
      <c r="O105" s="164"/>
      <c r="P105" s="164"/>
      <c r="Q105" s="164"/>
      <c r="R105" s="164"/>
      <c r="S105" s="164"/>
      <c r="T105" s="165"/>
      <c r="U105" s="38" t="s">
        <v>67</v>
      </c>
      <c r="V105" s="158">
        <f>IFERROR(SUMPRODUCT(V102:V103*H102:H103),"0")</f>
        <v>0</v>
      </c>
      <c r="W105" s="158">
        <f>IFERROR(SUMPRODUCT(W102:W103*H102:H103),"0")</f>
        <v>0</v>
      </c>
      <c r="X105" s="38"/>
      <c r="Y105" s="159"/>
      <c r="Z105" s="159"/>
    </row>
    <row r="106" spans="1:53" ht="16.5" hidden="1" customHeight="1" x14ac:dyDescent="0.25">
      <c r="A106" s="182" t="s">
        <v>172</v>
      </c>
      <c r="B106" s="161"/>
      <c r="C106" s="161"/>
      <c r="D106" s="161"/>
      <c r="E106" s="161"/>
      <c r="F106" s="161"/>
      <c r="G106" s="161"/>
      <c r="H106" s="161"/>
      <c r="I106" s="161"/>
      <c r="J106" s="161"/>
      <c r="K106" s="161"/>
      <c r="L106" s="161"/>
      <c r="M106" s="161"/>
      <c r="N106" s="161"/>
      <c r="O106" s="161"/>
      <c r="P106" s="161"/>
      <c r="Q106" s="161"/>
      <c r="R106" s="161"/>
      <c r="S106" s="161"/>
      <c r="T106" s="161"/>
      <c r="U106" s="161"/>
      <c r="V106" s="161"/>
      <c r="W106" s="161"/>
      <c r="X106" s="161"/>
      <c r="Y106" s="152"/>
      <c r="Z106" s="152"/>
    </row>
    <row r="107" spans="1:53" ht="14.25" hidden="1" customHeight="1" x14ac:dyDescent="0.25">
      <c r="A107" s="174" t="s">
        <v>125</v>
      </c>
      <c r="B107" s="161"/>
      <c r="C107" s="161"/>
      <c r="D107" s="161"/>
      <c r="E107" s="161"/>
      <c r="F107" s="161"/>
      <c r="G107" s="161"/>
      <c r="H107" s="161"/>
      <c r="I107" s="161"/>
      <c r="J107" s="161"/>
      <c r="K107" s="161"/>
      <c r="L107" s="161"/>
      <c r="M107" s="161"/>
      <c r="N107" s="161"/>
      <c r="O107" s="161"/>
      <c r="P107" s="161"/>
      <c r="Q107" s="161"/>
      <c r="R107" s="161"/>
      <c r="S107" s="161"/>
      <c r="T107" s="161"/>
      <c r="U107" s="161"/>
      <c r="V107" s="161"/>
      <c r="W107" s="161"/>
      <c r="X107" s="161"/>
      <c r="Y107" s="151"/>
      <c r="Z107" s="151"/>
    </row>
    <row r="108" spans="1:53" ht="16.5" hidden="1" customHeight="1" x14ac:dyDescent="0.25">
      <c r="A108" s="55" t="s">
        <v>173</v>
      </c>
      <c r="B108" s="55" t="s">
        <v>174</v>
      </c>
      <c r="C108" s="32">
        <v>4301135112</v>
      </c>
      <c r="D108" s="166">
        <v>4607111034199</v>
      </c>
      <c r="E108" s="167"/>
      <c r="F108" s="155">
        <v>0.25</v>
      </c>
      <c r="G108" s="33">
        <v>12</v>
      </c>
      <c r="H108" s="155">
        <v>3</v>
      </c>
      <c r="I108" s="155">
        <v>3.7035999999999998</v>
      </c>
      <c r="J108" s="33">
        <v>70</v>
      </c>
      <c r="K108" s="33" t="s">
        <v>73</v>
      </c>
      <c r="L108" s="34" t="s">
        <v>64</v>
      </c>
      <c r="M108" s="33">
        <v>180</v>
      </c>
      <c r="N108" s="29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73"/>
      <c r="P108" s="173"/>
      <c r="Q108" s="173"/>
      <c r="R108" s="167"/>
      <c r="S108" s="35"/>
      <c r="T108" s="35"/>
      <c r="U108" s="36" t="s">
        <v>65</v>
      </c>
      <c r="V108" s="156">
        <v>0</v>
      </c>
      <c r="W108" s="157">
        <f>IFERROR(IF(V108="","",V108),"")</f>
        <v>0</v>
      </c>
      <c r="X108" s="37">
        <f>IFERROR(IF(V108="","",V108*0.01788),"")</f>
        <v>0</v>
      </c>
      <c r="Y108" s="57"/>
      <c r="Z108" s="58"/>
      <c r="AD108" s="62"/>
      <c r="BA108" s="100" t="s">
        <v>74</v>
      </c>
    </row>
    <row r="109" spans="1:53" hidden="1" x14ac:dyDescent="0.2">
      <c r="A109" s="160"/>
      <c r="B109" s="161"/>
      <c r="C109" s="161"/>
      <c r="D109" s="161"/>
      <c r="E109" s="161"/>
      <c r="F109" s="161"/>
      <c r="G109" s="161"/>
      <c r="H109" s="161"/>
      <c r="I109" s="161"/>
      <c r="J109" s="161"/>
      <c r="K109" s="161"/>
      <c r="L109" s="161"/>
      <c r="M109" s="162"/>
      <c r="N109" s="163" t="s">
        <v>66</v>
      </c>
      <c r="O109" s="164"/>
      <c r="P109" s="164"/>
      <c r="Q109" s="164"/>
      <c r="R109" s="164"/>
      <c r="S109" s="164"/>
      <c r="T109" s="165"/>
      <c r="U109" s="38" t="s">
        <v>65</v>
      </c>
      <c r="V109" s="158">
        <f>IFERROR(SUM(V108:V108),"0")</f>
        <v>0</v>
      </c>
      <c r="W109" s="158">
        <f>IFERROR(SUM(W108:W108),"0")</f>
        <v>0</v>
      </c>
      <c r="X109" s="158">
        <f>IFERROR(IF(X108="",0,X108),"0")</f>
        <v>0</v>
      </c>
      <c r="Y109" s="159"/>
      <c r="Z109" s="159"/>
    </row>
    <row r="110" spans="1:53" hidden="1" x14ac:dyDescent="0.2">
      <c r="A110" s="161"/>
      <c r="B110" s="161"/>
      <c r="C110" s="161"/>
      <c r="D110" s="161"/>
      <c r="E110" s="161"/>
      <c r="F110" s="161"/>
      <c r="G110" s="161"/>
      <c r="H110" s="161"/>
      <c r="I110" s="161"/>
      <c r="J110" s="161"/>
      <c r="K110" s="161"/>
      <c r="L110" s="161"/>
      <c r="M110" s="162"/>
      <c r="N110" s="163" t="s">
        <v>66</v>
      </c>
      <c r="O110" s="164"/>
      <c r="P110" s="164"/>
      <c r="Q110" s="164"/>
      <c r="R110" s="164"/>
      <c r="S110" s="164"/>
      <c r="T110" s="165"/>
      <c r="U110" s="38" t="s">
        <v>67</v>
      </c>
      <c r="V110" s="158">
        <f>IFERROR(SUMPRODUCT(V108:V108*H108:H108),"0")</f>
        <v>0</v>
      </c>
      <c r="W110" s="158">
        <f>IFERROR(SUMPRODUCT(W108:W108*H108:H108),"0")</f>
        <v>0</v>
      </c>
      <c r="X110" s="38"/>
      <c r="Y110" s="159"/>
      <c r="Z110" s="159"/>
    </row>
    <row r="111" spans="1:53" ht="16.5" hidden="1" customHeight="1" x14ac:dyDescent="0.25">
      <c r="A111" s="182" t="s">
        <v>175</v>
      </c>
      <c r="B111" s="161"/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  <c r="O111" s="161"/>
      <c r="P111" s="161"/>
      <c r="Q111" s="161"/>
      <c r="R111" s="161"/>
      <c r="S111" s="161"/>
      <c r="T111" s="161"/>
      <c r="U111" s="161"/>
      <c r="V111" s="161"/>
      <c r="W111" s="161"/>
      <c r="X111" s="161"/>
      <c r="Y111" s="152"/>
      <c r="Z111" s="152"/>
    </row>
    <row r="112" spans="1:53" ht="14.25" hidden="1" customHeight="1" x14ac:dyDescent="0.25">
      <c r="A112" s="174" t="s">
        <v>125</v>
      </c>
      <c r="B112" s="161"/>
      <c r="C112" s="161"/>
      <c r="D112" s="161"/>
      <c r="E112" s="161"/>
      <c r="F112" s="161"/>
      <c r="G112" s="161"/>
      <c r="H112" s="161"/>
      <c r="I112" s="161"/>
      <c r="J112" s="161"/>
      <c r="K112" s="161"/>
      <c r="L112" s="161"/>
      <c r="M112" s="161"/>
      <c r="N112" s="161"/>
      <c r="O112" s="161"/>
      <c r="P112" s="161"/>
      <c r="Q112" s="161"/>
      <c r="R112" s="161"/>
      <c r="S112" s="161"/>
      <c r="T112" s="161"/>
      <c r="U112" s="161"/>
      <c r="V112" s="161"/>
      <c r="W112" s="161"/>
      <c r="X112" s="161"/>
      <c r="Y112" s="151"/>
      <c r="Z112" s="151"/>
    </row>
    <row r="113" spans="1:53" ht="27" hidden="1" customHeight="1" x14ac:dyDescent="0.25">
      <c r="A113" s="55" t="s">
        <v>176</v>
      </c>
      <c r="B113" s="55" t="s">
        <v>177</v>
      </c>
      <c r="C113" s="32">
        <v>4301130006</v>
      </c>
      <c r="D113" s="166">
        <v>4607111034670</v>
      </c>
      <c r="E113" s="167"/>
      <c r="F113" s="155">
        <v>3</v>
      </c>
      <c r="G113" s="33">
        <v>1</v>
      </c>
      <c r="H113" s="155">
        <v>3</v>
      </c>
      <c r="I113" s="155">
        <v>3.1949999999999998</v>
      </c>
      <c r="J113" s="33">
        <v>126</v>
      </c>
      <c r="K113" s="33" t="s">
        <v>73</v>
      </c>
      <c r="L113" s="34" t="s">
        <v>64</v>
      </c>
      <c r="M113" s="33">
        <v>180</v>
      </c>
      <c r="N113" s="20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73"/>
      <c r="P113" s="173"/>
      <c r="Q113" s="173"/>
      <c r="R113" s="167"/>
      <c r="S113" s="35"/>
      <c r="T113" s="35"/>
      <c r="U113" s="36" t="s">
        <v>65</v>
      </c>
      <c r="V113" s="156">
        <v>0</v>
      </c>
      <c r="W113" s="157">
        <f>IFERROR(IF(V113="","",V113),"")</f>
        <v>0</v>
      </c>
      <c r="X113" s="37">
        <f>IFERROR(IF(V113="","",V113*0.00936),"")</f>
        <v>0</v>
      </c>
      <c r="Y113" s="57" t="s">
        <v>178</v>
      </c>
      <c r="Z113" s="58"/>
      <c r="AD113" s="62"/>
      <c r="BA113" s="101" t="s">
        <v>74</v>
      </c>
    </row>
    <row r="114" spans="1:53" ht="27" hidden="1" customHeight="1" x14ac:dyDescent="0.25">
      <c r="A114" s="55" t="s">
        <v>179</v>
      </c>
      <c r="B114" s="55" t="s">
        <v>180</v>
      </c>
      <c r="C114" s="32">
        <v>4301130003</v>
      </c>
      <c r="D114" s="166">
        <v>4607111034687</v>
      </c>
      <c r="E114" s="167"/>
      <c r="F114" s="155">
        <v>3</v>
      </c>
      <c r="G114" s="33">
        <v>1</v>
      </c>
      <c r="H114" s="155">
        <v>3</v>
      </c>
      <c r="I114" s="155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289" t="s">
        <v>181</v>
      </c>
      <c r="O114" s="173"/>
      <c r="P114" s="173"/>
      <c r="Q114" s="173"/>
      <c r="R114" s="167"/>
      <c r="S114" s="35"/>
      <c r="T114" s="35"/>
      <c r="U114" s="36" t="s">
        <v>65</v>
      </c>
      <c r="V114" s="156">
        <v>0</v>
      </c>
      <c r="W114" s="157">
        <f>IFERROR(IF(V114="","",V114),"")</f>
        <v>0</v>
      </c>
      <c r="X114" s="37">
        <f>IFERROR(IF(V114="","",V114*0.00936),"")</f>
        <v>0</v>
      </c>
      <c r="Y114" s="57" t="s">
        <v>178</v>
      </c>
      <c r="Z114" s="58"/>
      <c r="AD114" s="62"/>
      <c r="BA114" s="102" t="s">
        <v>74</v>
      </c>
    </row>
    <row r="115" spans="1:53" ht="27" hidden="1" customHeight="1" x14ac:dyDescent="0.25">
      <c r="A115" s="55" t="s">
        <v>182</v>
      </c>
      <c r="B115" s="55" t="s">
        <v>183</v>
      </c>
      <c r="C115" s="32">
        <v>4301135115</v>
      </c>
      <c r="D115" s="166">
        <v>4607111034380</v>
      </c>
      <c r="E115" s="167"/>
      <c r="F115" s="155">
        <v>0.25</v>
      </c>
      <c r="G115" s="33">
        <v>12</v>
      </c>
      <c r="H115" s="155">
        <v>3</v>
      </c>
      <c r="I115" s="155">
        <v>3.7035999999999998</v>
      </c>
      <c r="J115" s="33">
        <v>70</v>
      </c>
      <c r="K115" s="33" t="s">
        <v>73</v>
      </c>
      <c r="L115" s="34" t="s">
        <v>64</v>
      </c>
      <c r="M115" s="33">
        <v>180</v>
      </c>
      <c r="N115" s="330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173"/>
      <c r="P115" s="173"/>
      <c r="Q115" s="173"/>
      <c r="R115" s="167"/>
      <c r="S115" s="35"/>
      <c r="T115" s="35"/>
      <c r="U115" s="36" t="s">
        <v>65</v>
      </c>
      <c r="V115" s="156">
        <v>0</v>
      </c>
      <c r="W115" s="157">
        <f>IFERROR(IF(V115="","",V115),"")</f>
        <v>0</v>
      </c>
      <c r="X115" s="37">
        <f>IFERROR(IF(V115="","",V115*0.01788),"")</f>
        <v>0</v>
      </c>
      <c r="Y115" s="57"/>
      <c r="Z115" s="58"/>
      <c r="AD115" s="62"/>
      <c r="BA115" s="103" t="s">
        <v>74</v>
      </c>
    </row>
    <row r="116" spans="1:53" ht="27" hidden="1" customHeight="1" x14ac:dyDescent="0.25">
      <c r="A116" s="55" t="s">
        <v>184</v>
      </c>
      <c r="B116" s="55" t="s">
        <v>185</v>
      </c>
      <c r="C116" s="32">
        <v>4301135114</v>
      </c>
      <c r="D116" s="166">
        <v>4607111034397</v>
      </c>
      <c r="E116" s="167"/>
      <c r="F116" s="155">
        <v>0.25</v>
      </c>
      <c r="G116" s="33">
        <v>12</v>
      </c>
      <c r="H116" s="155">
        <v>3</v>
      </c>
      <c r="I116" s="155">
        <v>3.7035999999999998</v>
      </c>
      <c r="J116" s="33">
        <v>70</v>
      </c>
      <c r="K116" s="33" t="s">
        <v>73</v>
      </c>
      <c r="L116" s="34" t="s">
        <v>64</v>
      </c>
      <c r="M116" s="33">
        <v>180</v>
      </c>
      <c r="N116" s="215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73"/>
      <c r="P116" s="173"/>
      <c r="Q116" s="173"/>
      <c r="R116" s="167"/>
      <c r="S116" s="35"/>
      <c r="T116" s="35"/>
      <c r="U116" s="36" t="s">
        <v>65</v>
      </c>
      <c r="V116" s="156">
        <v>0</v>
      </c>
      <c r="W116" s="157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74</v>
      </c>
    </row>
    <row r="117" spans="1:53" hidden="1" x14ac:dyDescent="0.2">
      <c r="A117" s="160"/>
      <c r="B117" s="161"/>
      <c r="C117" s="161"/>
      <c r="D117" s="161"/>
      <c r="E117" s="161"/>
      <c r="F117" s="161"/>
      <c r="G117" s="161"/>
      <c r="H117" s="161"/>
      <c r="I117" s="161"/>
      <c r="J117" s="161"/>
      <c r="K117" s="161"/>
      <c r="L117" s="161"/>
      <c r="M117" s="162"/>
      <c r="N117" s="163" t="s">
        <v>66</v>
      </c>
      <c r="O117" s="164"/>
      <c r="P117" s="164"/>
      <c r="Q117" s="164"/>
      <c r="R117" s="164"/>
      <c r="S117" s="164"/>
      <c r="T117" s="165"/>
      <c r="U117" s="38" t="s">
        <v>65</v>
      </c>
      <c r="V117" s="158">
        <f>IFERROR(SUM(V113:V116),"0")</f>
        <v>0</v>
      </c>
      <c r="W117" s="158">
        <f>IFERROR(SUM(W113:W116),"0")</f>
        <v>0</v>
      </c>
      <c r="X117" s="158">
        <f>IFERROR(IF(X113="",0,X113),"0")+IFERROR(IF(X114="",0,X114),"0")+IFERROR(IF(X115="",0,X115),"0")+IFERROR(IF(X116="",0,X116),"0")</f>
        <v>0</v>
      </c>
      <c r="Y117" s="159"/>
      <c r="Z117" s="159"/>
    </row>
    <row r="118" spans="1:53" hidden="1" x14ac:dyDescent="0.2">
      <c r="A118" s="161"/>
      <c r="B118" s="161"/>
      <c r="C118" s="161"/>
      <c r="D118" s="161"/>
      <c r="E118" s="161"/>
      <c r="F118" s="161"/>
      <c r="G118" s="161"/>
      <c r="H118" s="161"/>
      <c r="I118" s="161"/>
      <c r="J118" s="161"/>
      <c r="K118" s="161"/>
      <c r="L118" s="161"/>
      <c r="M118" s="162"/>
      <c r="N118" s="163" t="s">
        <v>66</v>
      </c>
      <c r="O118" s="164"/>
      <c r="P118" s="164"/>
      <c r="Q118" s="164"/>
      <c r="R118" s="164"/>
      <c r="S118" s="164"/>
      <c r="T118" s="165"/>
      <c r="U118" s="38" t="s">
        <v>67</v>
      </c>
      <c r="V118" s="158">
        <f>IFERROR(SUMPRODUCT(V113:V116*H113:H116),"0")</f>
        <v>0</v>
      </c>
      <c r="W118" s="158">
        <f>IFERROR(SUMPRODUCT(W113:W116*H113:H116),"0")</f>
        <v>0</v>
      </c>
      <c r="X118" s="38"/>
      <c r="Y118" s="159"/>
      <c r="Z118" s="159"/>
    </row>
    <row r="119" spans="1:53" ht="16.5" hidden="1" customHeight="1" x14ac:dyDescent="0.25">
      <c r="A119" s="182" t="s">
        <v>186</v>
      </c>
      <c r="B119" s="161"/>
      <c r="C119" s="161"/>
      <c r="D119" s="161"/>
      <c r="E119" s="161"/>
      <c r="F119" s="161"/>
      <c r="G119" s="161"/>
      <c r="H119" s="161"/>
      <c r="I119" s="161"/>
      <c r="J119" s="161"/>
      <c r="K119" s="161"/>
      <c r="L119" s="161"/>
      <c r="M119" s="161"/>
      <c r="N119" s="161"/>
      <c r="O119" s="161"/>
      <c r="P119" s="161"/>
      <c r="Q119" s="161"/>
      <c r="R119" s="161"/>
      <c r="S119" s="161"/>
      <c r="T119" s="161"/>
      <c r="U119" s="161"/>
      <c r="V119" s="161"/>
      <c r="W119" s="161"/>
      <c r="X119" s="161"/>
      <c r="Y119" s="152"/>
      <c r="Z119" s="152"/>
    </row>
    <row r="120" spans="1:53" ht="14.25" hidden="1" customHeight="1" x14ac:dyDescent="0.25">
      <c r="A120" s="174" t="s">
        <v>125</v>
      </c>
      <c r="B120" s="161"/>
      <c r="C120" s="161"/>
      <c r="D120" s="161"/>
      <c r="E120" s="161"/>
      <c r="F120" s="161"/>
      <c r="G120" s="161"/>
      <c r="H120" s="161"/>
      <c r="I120" s="161"/>
      <c r="J120" s="161"/>
      <c r="K120" s="161"/>
      <c r="L120" s="161"/>
      <c r="M120" s="161"/>
      <c r="N120" s="161"/>
      <c r="O120" s="161"/>
      <c r="P120" s="161"/>
      <c r="Q120" s="161"/>
      <c r="R120" s="161"/>
      <c r="S120" s="161"/>
      <c r="T120" s="161"/>
      <c r="U120" s="161"/>
      <c r="V120" s="161"/>
      <c r="W120" s="161"/>
      <c r="X120" s="161"/>
      <c r="Y120" s="151"/>
      <c r="Z120" s="151"/>
    </row>
    <row r="121" spans="1:53" ht="27" hidden="1" customHeight="1" x14ac:dyDescent="0.25">
      <c r="A121" s="55" t="s">
        <v>187</v>
      </c>
      <c r="B121" s="55" t="s">
        <v>188</v>
      </c>
      <c r="C121" s="32">
        <v>4301135134</v>
      </c>
      <c r="D121" s="166">
        <v>4607111035806</v>
      </c>
      <c r="E121" s="167"/>
      <c r="F121" s="155">
        <v>0.25</v>
      </c>
      <c r="G121" s="33">
        <v>12</v>
      </c>
      <c r="H121" s="155">
        <v>3</v>
      </c>
      <c r="I121" s="155">
        <v>3.7035999999999998</v>
      </c>
      <c r="J121" s="33">
        <v>70</v>
      </c>
      <c r="K121" s="33" t="s">
        <v>73</v>
      </c>
      <c r="L121" s="34" t="s">
        <v>64</v>
      </c>
      <c r="M121" s="33">
        <v>180</v>
      </c>
      <c r="N121" s="282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73"/>
      <c r="P121" s="173"/>
      <c r="Q121" s="173"/>
      <c r="R121" s="167"/>
      <c r="S121" s="35"/>
      <c r="T121" s="35"/>
      <c r="U121" s="36" t="s">
        <v>65</v>
      </c>
      <c r="V121" s="156">
        <v>0</v>
      </c>
      <c r="W121" s="157">
        <f>IFERROR(IF(V121="","",V121),"")</f>
        <v>0</v>
      </c>
      <c r="X121" s="37">
        <f>IFERROR(IF(V121="","",V121*0.01788),"")</f>
        <v>0</v>
      </c>
      <c r="Y121" s="57"/>
      <c r="Z121" s="58"/>
      <c r="AD121" s="62"/>
      <c r="BA121" s="105" t="s">
        <v>74</v>
      </c>
    </row>
    <row r="122" spans="1:53" hidden="1" x14ac:dyDescent="0.2">
      <c r="A122" s="160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161"/>
      <c r="M122" s="162"/>
      <c r="N122" s="163" t="s">
        <v>66</v>
      </c>
      <c r="O122" s="164"/>
      <c r="P122" s="164"/>
      <c r="Q122" s="164"/>
      <c r="R122" s="164"/>
      <c r="S122" s="164"/>
      <c r="T122" s="165"/>
      <c r="U122" s="38" t="s">
        <v>65</v>
      </c>
      <c r="V122" s="158">
        <f>IFERROR(SUM(V121:V121),"0")</f>
        <v>0</v>
      </c>
      <c r="W122" s="158">
        <f>IFERROR(SUM(W121:W121),"0")</f>
        <v>0</v>
      </c>
      <c r="X122" s="158">
        <f>IFERROR(IF(X121="",0,X121),"0")</f>
        <v>0</v>
      </c>
      <c r="Y122" s="159"/>
      <c r="Z122" s="159"/>
    </row>
    <row r="123" spans="1:53" hidden="1" x14ac:dyDescent="0.2">
      <c r="A123" s="161"/>
      <c r="B123" s="161"/>
      <c r="C123" s="161"/>
      <c r="D123" s="161"/>
      <c r="E123" s="161"/>
      <c r="F123" s="161"/>
      <c r="G123" s="161"/>
      <c r="H123" s="161"/>
      <c r="I123" s="161"/>
      <c r="J123" s="161"/>
      <c r="K123" s="161"/>
      <c r="L123" s="161"/>
      <c r="M123" s="162"/>
      <c r="N123" s="163" t="s">
        <v>66</v>
      </c>
      <c r="O123" s="164"/>
      <c r="P123" s="164"/>
      <c r="Q123" s="164"/>
      <c r="R123" s="164"/>
      <c r="S123" s="164"/>
      <c r="T123" s="165"/>
      <c r="U123" s="38" t="s">
        <v>67</v>
      </c>
      <c r="V123" s="158">
        <f>IFERROR(SUMPRODUCT(V121:V121*H121:H121),"0")</f>
        <v>0</v>
      </c>
      <c r="W123" s="158">
        <f>IFERROR(SUMPRODUCT(W121:W121*H121:H121),"0")</f>
        <v>0</v>
      </c>
      <c r="X123" s="38"/>
      <c r="Y123" s="159"/>
      <c r="Z123" s="159"/>
    </row>
    <row r="124" spans="1:53" ht="16.5" hidden="1" customHeight="1" x14ac:dyDescent="0.25">
      <c r="A124" s="182" t="s">
        <v>189</v>
      </c>
      <c r="B124" s="161"/>
      <c r="C124" s="161"/>
      <c r="D124" s="161"/>
      <c r="E124" s="161"/>
      <c r="F124" s="161"/>
      <c r="G124" s="161"/>
      <c r="H124" s="161"/>
      <c r="I124" s="161"/>
      <c r="J124" s="161"/>
      <c r="K124" s="161"/>
      <c r="L124" s="161"/>
      <c r="M124" s="161"/>
      <c r="N124" s="161"/>
      <c r="O124" s="161"/>
      <c r="P124" s="161"/>
      <c r="Q124" s="161"/>
      <c r="R124" s="161"/>
      <c r="S124" s="161"/>
      <c r="T124" s="161"/>
      <c r="U124" s="161"/>
      <c r="V124" s="161"/>
      <c r="W124" s="161"/>
      <c r="X124" s="161"/>
      <c r="Y124" s="152"/>
      <c r="Z124" s="152"/>
    </row>
    <row r="125" spans="1:53" ht="14.25" hidden="1" customHeight="1" x14ac:dyDescent="0.25">
      <c r="A125" s="174" t="s">
        <v>190</v>
      </c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  <c r="V125" s="161"/>
      <c r="W125" s="161"/>
      <c r="X125" s="161"/>
      <c r="Y125" s="151"/>
      <c r="Z125" s="151"/>
    </row>
    <row r="126" spans="1:53" ht="27" hidden="1" customHeight="1" x14ac:dyDescent="0.25">
      <c r="A126" s="55" t="s">
        <v>191</v>
      </c>
      <c r="B126" s="55" t="s">
        <v>192</v>
      </c>
      <c r="C126" s="32">
        <v>4301070768</v>
      </c>
      <c r="D126" s="166">
        <v>4607111035639</v>
      </c>
      <c r="E126" s="167"/>
      <c r="F126" s="155">
        <v>0.2</v>
      </c>
      <c r="G126" s="33">
        <v>12</v>
      </c>
      <c r="H126" s="155">
        <v>2.4</v>
      </c>
      <c r="I126" s="155">
        <v>3.13</v>
      </c>
      <c r="J126" s="33">
        <v>48</v>
      </c>
      <c r="K126" s="33" t="s">
        <v>193</v>
      </c>
      <c r="L126" s="34" t="s">
        <v>64</v>
      </c>
      <c r="M126" s="33">
        <v>180</v>
      </c>
      <c r="N126" s="26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73"/>
      <c r="P126" s="173"/>
      <c r="Q126" s="173"/>
      <c r="R126" s="167"/>
      <c r="S126" s="35"/>
      <c r="T126" s="35"/>
      <c r="U126" s="36" t="s">
        <v>65</v>
      </c>
      <c r="V126" s="156">
        <v>0</v>
      </c>
      <c r="W126" s="157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74</v>
      </c>
    </row>
    <row r="127" spans="1:53" ht="27" hidden="1" customHeight="1" x14ac:dyDescent="0.25">
      <c r="A127" s="55" t="s">
        <v>194</v>
      </c>
      <c r="B127" s="55" t="s">
        <v>195</v>
      </c>
      <c r="C127" s="32">
        <v>4301070797</v>
      </c>
      <c r="D127" s="166">
        <v>4607111035646</v>
      </c>
      <c r="E127" s="167"/>
      <c r="F127" s="155">
        <v>0.2</v>
      </c>
      <c r="G127" s="33">
        <v>8</v>
      </c>
      <c r="H127" s="155">
        <v>1.6</v>
      </c>
      <c r="I127" s="155">
        <v>2.12</v>
      </c>
      <c r="J127" s="33">
        <v>72</v>
      </c>
      <c r="K127" s="33" t="s">
        <v>196</v>
      </c>
      <c r="L127" s="34" t="s">
        <v>64</v>
      </c>
      <c r="M127" s="33">
        <v>180</v>
      </c>
      <c r="N127" s="209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73"/>
      <c r="P127" s="173"/>
      <c r="Q127" s="173"/>
      <c r="R127" s="167"/>
      <c r="S127" s="35"/>
      <c r="T127" s="35"/>
      <c r="U127" s="36" t="s">
        <v>65</v>
      </c>
      <c r="V127" s="156">
        <v>0</v>
      </c>
      <c r="W127" s="157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74</v>
      </c>
    </row>
    <row r="128" spans="1:53" hidden="1" x14ac:dyDescent="0.2">
      <c r="A128" s="160"/>
      <c r="B128" s="161"/>
      <c r="C128" s="161"/>
      <c r="D128" s="161"/>
      <c r="E128" s="161"/>
      <c r="F128" s="161"/>
      <c r="G128" s="161"/>
      <c r="H128" s="161"/>
      <c r="I128" s="161"/>
      <c r="J128" s="161"/>
      <c r="K128" s="161"/>
      <c r="L128" s="161"/>
      <c r="M128" s="162"/>
      <c r="N128" s="163" t="s">
        <v>66</v>
      </c>
      <c r="O128" s="164"/>
      <c r="P128" s="164"/>
      <c r="Q128" s="164"/>
      <c r="R128" s="164"/>
      <c r="S128" s="164"/>
      <c r="T128" s="165"/>
      <c r="U128" s="38" t="s">
        <v>65</v>
      </c>
      <c r="V128" s="158">
        <f>IFERROR(SUM(V126:V127),"0")</f>
        <v>0</v>
      </c>
      <c r="W128" s="158">
        <f>IFERROR(SUM(W126:W127),"0")</f>
        <v>0</v>
      </c>
      <c r="X128" s="158">
        <f>IFERROR(IF(X126="",0,X126),"0")+IFERROR(IF(X127="",0,X127),"0")</f>
        <v>0</v>
      </c>
      <c r="Y128" s="159"/>
      <c r="Z128" s="159"/>
    </row>
    <row r="129" spans="1:53" hidden="1" x14ac:dyDescent="0.2">
      <c r="A129" s="161"/>
      <c r="B129" s="161"/>
      <c r="C129" s="161"/>
      <c r="D129" s="161"/>
      <c r="E129" s="161"/>
      <c r="F129" s="161"/>
      <c r="G129" s="161"/>
      <c r="H129" s="161"/>
      <c r="I129" s="161"/>
      <c r="J129" s="161"/>
      <c r="K129" s="161"/>
      <c r="L129" s="161"/>
      <c r="M129" s="162"/>
      <c r="N129" s="163" t="s">
        <v>66</v>
      </c>
      <c r="O129" s="164"/>
      <c r="P129" s="164"/>
      <c r="Q129" s="164"/>
      <c r="R129" s="164"/>
      <c r="S129" s="164"/>
      <c r="T129" s="165"/>
      <c r="U129" s="38" t="s">
        <v>67</v>
      </c>
      <c r="V129" s="158">
        <f>IFERROR(SUMPRODUCT(V126:V127*H126:H127),"0")</f>
        <v>0</v>
      </c>
      <c r="W129" s="158">
        <f>IFERROR(SUMPRODUCT(W126:W127*H126:H127),"0")</f>
        <v>0</v>
      </c>
      <c r="X129" s="38"/>
      <c r="Y129" s="159"/>
      <c r="Z129" s="159"/>
    </row>
    <row r="130" spans="1:53" ht="16.5" hidden="1" customHeight="1" x14ac:dyDescent="0.25">
      <c r="A130" s="182" t="s">
        <v>197</v>
      </c>
      <c r="B130" s="161"/>
      <c r="C130" s="161"/>
      <c r="D130" s="161"/>
      <c r="E130" s="161"/>
      <c r="F130" s="161"/>
      <c r="G130" s="161"/>
      <c r="H130" s="161"/>
      <c r="I130" s="161"/>
      <c r="J130" s="161"/>
      <c r="K130" s="161"/>
      <c r="L130" s="161"/>
      <c r="M130" s="161"/>
      <c r="N130" s="161"/>
      <c r="O130" s="161"/>
      <c r="P130" s="161"/>
      <c r="Q130" s="161"/>
      <c r="R130" s="161"/>
      <c r="S130" s="161"/>
      <c r="T130" s="161"/>
      <c r="U130" s="161"/>
      <c r="V130" s="161"/>
      <c r="W130" s="161"/>
      <c r="X130" s="161"/>
      <c r="Y130" s="152"/>
      <c r="Z130" s="152"/>
    </row>
    <row r="131" spans="1:53" ht="14.25" hidden="1" customHeight="1" x14ac:dyDescent="0.25">
      <c r="A131" s="174" t="s">
        <v>125</v>
      </c>
      <c r="B131" s="161"/>
      <c r="C131" s="161"/>
      <c r="D131" s="161"/>
      <c r="E131" s="161"/>
      <c r="F131" s="161"/>
      <c r="G131" s="161"/>
      <c r="H131" s="161"/>
      <c r="I131" s="161"/>
      <c r="J131" s="161"/>
      <c r="K131" s="161"/>
      <c r="L131" s="161"/>
      <c r="M131" s="161"/>
      <c r="N131" s="161"/>
      <c r="O131" s="161"/>
      <c r="P131" s="161"/>
      <c r="Q131" s="161"/>
      <c r="R131" s="161"/>
      <c r="S131" s="161"/>
      <c r="T131" s="161"/>
      <c r="U131" s="161"/>
      <c r="V131" s="161"/>
      <c r="W131" s="161"/>
      <c r="X131" s="161"/>
      <c r="Y131" s="151"/>
      <c r="Z131" s="151"/>
    </row>
    <row r="132" spans="1:53" ht="27" hidden="1" customHeight="1" x14ac:dyDescent="0.25">
      <c r="A132" s="55" t="s">
        <v>198</v>
      </c>
      <c r="B132" s="55" t="s">
        <v>199</v>
      </c>
      <c r="C132" s="32">
        <v>4301135133</v>
      </c>
      <c r="D132" s="166">
        <v>4607111036568</v>
      </c>
      <c r="E132" s="167"/>
      <c r="F132" s="155">
        <v>0.28000000000000003</v>
      </c>
      <c r="G132" s="33">
        <v>6</v>
      </c>
      <c r="H132" s="155">
        <v>1.68</v>
      </c>
      <c r="I132" s="155">
        <v>2.1017999999999999</v>
      </c>
      <c r="J132" s="33">
        <v>126</v>
      </c>
      <c r="K132" s="33" t="s">
        <v>73</v>
      </c>
      <c r="L132" s="34" t="s">
        <v>64</v>
      </c>
      <c r="M132" s="33">
        <v>180</v>
      </c>
      <c r="N132" s="323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73"/>
      <c r="P132" s="173"/>
      <c r="Q132" s="173"/>
      <c r="R132" s="167"/>
      <c r="S132" s="35"/>
      <c r="T132" s="35"/>
      <c r="U132" s="36" t="s">
        <v>65</v>
      </c>
      <c r="V132" s="156">
        <v>0</v>
      </c>
      <c r="W132" s="157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74</v>
      </c>
    </row>
    <row r="133" spans="1:53" hidden="1" x14ac:dyDescent="0.2">
      <c r="A133" s="160"/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161"/>
      <c r="M133" s="162"/>
      <c r="N133" s="163" t="s">
        <v>66</v>
      </c>
      <c r="O133" s="164"/>
      <c r="P133" s="164"/>
      <c r="Q133" s="164"/>
      <c r="R133" s="164"/>
      <c r="S133" s="164"/>
      <c r="T133" s="165"/>
      <c r="U133" s="38" t="s">
        <v>65</v>
      </c>
      <c r="V133" s="158">
        <f>IFERROR(SUM(V132:V132),"0")</f>
        <v>0</v>
      </c>
      <c r="W133" s="158">
        <f>IFERROR(SUM(W132:W132),"0")</f>
        <v>0</v>
      </c>
      <c r="X133" s="158">
        <f>IFERROR(IF(X132="",0,X132),"0")</f>
        <v>0</v>
      </c>
      <c r="Y133" s="159"/>
      <c r="Z133" s="159"/>
    </row>
    <row r="134" spans="1:53" hidden="1" x14ac:dyDescent="0.2">
      <c r="A134" s="161"/>
      <c r="B134" s="161"/>
      <c r="C134" s="161"/>
      <c r="D134" s="161"/>
      <c r="E134" s="161"/>
      <c r="F134" s="161"/>
      <c r="G134" s="161"/>
      <c r="H134" s="161"/>
      <c r="I134" s="161"/>
      <c r="J134" s="161"/>
      <c r="K134" s="161"/>
      <c r="L134" s="161"/>
      <c r="M134" s="162"/>
      <c r="N134" s="163" t="s">
        <v>66</v>
      </c>
      <c r="O134" s="164"/>
      <c r="P134" s="164"/>
      <c r="Q134" s="164"/>
      <c r="R134" s="164"/>
      <c r="S134" s="164"/>
      <c r="T134" s="165"/>
      <c r="U134" s="38" t="s">
        <v>67</v>
      </c>
      <c r="V134" s="158">
        <f>IFERROR(SUMPRODUCT(V132:V132*H132:H132),"0")</f>
        <v>0</v>
      </c>
      <c r="W134" s="158">
        <f>IFERROR(SUMPRODUCT(W132:W132*H132:H132),"0")</f>
        <v>0</v>
      </c>
      <c r="X134" s="38"/>
      <c r="Y134" s="159"/>
      <c r="Z134" s="159"/>
    </row>
    <row r="135" spans="1:53" ht="27.75" hidden="1" customHeight="1" x14ac:dyDescent="0.2">
      <c r="A135" s="168" t="s">
        <v>200</v>
      </c>
      <c r="B135" s="169"/>
      <c r="C135" s="169"/>
      <c r="D135" s="169"/>
      <c r="E135" s="169"/>
      <c r="F135" s="169"/>
      <c r="G135" s="169"/>
      <c r="H135" s="169"/>
      <c r="I135" s="169"/>
      <c r="J135" s="169"/>
      <c r="K135" s="169"/>
      <c r="L135" s="169"/>
      <c r="M135" s="169"/>
      <c r="N135" s="169"/>
      <c r="O135" s="169"/>
      <c r="P135" s="169"/>
      <c r="Q135" s="169"/>
      <c r="R135" s="169"/>
      <c r="S135" s="169"/>
      <c r="T135" s="169"/>
      <c r="U135" s="169"/>
      <c r="V135" s="169"/>
      <c r="W135" s="169"/>
      <c r="X135" s="169"/>
      <c r="Y135" s="49"/>
      <c r="Z135" s="49"/>
    </row>
    <row r="136" spans="1:53" ht="16.5" hidden="1" customHeight="1" x14ac:dyDescent="0.25">
      <c r="A136" s="182" t="s">
        <v>201</v>
      </c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  <c r="N136" s="161"/>
      <c r="O136" s="161"/>
      <c r="P136" s="161"/>
      <c r="Q136" s="161"/>
      <c r="R136" s="161"/>
      <c r="S136" s="161"/>
      <c r="T136" s="161"/>
      <c r="U136" s="161"/>
      <c r="V136" s="161"/>
      <c r="W136" s="161"/>
      <c r="X136" s="161"/>
      <c r="Y136" s="152"/>
      <c r="Z136" s="152"/>
    </row>
    <row r="137" spans="1:53" ht="14.25" hidden="1" customHeight="1" x14ac:dyDescent="0.25">
      <c r="A137" s="174" t="s">
        <v>190</v>
      </c>
      <c r="B137" s="161"/>
      <c r="C137" s="161"/>
      <c r="D137" s="161"/>
      <c r="E137" s="161"/>
      <c r="F137" s="161"/>
      <c r="G137" s="161"/>
      <c r="H137" s="161"/>
      <c r="I137" s="161"/>
      <c r="J137" s="161"/>
      <c r="K137" s="161"/>
      <c r="L137" s="161"/>
      <c r="M137" s="161"/>
      <c r="N137" s="161"/>
      <c r="O137" s="161"/>
      <c r="P137" s="161"/>
      <c r="Q137" s="161"/>
      <c r="R137" s="161"/>
      <c r="S137" s="161"/>
      <c r="T137" s="161"/>
      <c r="U137" s="161"/>
      <c r="V137" s="161"/>
      <c r="W137" s="161"/>
      <c r="X137" s="161"/>
      <c r="Y137" s="151"/>
      <c r="Z137" s="151"/>
    </row>
    <row r="138" spans="1:53" ht="16.5" hidden="1" customHeight="1" x14ac:dyDescent="0.25">
      <c r="A138" s="55" t="s">
        <v>202</v>
      </c>
      <c r="B138" s="55" t="s">
        <v>203</v>
      </c>
      <c r="C138" s="32">
        <v>4301071010</v>
      </c>
      <c r="D138" s="166">
        <v>4607111037701</v>
      </c>
      <c r="E138" s="167"/>
      <c r="F138" s="155">
        <v>5</v>
      </c>
      <c r="G138" s="33">
        <v>1</v>
      </c>
      <c r="H138" s="155">
        <v>5</v>
      </c>
      <c r="I138" s="155">
        <v>5.2</v>
      </c>
      <c r="J138" s="33">
        <v>144</v>
      </c>
      <c r="K138" s="33" t="s">
        <v>63</v>
      </c>
      <c r="L138" s="34" t="s">
        <v>64</v>
      </c>
      <c r="M138" s="33">
        <v>180</v>
      </c>
      <c r="N138" s="27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73"/>
      <c r="P138" s="173"/>
      <c r="Q138" s="173"/>
      <c r="R138" s="167"/>
      <c r="S138" s="35"/>
      <c r="T138" s="35"/>
      <c r="U138" s="36" t="s">
        <v>65</v>
      </c>
      <c r="V138" s="156">
        <v>0</v>
      </c>
      <c r="W138" s="157">
        <f>IFERROR(IF(V138="","",V138),"")</f>
        <v>0</v>
      </c>
      <c r="X138" s="37">
        <f>IFERROR(IF(V138="","",V138*0.00866),"")</f>
        <v>0</v>
      </c>
      <c r="Y138" s="57"/>
      <c r="Z138" s="58"/>
      <c r="AD138" s="62"/>
      <c r="BA138" s="109" t="s">
        <v>74</v>
      </c>
    </row>
    <row r="139" spans="1:53" hidden="1" x14ac:dyDescent="0.2">
      <c r="A139" s="160"/>
      <c r="B139" s="161"/>
      <c r="C139" s="161"/>
      <c r="D139" s="161"/>
      <c r="E139" s="161"/>
      <c r="F139" s="161"/>
      <c r="G139" s="161"/>
      <c r="H139" s="161"/>
      <c r="I139" s="161"/>
      <c r="J139" s="161"/>
      <c r="K139" s="161"/>
      <c r="L139" s="161"/>
      <c r="M139" s="162"/>
      <c r="N139" s="163" t="s">
        <v>66</v>
      </c>
      <c r="O139" s="164"/>
      <c r="P139" s="164"/>
      <c r="Q139" s="164"/>
      <c r="R139" s="164"/>
      <c r="S139" s="164"/>
      <c r="T139" s="165"/>
      <c r="U139" s="38" t="s">
        <v>65</v>
      </c>
      <c r="V139" s="158">
        <f>IFERROR(SUM(V138:V138),"0")</f>
        <v>0</v>
      </c>
      <c r="W139" s="158">
        <f>IFERROR(SUM(W138:W138),"0")</f>
        <v>0</v>
      </c>
      <c r="X139" s="158">
        <f>IFERROR(IF(X138="",0,X138),"0")</f>
        <v>0</v>
      </c>
      <c r="Y139" s="159"/>
      <c r="Z139" s="159"/>
    </row>
    <row r="140" spans="1:53" hidden="1" x14ac:dyDescent="0.2">
      <c r="A140" s="161"/>
      <c r="B140" s="161"/>
      <c r="C140" s="161"/>
      <c r="D140" s="161"/>
      <c r="E140" s="161"/>
      <c r="F140" s="161"/>
      <c r="G140" s="161"/>
      <c r="H140" s="161"/>
      <c r="I140" s="161"/>
      <c r="J140" s="161"/>
      <c r="K140" s="161"/>
      <c r="L140" s="161"/>
      <c r="M140" s="162"/>
      <c r="N140" s="163" t="s">
        <v>66</v>
      </c>
      <c r="O140" s="164"/>
      <c r="P140" s="164"/>
      <c r="Q140" s="164"/>
      <c r="R140" s="164"/>
      <c r="S140" s="164"/>
      <c r="T140" s="165"/>
      <c r="U140" s="38" t="s">
        <v>67</v>
      </c>
      <c r="V140" s="158">
        <f>IFERROR(SUMPRODUCT(V138:V138*H138:H138),"0")</f>
        <v>0</v>
      </c>
      <c r="W140" s="158">
        <f>IFERROR(SUMPRODUCT(W138:W138*H138:H138),"0")</f>
        <v>0</v>
      </c>
      <c r="X140" s="38"/>
      <c r="Y140" s="159"/>
      <c r="Z140" s="159"/>
    </row>
    <row r="141" spans="1:53" ht="16.5" hidden="1" customHeight="1" x14ac:dyDescent="0.25">
      <c r="A141" s="182" t="s">
        <v>204</v>
      </c>
      <c r="B141" s="161"/>
      <c r="C141" s="161"/>
      <c r="D141" s="161"/>
      <c r="E141" s="161"/>
      <c r="F141" s="161"/>
      <c r="G141" s="161"/>
      <c r="H141" s="161"/>
      <c r="I141" s="161"/>
      <c r="J141" s="161"/>
      <c r="K141" s="161"/>
      <c r="L141" s="161"/>
      <c r="M141" s="161"/>
      <c r="N141" s="161"/>
      <c r="O141" s="161"/>
      <c r="P141" s="161"/>
      <c r="Q141" s="161"/>
      <c r="R141" s="161"/>
      <c r="S141" s="161"/>
      <c r="T141" s="161"/>
      <c r="U141" s="161"/>
      <c r="V141" s="161"/>
      <c r="W141" s="161"/>
      <c r="X141" s="161"/>
      <c r="Y141" s="152"/>
      <c r="Z141" s="152"/>
    </row>
    <row r="142" spans="1:53" ht="14.25" hidden="1" customHeight="1" x14ac:dyDescent="0.25">
      <c r="A142" s="174" t="s">
        <v>60</v>
      </c>
      <c r="B142" s="161"/>
      <c r="C142" s="161"/>
      <c r="D142" s="161"/>
      <c r="E142" s="161"/>
      <c r="F142" s="161"/>
      <c r="G142" s="161"/>
      <c r="H142" s="161"/>
      <c r="I142" s="161"/>
      <c r="J142" s="161"/>
      <c r="K142" s="161"/>
      <c r="L142" s="161"/>
      <c r="M142" s="161"/>
      <c r="N142" s="161"/>
      <c r="O142" s="161"/>
      <c r="P142" s="161"/>
      <c r="Q142" s="161"/>
      <c r="R142" s="161"/>
      <c r="S142" s="161"/>
      <c r="T142" s="161"/>
      <c r="U142" s="161"/>
      <c r="V142" s="161"/>
      <c r="W142" s="161"/>
      <c r="X142" s="161"/>
      <c r="Y142" s="151"/>
      <c r="Z142" s="151"/>
    </row>
    <row r="143" spans="1:53" ht="16.5" hidden="1" customHeight="1" x14ac:dyDescent="0.25">
      <c r="A143" s="55" t="s">
        <v>205</v>
      </c>
      <c r="B143" s="55" t="s">
        <v>206</v>
      </c>
      <c r="C143" s="32">
        <v>4301070871</v>
      </c>
      <c r="D143" s="166">
        <v>4607111036384</v>
      </c>
      <c r="E143" s="167"/>
      <c r="F143" s="155">
        <v>1</v>
      </c>
      <c r="G143" s="33">
        <v>5</v>
      </c>
      <c r="H143" s="155">
        <v>5</v>
      </c>
      <c r="I143" s="155">
        <v>5.2530000000000001</v>
      </c>
      <c r="J143" s="33">
        <v>144</v>
      </c>
      <c r="K143" s="33" t="s">
        <v>63</v>
      </c>
      <c r="L143" s="34" t="s">
        <v>64</v>
      </c>
      <c r="M143" s="33">
        <v>90</v>
      </c>
      <c r="N143" s="315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3" s="173"/>
      <c r="P143" s="173"/>
      <c r="Q143" s="173"/>
      <c r="R143" s="167"/>
      <c r="S143" s="35"/>
      <c r="T143" s="35"/>
      <c r="U143" s="36" t="s">
        <v>65</v>
      </c>
      <c r="V143" s="156">
        <v>0</v>
      </c>
      <c r="W143" s="157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1</v>
      </c>
    </row>
    <row r="144" spans="1:53" ht="27" hidden="1" customHeight="1" x14ac:dyDescent="0.25">
      <c r="A144" s="55" t="s">
        <v>207</v>
      </c>
      <c r="B144" s="55" t="s">
        <v>208</v>
      </c>
      <c r="C144" s="32">
        <v>4301070956</v>
      </c>
      <c r="D144" s="166">
        <v>4640242180250</v>
      </c>
      <c r="E144" s="167"/>
      <c r="F144" s="155">
        <v>5</v>
      </c>
      <c r="G144" s="33">
        <v>1</v>
      </c>
      <c r="H144" s="155">
        <v>5</v>
      </c>
      <c r="I144" s="155">
        <v>5.2131999999999996</v>
      </c>
      <c r="J144" s="33">
        <v>144</v>
      </c>
      <c r="K144" s="33" t="s">
        <v>63</v>
      </c>
      <c r="L144" s="34" t="s">
        <v>64</v>
      </c>
      <c r="M144" s="33">
        <v>180</v>
      </c>
      <c r="N144" s="181" t="s">
        <v>209</v>
      </c>
      <c r="O144" s="173"/>
      <c r="P144" s="173"/>
      <c r="Q144" s="173"/>
      <c r="R144" s="167"/>
      <c r="S144" s="35"/>
      <c r="T144" s="35"/>
      <c r="U144" s="36" t="s">
        <v>65</v>
      </c>
      <c r="V144" s="156">
        <v>0</v>
      </c>
      <c r="W144" s="157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210</v>
      </c>
      <c r="B145" s="55" t="s">
        <v>211</v>
      </c>
      <c r="C145" s="32">
        <v>4301070827</v>
      </c>
      <c r="D145" s="166">
        <v>4607111036216</v>
      </c>
      <c r="E145" s="167"/>
      <c r="F145" s="155">
        <v>1</v>
      </c>
      <c r="G145" s="33">
        <v>5</v>
      </c>
      <c r="H145" s="155">
        <v>5</v>
      </c>
      <c r="I145" s="155">
        <v>5.266</v>
      </c>
      <c r="J145" s="33">
        <v>144</v>
      </c>
      <c r="K145" s="33" t="s">
        <v>63</v>
      </c>
      <c r="L145" s="34" t="s">
        <v>64</v>
      </c>
      <c r="M145" s="33">
        <v>90</v>
      </c>
      <c r="N145" s="271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5" s="173"/>
      <c r="P145" s="173"/>
      <c r="Q145" s="173"/>
      <c r="R145" s="167"/>
      <c r="S145" s="35"/>
      <c r="T145" s="35"/>
      <c r="U145" s="36" t="s">
        <v>65</v>
      </c>
      <c r="V145" s="156">
        <v>520</v>
      </c>
      <c r="W145" s="157">
        <f>IFERROR(IF(V145="","",V145),"")</f>
        <v>520</v>
      </c>
      <c r="X145" s="37">
        <f>IFERROR(IF(V145="","",V145*0.00866),"")</f>
        <v>4.5031999999999996</v>
      </c>
      <c r="Y145" s="57"/>
      <c r="Z145" s="58"/>
      <c r="AD145" s="62"/>
      <c r="BA145" s="112" t="s">
        <v>1</v>
      </c>
    </row>
    <row r="146" spans="1:53" ht="27" hidden="1" customHeight="1" x14ac:dyDescent="0.25">
      <c r="A146" s="55" t="s">
        <v>212</v>
      </c>
      <c r="B146" s="55" t="s">
        <v>213</v>
      </c>
      <c r="C146" s="32">
        <v>4301070911</v>
      </c>
      <c r="D146" s="166">
        <v>4607111036278</v>
      </c>
      <c r="E146" s="167"/>
      <c r="F146" s="155">
        <v>1</v>
      </c>
      <c r="G146" s="33">
        <v>5</v>
      </c>
      <c r="H146" s="155">
        <v>5</v>
      </c>
      <c r="I146" s="155">
        <v>5.2830000000000004</v>
      </c>
      <c r="J146" s="33">
        <v>84</v>
      </c>
      <c r="K146" s="33" t="s">
        <v>63</v>
      </c>
      <c r="L146" s="34" t="s">
        <v>64</v>
      </c>
      <c r="M146" s="33">
        <v>120</v>
      </c>
      <c r="N146" s="30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6" s="173"/>
      <c r="P146" s="173"/>
      <c r="Q146" s="173"/>
      <c r="R146" s="167"/>
      <c r="S146" s="35"/>
      <c r="T146" s="35"/>
      <c r="U146" s="36" t="s">
        <v>65</v>
      </c>
      <c r="V146" s="156">
        <v>0</v>
      </c>
      <c r="W146" s="157">
        <f>IFERROR(IF(V146="","",V146),"")</f>
        <v>0</v>
      </c>
      <c r="X146" s="37">
        <f>IFERROR(IF(V146="","",V146*0.0155),"")</f>
        <v>0</v>
      </c>
      <c r="Y146" s="57"/>
      <c r="Z146" s="58"/>
      <c r="AD146" s="62"/>
      <c r="BA146" s="113" t="s">
        <v>1</v>
      </c>
    </row>
    <row r="147" spans="1:53" x14ac:dyDescent="0.2">
      <c r="A147" s="160"/>
      <c r="B147" s="161"/>
      <c r="C147" s="161"/>
      <c r="D147" s="161"/>
      <c r="E147" s="161"/>
      <c r="F147" s="161"/>
      <c r="G147" s="161"/>
      <c r="H147" s="161"/>
      <c r="I147" s="161"/>
      <c r="J147" s="161"/>
      <c r="K147" s="161"/>
      <c r="L147" s="161"/>
      <c r="M147" s="162"/>
      <c r="N147" s="163" t="s">
        <v>66</v>
      </c>
      <c r="O147" s="164"/>
      <c r="P147" s="164"/>
      <c r="Q147" s="164"/>
      <c r="R147" s="164"/>
      <c r="S147" s="164"/>
      <c r="T147" s="165"/>
      <c r="U147" s="38" t="s">
        <v>65</v>
      </c>
      <c r="V147" s="158">
        <f>IFERROR(SUM(V143:V146),"0")</f>
        <v>520</v>
      </c>
      <c r="W147" s="158">
        <f>IFERROR(SUM(W143:W146),"0")</f>
        <v>520</v>
      </c>
      <c r="X147" s="158">
        <f>IFERROR(IF(X143="",0,X143),"0")+IFERROR(IF(X144="",0,X144),"0")+IFERROR(IF(X145="",0,X145),"0")+IFERROR(IF(X146="",0,X146),"0")</f>
        <v>4.5031999999999996</v>
      </c>
      <c r="Y147" s="159"/>
      <c r="Z147" s="159"/>
    </row>
    <row r="148" spans="1:53" x14ac:dyDescent="0.2">
      <c r="A148" s="161"/>
      <c r="B148" s="161"/>
      <c r="C148" s="161"/>
      <c r="D148" s="161"/>
      <c r="E148" s="161"/>
      <c r="F148" s="161"/>
      <c r="G148" s="161"/>
      <c r="H148" s="161"/>
      <c r="I148" s="161"/>
      <c r="J148" s="161"/>
      <c r="K148" s="161"/>
      <c r="L148" s="161"/>
      <c r="M148" s="162"/>
      <c r="N148" s="163" t="s">
        <v>66</v>
      </c>
      <c r="O148" s="164"/>
      <c r="P148" s="164"/>
      <c r="Q148" s="164"/>
      <c r="R148" s="164"/>
      <c r="S148" s="164"/>
      <c r="T148" s="165"/>
      <c r="U148" s="38" t="s">
        <v>67</v>
      </c>
      <c r="V148" s="158">
        <f>IFERROR(SUMPRODUCT(V143:V146*H143:H146),"0")</f>
        <v>2600</v>
      </c>
      <c r="W148" s="158">
        <f>IFERROR(SUMPRODUCT(W143:W146*H143:H146),"0")</f>
        <v>2600</v>
      </c>
      <c r="X148" s="38"/>
      <c r="Y148" s="159"/>
      <c r="Z148" s="159"/>
    </row>
    <row r="149" spans="1:53" ht="14.25" hidden="1" customHeight="1" x14ac:dyDescent="0.25">
      <c r="A149" s="174" t="s">
        <v>214</v>
      </c>
      <c r="B149" s="161"/>
      <c r="C149" s="161"/>
      <c r="D149" s="161"/>
      <c r="E149" s="161"/>
      <c r="F149" s="161"/>
      <c r="G149" s="161"/>
      <c r="H149" s="161"/>
      <c r="I149" s="161"/>
      <c r="J149" s="161"/>
      <c r="K149" s="161"/>
      <c r="L149" s="161"/>
      <c r="M149" s="161"/>
      <c r="N149" s="161"/>
      <c r="O149" s="161"/>
      <c r="P149" s="161"/>
      <c r="Q149" s="161"/>
      <c r="R149" s="161"/>
      <c r="S149" s="161"/>
      <c r="T149" s="161"/>
      <c r="U149" s="161"/>
      <c r="V149" s="161"/>
      <c r="W149" s="161"/>
      <c r="X149" s="161"/>
      <c r="Y149" s="151"/>
      <c r="Z149" s="151"/>
    </row>
    <row r="150" spans="1:53" ht="27" hidden="1" customHeight="1" x14ac:dyDescent="0.25">
      <c r="A150" s="55" t="s">
        <v>215</v>
      </c>
      <c r="B150" s="55" t="s">
        <v>216</v>
      </c>
      <c r="C150" s="32">
        <v>4301080153</v>
      </c>
      <c r="D150" s="166">
        <v>4607111036827</v>
      </c>
      <c r="E150" s="167"/>
      <c r="F150" s="155">
        <v>1</v>
      </c>
      <c r="G150" s="33">
        <v>5</v>
      </c>
      <c r="H150" s="155">
        <v>5</v>
      </c>
      <c r="I150" s="155">
        <v>5.2</v>
      </c>
      <c r="J150" s="33">
        <v>144</v>
      </c>
      <c r="K150" s="33" t="s">
        <v>63</v>
      </c>
      <c r="L150" s="34" t="s">
        <v>64</v>
      </c>
      <c r="M150" s="33">
        <v>90</v>
      </c>
      <c r="N150" s="25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73"/>
      <c r="P150" s="173"/>
      <c r="Q150" s="173"/>
      <c r="R150" s="167"/>
      <c r="S150" s="35"/>
      <c r="T150" s="35"/>
      <c r="U150" s="36" t="s">
        <v>65</v>
      </c>
      <c r="V150" s="156">
        <v>0</v>
      </c>
      <c r="W150" s="157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4" t="s">
        <v>1</v>
      </c>
    </row>
    <row r="151" spans="1:53" ht="27" hidden="1" customHeight="1" x14ac:dyDescent="0.25">
      <c r="A151" s="55" t="s">
        <v>217</v>
      </c>
      <c r="B151" s="55" t="s">
        <v>218</v>
      </c>
      <c r="C151" s="32">
        <v>4301080154</v>
      </c>
      <c r="D151" s="166">
        <v>4607111036834</v>
      </c>
      <c r="E151" s="167"/>
      <c r="F151" s="155">
        <v>1</v>
      </c>
      <c r="G151" s="33">
        <v>5</v>
      </c>
      <c r="H151" s="155">
        <v>5</v>
      </c>
      <c r="I151" s="155">
        <v>5.2530000000000001</v>
      </c>
      <c r="J151" s="33">
        <v>144</v>
      </c>
      <c r="K151" s="33" t="s">
        <v>63</v>
      </c>
      <c r="L151" s="34" t="s">
        <v>64</v>
      </c>
      <c r="M151" s="33">
        <v>90</v>
      </c>
      <c r="N151" s="33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73"/>
      <c r="P151" s="173"/>
      <c r="Q151" s="173"/>
      <c r="R151" s="167"/>
      <c r="S151" s="35"/>
      <c r="T151" s="35"/>
      <c r="U151" s="36" t="s">
        <v>65</v>
      </c>
      <c r="V151" s="156">
        <v>0</v>
      </c>
      <c r="W151" s="157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idden="1" x14ac:dyDescent="0.2">
      <c r="A152" s="160"/>
      <c r="B152" s="161"/>
      <c r="C152" s="161"/>
      <c r="D152" s="161"/>
      <c r="E152" s="161"/>
      <c r="F152" s="161"/>
      <c r="G152" s="161"/>
      <c r="H152" s="161"/>
      <c r="I152" s="161"/>
      <c r="J152" s="161"/>
      <c r="K152" s="161"/>
      <c r="L152" s="161"/>
      <c r="M152" s="162"/>
      <c r="N152" s="163" t="s">
        <v>66</v>
      </c>
      <c r="O152" s="164"/>
      <c r="P152" s="164"/>
      <c r="Q152" s="164"/>
      <c r="R152" s="164"/>
      <c r="S152" s="164"/>
      <c r="T152" s="165"/>
      <c r="U152" s="38" t="s">
        <v>65</v>
      </c>
      <c r="V152" s="158">
        <f>IFERROR(SUM(V150:V151),"0")</f>
        <v>0</v>
      </c>
      <c r="W152" s="158">
        <f>IFERROR(SUM(W150:W151),"0")</f>
        <v>0</v>
      </c>
      <c r="X152" s="158">
        <f>IFERROR(IF(X150="",0,X150),"0")+IFERROR(IF(X151="",0,X151),"0")</f>
        <v>0</v>
      </c>
      <c r="Y152" s="159"/>
      <c r="Z152" s="159"/>
    </row>
    <row r="153" spans="1:53" hidden="1" x14ac:dyDescent="0.2">
      <c r="A153" s="161"/>
      <c r="B153" s="161"/>
      <c r="C153" s="161"/>
      <c r="D153" s="161"/>
      <c r="E153" s="161"/>
      <c r="F153" s="161"/>
      <c r="G153" s="161"/>
      <c r="H153" s="161"/>
      <c r="I153" s="161"/>
      <c r="J153" s="161"/>
      <c r="K153" s="161"/>
      <c r="L153" s="161"/>
      <c r="M153" s="162"/>
      <c r="N153" s="163" t="s">
        <v>66</v>
      </c>
      <c r="O153" s="164"/>
      <c r="P153" s="164"/>
      <c r="Q153" s="164"/>
      <c r="R153" s="164"/>
      <c r="S153" s="164"/>
      <c r="T153" s="165"/>
      <c r="U153" s="38" t="s">
        <v>67</v>
      </c>
      <c r="V153" s="158">
        <f>IFERROR(SUMPRODUCT(V150:V151*H150:H151),"0")</f>
        <v>0</v>
      </c>
      <c r="W153" s="158">
        <f>IFERROR(SUMPRODUCT(W150:W151*H150:H151),"0")</f>
        <v>0</v>
      </c>
      <c r="X153" s="38"/>
      <c r="Y153" s="159"/>
      <c r="Z153" s="159"/>
    </row>
    <row r="154" spans="1:53" ht="27.75" hidden="1" customHeight="1" x14ac:dyDescent="0.2">
      <c r="A154" s="168" t="s">
        <v>219</v>
      </c>
      <c r="B154" s="169"/>
      <c r="C154" s="169"/>
      <c r="D154" s="169"/>
      <c r="E154" s="169"/>
      <c r="F154" s="169"/>
      <c r="G154" s="169"/>
      <c r="H154" s="169"/>
      <c r="I154" s="169"/>
      <c r="J154" s="169"/>
      <c r="K154" s="169"/>
      <c r="L154" s="169"/>
      <c r="M154" s="169"/>
      <c r="N154" s="169"/>
      <c r="O154" s="169"/>
      <c r="P154" s="169"/>
      <c r="Q154" s="169"/>
      <c r="R154" s="169"/>
      <c r="S154" s="169"/>
      <c r="T154" s="169"/>
      <c r="U154" s="169"/>
      <c r="V154" s="169"/>
      <c r="W154" s="169"/>
      <c r="X154" s="169"/>
      <c r="Y154" s="49"/>
      <c r="Z154" s="49"/>
    </row>
    <row r="155" spans="1:53" ht="16.5" hidden="1" customHeight="1" x14ac:dyDescent="0.25">
      <c r="A155" s="182" t="s">
        <v>220</v>
      </c>
      <c r="B155" s="161"/>
      <c r="C155" s="161"/>
      <c r="D155" s="161"/>
      <c r="E155" s="161"/>
      <c r="F155" s="161"/>
      <c r="G155" s="161"/>
      <c r="H155" s="161"/>
      <c r="I155" s="161"/>
      <c r="J155" s="161"/>
      <c r="K155" s="161"/>
      <c r="L155" s="161"/>
      <c r="M155" s="161"/>
      <c r="N155" s="161"/>
      <c r="O155" s="161"/>
      <c r="P155" s="161"/>
      <c r="Q155" s="161"/>
      <c r="R155" s="161"/>
      <c r="S155" s="161"/>
      <c r="T155" s="161"/>
      <c r="U155" s="161"/>
      <c r="V155" s="161"/>
      <c r="W155" s="161"/>
      <c r="X155" s="161"/>
      <c r="Y155" s="152"/>
      <c r="Z155" s="152"/>
    </row>
    <row r="156" spans="1:53" ht="14.25" hidden="1" customHeight="1" x14ac:dyDescent="0.25">
      <c r="A156" s="174" t="s">
        <v>70</v>
      </c>
      <c r="B156" s="161"/>
      <c r="C156" s="161"/>
      <c r="D156" s="161"/>
      <c r="E156" s="161"/>
      <c r="F156" s="161"/>
      <c r="G156" s="161"/>
      <c r="H156" s="161"/>
      <c r="I156" s="161"/>
      <c r="J156" s="161"/>
      <c r="K156" s="161"/>
      <c r="L156" s="161"/>
      <c r="M156" s="161"/>
      <c r="N156" s="161"/>
      <c r="O156" s="161"/>
      <c r="P156" s="161"/>
      <c r="Q156" s="161"/>
      <c r="R156" s="161"/>
      <c r="S156" s="161"/>
      <c r="T156" s="161"/>
      <c r="U156" s="161"/>
      <c r="V156" s="161"/>
      <c r="W156" s="161"/>
      <c r="X156" s="161"/>
      <c r="Y156" s="151"/>
      <c r="Z156" s="151"/>
    </row>
    <row r="157" spans="1:53" ht="16.5" hidden="1" customHeight="1" x14ac:dyDescent="0.25">
      <c r="A157" s="55" t="s">
        <v>221</v>
      </c>
      <c r="B157" s="55" t="s">
        <v>222</v>
      </c>
      <c r="C157" s="32">
        <v>4301132048</v>
      </c>
      <c r="D157" s="166">
        <v>4607111035721</v>
      </c>
      <c r="E157" s="167"/>
      <c r="F157" s="155">
        <v>0.25</v>
      </c>
      <c r="G157" s="33">
        <v>12</v>
      </c>
      <c r="H157" s="155">
        <v>3</v>
      </c>
      <c r="I157" s="155">
        <v>3.3879999999999999</v>
      </c>
      <c r="J157" s="33">
        <v>70</v>
      </c>
      <c r="K157" s="33" t="s">
        <v>73</v>
      </c>
      <c r="L157" s="34" t="s">
        <v>64</v>
      </c>
      <c r="M157" s="33">
        <v>180</v>
      </c>
      <c r="N157" s="172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73"/>
      <c r="P157" s="173"/>
      <c r="Q157" s="173"/>
      <c r="R157" s="167"/>
      <c r="S157" s="35"/>
      <c r="T157" s="35"/>
      <c r="U157" s="36" t="s">
        <v>65</v>
      </c>
      <c r="V157" s="156">
        <v>0</v>
      </c>
      <c r="W157" s="157">
        <f>IFERROR(IF(V157="","",V157),"")</f>
        <v>0</v>
      </c>
      <c r="X157" s="37">
        <f>IFERROR(IF(V157="","",V157*0.01788),"")</f>
        <v>0</v>
      </c>
      <c r="Y157" s="57"/>
      <c r="Z157" s="58"/>
      <c r="AD157" s="62"/>
      <c r="BA157" s="116" t="s">
        <v>74</v>
      </c>
    </row>
    <row r="158" spans="1:53" ht="27" hidden="1" customHeight="1" x14ac:dyDescent="0.25">
      <c r="A158" s="55" t="s">
        <v>223</v>
      </c>
      <c r="B158" s="55" t="s">
        <v>224</v>
      </c>
      <c r="C158" s="32">
        <v>4301132046</v>
      </c>
      <c r="D158" s="166">
        <v>4607111035691</v>
      </c>
      <c r="E158" s="167"/>
      <c r="F158" s="155">
        <v>0.25</v>
      </c>
      <c r="G158" s="33">
        <v>12</v>
      </c>
      <c r="H158" s="155">
        <v>3</v>
      </c>
      <c r="I158" s="155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7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73"/>
      <c r="P158" s="173"/>
      <c r="Q158" s="173"/>
      <c r="R158" s="167"/>
      <c r="S158" s="35"/>
      <c r="T158" s="35"/>
      <c r="U158" s="36" t="s">
        <v>65</v>
      </c>
      <c r="V158" s="156">
        <v>0</v>
      </c>
      <c r="W158" s="157">
        <f>IFERROR(IF(V158="","",V158),"")</f>
        <v>0</v>
      </c>
      <c r="X158" s="37">
        <f>IFERROR(IF(V158="","",V158*0.01788),"")</f>
        <v>0</v>
      </c>
      <c r="Y158" s="57"/>
      <c r="Z158" s="58"/>
      <c r="AD158" s="62"/>
      <c r="BA158" s="117" t="s">
        <v>74</v>
      </c>
    </row>
    <row r="159" spans="1:53" hidden="1" x14ac:dyDescent="0.2">
      <c r="A159" s="160"/>
      <c r="B159" s="161"/>
      <c r="C159" s="161"/>
      <c r="D159" s="161"/>
      <c r="E159" s="161"/>
      <c r="F159" s="161"/>
      <c r="G159" s="161"/>
      <c r="H159" s="161"/>
      <c r="I159" s="161"/>
      <c r="J159" s="161"/>
      <c r="K159" s="161"/>
      <c r="L159" s="161"/>
      <c r="M159" s="162"/>
      <c r="N159" s="163" t="s">
        <v>66</v>
      </c>
      <c r="O159" s="164"/>
      <c r="P159" s="164"/>
      <c r="Q159" s="164"/>
      <c r="R159" s="164"/>
      <c r="S159" s="164"/>
      <c r="T159" s="165"/>
      <c r="U159" s="38" t="s">
        <v>65</v>
      </c>
      <c r="V159" s="158">
        <f>IFERROR(SUM(V157:V158),"0")</f>
        <v>0</v>
      </c>
      <c r="W159" s="158">
        <f>IFERROR(SUM(W157:W158),"0")</f>
        <v>0</v>
      </c>
      <c r="X159" s="158">
        <f>IFERROR(IF(X157="",0,X157),"0")+IFERROR(IF(X158="",0,X158),"0")</f>
        <v>0</v>
      </c>
      <c r="Y159" s="159"/>
      <c r="Z159" s="159"/>
    </row>
    <row r="160" spans="1:53" hidden="1" x14ac:dyDescent="0.2">
      <c r="A160" s="161"/>
      <c r="B160" s="161"/>
      <c r="C160" s="161"/>
      <c r="D160" s="161"/>
      <c r="E160" s="161"/>
      <c r="F160" s="161"/>
      <c r="G160" s="161"/>
      <c r="H160" s="161"/>
      <c r="I160" s="161"/>
      <c r="J160" s="161"/>
      <c r="K160" s="161"/>
      <c r="L160" s="161"/>
      <c r="M160" s="162"/>
      <c r="N160" s="163" t="s">
        <v>66</v>
      </c>
      <c r="O160" s="164"/>
      <c r="P160" s="164"/>
      <c r="Q160" s="164"/>
      <c r="R160" s="164"/>
      <c r="S160" s="164"/>
      <c r="T160" s="165"/>
      <c r="U160" s="38" t="s">
        <v>67</v>
      </c>
      <c r="V160" s="158">
        <f>IFERROR(SUMPRODUCT(V157:V158*H157:H158),"0")</f>
        <v>0</v>
      </c>
      <c r="W160" s="158">
        <f>IFERROR(SUMPRODUCT(W157:W158*H157:H158),"0")</f>
        <v>0</v>
      </c>
      <c r="X160" s="38"/>
      <c r="Y160" s="159"/>
      <c r="Z160" s="159"/>
    </row>
    <row r="161" spans="1:53" ht="16.5" hidden="1" customHeight="1" x14ac:dyDescent="0.25">
      <c r="A161" s="182" t="s">
        <v>225</v>
      </c>
      <c r="B161" s="161"/>
      <c r="C161" s="161"/>
      <c r="D161" s="161"/>
      <c r="E161" s="161"/>
      <c r="F161" s="161"/>
      <c r="G161" s="161"/>
      <c r="H161" s="161"/>
      <c r="I161" s="161"/>
      <c r="J161" s="161"/>
      <c r="K161" s="161"/>
      <c r="L161" s="161"/>
      <c r="M161" s="161"/>
      <c r="N161" s="161"/>
      <c r="O161" s="161"/>
      <c r="P161" s="161"/>
      <c r="Q161" s="161"/>
      <c r="R161" s="161"/>
      <c r="S161" s="161"/>
      <c r="T161" s="161"/>
      <c r="U161" s="161"/>
      <c r="V161" s="161"/>
      <c r="W161" s="161"/>
      <c r="X161" s="161"/>
      <c r="Y161" s="152"/>
      <c r="Z161" s="152"/>
    </row>
    <row r="162" spans="1:53" ht="14.25" hidden="1" customHeight="1" x14ac:dyDescent="0.25">
      <c r="A162" s="174" t="s">
        <v>225</v>
      </c>
      <c r="B162" s="161"/>
      <c r="C162" s="161"/>
      <c r="D162" s="161"/>
      <c r="E162" s="161"/>
      <c r="F162" s="161"/>
      <c r="G162" s="161"/>
      <c r="H162" s="161"/>
      <c r="I162" s="161"/>
      <c r="J162" s="161"/>
      <c r="K162" s="161"/>
      <c r="L162" s="161"/>
      <c r="M162" s="161"/>
      <c r="N162" s="161"/>
      <c r="O162" s="161"/>
      <c r="P162" s="161"/>
      <c r="Q162" s="161"/>
      <c r="R162" s="161"/>
      <c r="S162" s="161"/>
      <c r="T162" s="161"/>
      <c r="U162" s="161"/>
      <c r="V162" s="161"/>
      <c r="W162" s="161"/>
      <c r="X162" s="161"/>
      <c r="Y162" s="151"/>
      <c r="Z162" s="151"/>
    </row>
    <row r="163" spans="1:53" ht="27" hidden="1" customHeight="1" x14ac:dyDescent="0.25">
      <c r="A163" s="55" t="s">
        <v>226</v>
      </c>
      <c r="B163" s="55" t="s">
        <v>227</v>
      </c>
      <c r="C163" s="32">
        <v>4301133002</v>
      </c>
      <c r="D163" s="166">
        <v>4607111035783</v>
      </c>
      <c r="E163" s="167"/>
      <c r="F163" s="155">
        <v>0.2</v>
      </c>
      <c r="G163" s="33">
        <v>8</v>
      </c>
      <c r="H163" s="155">
        <v>1.6</v>
      </c>
      <c r="I163" s="155">
        <v>2.12</v>
      </c>
      <c r="J163" s="33">
        <v>72</v>
      </c>
      <c r="K163" s="33" t="s">
        <v>196</v>
      </c>
      <c r="L163" s="34" t="s">
        <v>64</v>
      </c>
      <c r="M163" s="33">
        <v>180</v>
      </c>
      <c r="N163" s="27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73"/>
      <c r="P163" s="173"/>
      <c r="Q163" s="173"/>
      <c r="R163" s="167"/>
      <c r="S163" s="35"/>
      <c r="T163" s="35"/>
      <c r="U163" s="36" t="s">
        <v>65</v>
      </c>
      <c r="V163" s="156">
        <v>0</v>
      </c>
      <c r="W163" s="157">
        <f>IFERROR(IF(V163="","",V163),"")</f>
        <v>0</v>
      </c>
      <c r="X163" s="37">
        <f>IFERROR(IF(V163="","",V163*0.01157),"")</f>
        <v>0</v>
      </c>
      <c r="Y163" s="57"/>
      <c r="Z163" s="58"/>
      <c r="AD163" s="62"/>
      <c r="BA163" s="118" t="s">
        <v>74</v>
      </c>
    </row>
    <row r="164" spans="1:53" hidden="1" x14ac:dyDescent="0.2">
      <c r="A164" s="160"/>
      <c r="B164" s="161"/>
      <c r="C164" s="161"/>
      <c r="D164" s="161"/>
      <c r="E164" s="161"/>
      <c r="F164" s="161"/>
      <c r="G164" s="161"/>
      <c r="H164" s="161"/>
      <c r="I164" s="161"/>
      <c r="J164" s="161"/>
      <c r="K164" s="161"/>
      <c r="L164" s="161"/>
      <c r="M164" s="162"/>
      <c r="N164" s="163" t="s">
        <v>66</v>
      </c>
      <c r="O164" s="164"/>
      <c r="P164" s="164"/>
      <c r="Q164" s="164"/>
      <c r="R164" s="164"/>
      <c r="S164" s="164"/>
      <c r="T164" s="165"/>
      <c r="U164" s="38" t="s">
        <v>65</v>
      </c>
      <c r="V164" s="158">
        <f>IFERROR(SUM(V163:V163),"0")</f>
        <v>0</v>
      </c>
      <c r="W164" s="158">
        <f>IFERROR(SUM(W163:W163),"0")</f>
        <v>0</v>
      </c>
      <c r="X164" s="158">
        <f>IFERROR(IF(X163="",0,X163),"0")</f>
        <v>0</v>
      </c>
      <c r="Y164" s="159"/>
      <c r="Z164" s="159"/>
    </row>
    <row r="165" spans="1:53" hidden="1" x14ac:dyDescent="0.2">
      <c r="A165" s="161"/>
      <c r="B165" s="161"/>
      <c r="C165" s="161"/>
      <c r="D165" s="161"/>
      <c r="E165" s="161"/>
      <c r="F165" s="161"/>
      <c r="G165" s="161"/>
      <c r="H165" s="161"/>
      <c r="I165" s="161"/>
      <c r="J165" s="161"/>
      <c r="K165" s="161"/>
      <c r="L165" s="161"/>
      <c r="M165" s="162"/>
      <c r="N165" s="163" t="s">
        <v>66</v>
      </c>
      <c r="O165" s="164"/>
      <c r="P165" s="164"/>
      <c r="Q165" s="164"/>
      <c r="R165" s="164"/>
      <c r="S165" s="164"/>
      <c r="T165" s="165"/>
      <c r="U165" s="38" t="s">
        <v>67</v>
      </c>
      <c r="V165" s="158">
        <f>IFERROR(SUMPRODUCT(V163:V163*H163:H163),"0")</f>
        <v>0</v>
      </c>
      <c r="W165" s="158">
        <f>IFERROR(SUMPRODUCT(W163:W163*H163:H163),"0")</f>
        <v>0</v>
      </c>
      <c r="X165" s="38"/>
      <c r="Y165" s="159"/>
      <c r="Z165" s="159"/>
    </row>
    <row r="166" spans="1:53" ht="16.5" hidden="1" customHeight="1" x14ac:dyDescent="0.25">
      <c r="A166" s="182" t="s">
        <v>219</v>
      </c>
      <c r="B166" s="161"/>
      <c r="C166" s="161"/>
      <c r="D166" s="161"/>
      <c r="E166" s="161"/>
      <c r="F166" s="161"/>
      <c r="G166" s="161"/>
      <c r="H166" s="161"/>
      <c r="I166" s="161"/>
      <c r="J166" s="161"/>
      <c r="K166" s="161"/>
      <c r="L166" s="161"/>
      <c r="M166" s="161"/>
      <c r="N166" s="161"/>
      <c r="O166" s="161"/>
      <c r="P166" s="161"/>
      <c r="Q166" s="161"/>
      <c r="R166" s="161"/>
      <c r="S166" s="161"/>
      <c r="T166" s="161"/>
      <c r="U166" s="161"/>
      <c r="V166" s="161"/>
      <c r="W166" s="161"/>
      <c r="X166" s="161"/>
      <c r="Y166" s="152"/>
      <c r="Z166" s="152"/>
    </row>
    <row r="167" spans="1:53" ht="14.25" hidden="1" customHeight="1" x14ac:dyDescent="0.25">
      <c r="A167" s="174" t="s">
        <v>228</v>
      </c>
      <c r="B167" s="161"/>
      <c r="C167" s="161"/>
      <c r="D167" s="161"/>
      <c r="E167" s="161"/>
      <c r="F167" s="161"/>
      <c r="G167" s="161"/>
      <c r="H167" s="161"/>
      <c r="I167" s="161"/>
      <c r="J167" s="161"/>
      <c r="K167" s="161"/>
      <c r="L167" s="161"/>
      <c r="M167" s="161"/>
      <c r="N167" s="161"/>
      <c r="O167" s="161"/>
      <c r="P167" s="161"/>
      <c r="Q167" s="161"/>
      <c r="R167" s="161"/>
      <c r="S167" s="161"/>
      <c r="T167" s="161"/>
      <c r="U167" s="161"/>
      <c r="V167" s="161"/>
      <c r="W167" s="161"/>
      <c r="X167" s="161"/>
      <c r="Y167" s="151"/>
      <c r="Z167" s="151"/>
    </row>
    <row r="168" spans="1:53" ht="27" hidden="1" customHeight="1" x14ac:dyDescent="0.25">
      <c r="A168" s="55" t="s">
        <v>229</v>
      </c>
      <c r="B168" s="55" t="s">
        <v>230</v>
      </c>
      <c r="C168" s="32">
        <v>4301051319</v>
      </c>
      <c r="D168" s="166">
        <v>4680115881204</v>
      </c>
      <c r="E168" s="167"/>
      <c r="F168" s="155">
        <v>0.33</v>
      </c>
      <c r="G168" s="33">
        <v>6</v>
      </c>
      <c r="H168" s="155">
        <v>1.98</v>
      </c>
      <c r="I168" s="155">
        <v>2.246</v>
      </c>
      <c r="J168" s="33">
        <v>156</v>
      </c>
      <c r="K168" s="33" t="s">
        <v>63</v>
      </c>
      <c r="L168" s="34" t="s">
        <v>231</v>
      </c>
      <c r="M168" s="33">
        <v>365</v>
      </c>
      <c r="N168" s="279" t="s">
        <v>232</v>
      </c>
      <c r="O168" s="173"/>
      <c r="P168" s="173"/>
      <c r="Q168" s="173"/>
      <c r="R168" s="167"/>
      <c r="S168" s="35"/>
      <c r="T168" s="35"/>
      <c r="U168" s="36" t="s">
        <v>65</v>
      </c>
      <c r="V168" s="156">
        <v>0</v>
      </c>
      <c r="W168" s="157">
        <f>IFERROR(IF(V168="","",V168),"")</f>
        <v>0</v>
      </c>
      <c r="X168" s="37">
        <f>IFERROR(IF(V168="","",V168*0.00753),"")</f>
        <v>0</v>
      </c>
      <c r="Y168" s="57"/>
      <c r="Z168" s="58"/>
      <c r="AD168" s="62"/>
      <c r="BA168" s="119" t="s">
        <v>233</v>
      </c>
    </row>
    <row r="169" spans="1:53" hidden="1" x14ac:dyDescent="0.2">
      <c r="A169" s="160"/>
      <c r="B169" s="161"/>
      <c r="C169" s="161"/>
      <c r="D169" s="161"/>
      <c r="E169" s="161"/>
      <c r="F169" s="161"/>
      <c r="G169" s="161"/>
      <c r="H169" s="161"/>
      <c r="I169" s="161"/>
      <c r="J169" s="161"/>
      <c r="K169" s="161"/>
      <c r="L169" s="161"/>
      <c r="M169" s="162"/>
      <c r="N169" s="163" t="s">
        <v>66</v>
      </c>
      <c r="O169" s="164"/>
      <c r="P169" s="164"/>
      <c r="Q169" s="164"/>
      <c r="R169" s="164"/>
      <c r="S169" s="164"/>
      <c r="T169" s="165"/>
      <c r="U169" s="38" t="s">
        <v>65</v>
      </c>
      <c r="V169" s="158">
        <f>IFERROR(SUM(V168:V168),"0")</f>
        <v>0</v>
      </c>
      <c r="W169" s="158">
        <f>IFERROR(SUM(W168:W168),"0")</f>
        <v>0</v>
      </c>
      <c r="X169" s="158">
        <f>IFERROR(IF(X168="",0,X168),"0")</f>
        <v>0</v>
      </c>
      <c r="Y169" s="159"/>
      <c r="Z169" s="159"/>
    </row>
    <row r="170" spans="1:53" hidden="1" x14ac:dyDescent="0.2">
      <c r="A170" s="161"/>
      <c r="B170" s="161"/>
      <c r="C170" s="161"/>
      <c r="D170" s="161"/>
      <c r="E170" s="161"/>
      <c r="F170" s="161"/>
      <c r="G170" s="161"/>
      <c r="H170" s="161"/>
      <c r="I170" s="161"/>
      <c r="J170" s="161"/>
      <c r="K170" s="161"/>
      <c r="L170" s="161"/>
      <c r="M170" s="162"/>
      <c r="N170" s="163" t="s">
        <v>66</v>
      </c>
      <c r="O170" s="164"/>
      <c r="P170" s="164"/>
      <c r="Q170" s="164"/>
      <c r="R170" s="164"/>
      <c r="S170" s="164"/>
      <c r="T170" s="165"/>
      <c r="U170" s="38" t="s">
        <v>67</v>
      </c>
      <c r="V170" s="158">
        <f>IFERROR(SUMPRODUCT(V168:V168*H168:H168),"0")</f>
        <v>0</v>
      </c>
      <c r="W170" s="158">
        <f>IFERROR(SUMPRODUCT(W168:W168*H168:H168),"0")</f>
        <v>0</v>
      </c>
      <c r="X170" s="38"/>
      <c r="Y170" s="159"/>
      <c r="Z170" s="159"/>
    </row>
    <row r="171" spans="1:53" ht="16.5" hidden="1" customHeight="1" x14ac:dyDescent="0.25">
      <c r="A171" s="182" t="s">
        <v>234</v>
      </c>
      <c r="B171" s="161"/>
      <c r="C171" s="161"/>
      <c r="D171" s="161"/>
      <c r="E171" s="161"/>
      <c r="F171" s="161"/>
      <c r="G171" s="161"/>
      <c r="H171" s="161"/>
      <c r="I171" s="161"/>
      <c r="J171" s="161"/>
      <c r="K171" s="161"/>
      <c r="L171" s="161"/>
      <c r="M171" s="161"/>
      <c r="N171" s="161"/>
      <c r="O171" s="161"/>
      <c r="P171" s="161"/>
      <c r="Q171" s="161"/>
      <c r="R171" s="161"/>
      <c r="S171" s="161"/>
      <c r="T171" s="161"/>
      <c r="U171" s="161"/>
      <c r="V171" s="161"/>
      <c r="W171" s="161"/>
      <c r="X171" s="161"/>
      <c r="Y171" s="152"/>
      <c r="Z171" s="152"/>
    </row>
    <row r="172" spans="1:53" ht="14.25" hidden="1" customHeight="1" x14ac:dyDescent="0.25">
      <c r="A172" s="174" t="s">
        <v>70</v>
      </c>
      <c r="B172" s="161"/>
      <c r="C172" s="161"/>
      <c r="D172" s="161"/>
      <c r="E172" s="161"/>
      <c r="F172" s="161"/>
      <c r="G172" s="161"/>
      <c r="H172" s="161"/>
      <c r="I172" s="161"/>
      <c r="J172" s="161"/>
      <c r="K172" s="161"/>
      <c r="L172" s="161"/>
      <c r="M172" s="161"/>
      <c r="N172" s="161"/>
      <c r="O172" s="161"/>
      <c r="P172" s="161"/>
      <c r="Q172" s="161"/>
      <c r="R172" s="161"/>
      <c r="S172" s="161"/>
      <c r="T172" s="161"/>
      <c r="U172" s="161"/>
      <c r="V172" s="161"/>
      <c r="W172" s="161"/>
      <c r="X172" s="161"/>
      <c r="Y172" s="151"/>
      <c r="Z172" s="151"/>
    </row>
    <row r="173" spans="1:53" ht="27" hidden="1" customHeight="1" x14ac:dyDescent="0.25">
      <c r="A173" s="55" t="s">
        <v>235</v>
      </c>
      <c r="B173" s="55" t="s">
        <v>236</v>
      </c>
      <c r="C173" s="32">
        <v>4301132079</v>
      </c>
      <c r="D173" s="166">
        <v>4607111038487</v>
      </c>
      <c r="E173" s="167"/>
      <c r="F173" s="155">
        <v>0.25</v>
      </c>
      <c r="G173" s="33">
        <v>12</v>
      </c>
      <c r="H173" s="155">
        <v>3</v>
      </c>
      <c r="I173" s="155">
        <v>3.7360000000000002</v>
      </c>
      <c r="J173" s="33">
        <v>70</v>
      </c>
      <c r="K173" s="33" t="s">
        <v>73</v>
      </c>
      <c r="L173" s="34" t="s">
        <v>64</v>
      </c>
      <c r="M173" s="33">
        <v>180</v>
      </c>
      <c r="N173" s="201" t="s">
        <v>237</v>
      </c>
      <c r="O173" s="173"/>
      <c r="P173" s="173"/>
      <c r="Q173" s="173"/>
      <c r="R173" s="167"/>
      <c r="S173" s="35"/>
      <c r="T173" s="35"/>
      <c r="U173" s="36" t="s">
        <v>65</v>
      </c>
      <c r="V173" s="156">
        <v>0</v>
      </c>
      <c r="W173" s="157">
        <f>IFERROR(IF(V173="","",V173),"")</f>
        <v>0</v>
      </c>
      <c r="X173" s="37">
        <f>IFERROR(IF(V173="","",V173*0.01788),"")</f>
        <v>0</v>
      </c>
      <c r="Y173" s="57"/>
      <c r="Z173" s="58" t="s">
        <v>238</v>
      </c>
      <c r="AD173" s="62"/>
      <c r="BA173" s="120" t="s">
        <v>74</v>
      </c>
    </row>
    <row r="174" spans="1:53" hidden="1" x14ac:dyDescent="0.2">
      <c r="A174" s="160"/>
      <c r="B174" s="161"/>
      <c r="C174" s="161"/>
      <c r="D174" s="161"/>
      <c r="E174" s="161"/>
      <c r="F174" s="161"/>
      <c r="G174" s="161"/>
      <c r="H174" s="161"/>
      <c r="I174" s="161"/>
      <c r="J174" s="161"/>
      <c r="K174" s="161"/>
      <c r="L174" s="161"/>
      <c r="M174" s="162"/>
      <c r="N174" s="163" t="s">
        <v>66</v>
      </c>
      <c r="O174" s="164"/>
      <c r="P174" s="164"/>
      <c r="Q174" s="164"/>
      <c r="R174" s="164"/>
      <c r="S174" s="164"/>
      <c r="T174" s="165"/>
      <c r="U174" s="38" t="s">
        <v>65</v>
      </c>
      <c r="V174" s="158">
        <f>IFERROR(SUM(V173:V173),"0")</f>
        <v>0</v>
      </c>
      <c r="W174" s="158">
        <f>IFERROR(SUM(W173:W173),"0")</f>
        <v>0</v>
      </c>
      <c r="X174" s="158">
        <f>IFERROR(IF(X173="",0,X173),"0")</f>
        <v>0</v>
      </c>
      <c r="Y174" s="159"/>
      <c r="Z174" s="159"/>
    </row>
    <row r="175" spans="1:53" hidden="1" x14ac:dyDescent="0.2">
      <c r="A175" s="161"/>
      <c r="B175" s="161"/>
      <c r="C175" s="161"/>
      <c r="D175" s="161"/>
      <c r="E175" s="161"/>
      <c r="F175" s="161"/>
      <c r="G175" s="161"/>
      <c r="H175" s="161"/>
      <c r="I175" s="161"/>
      <c r="J175" s="161"/>
      <c r="K175" s="161"/>
      <c r="L175" s="161"/>
      <c r="M175" s="162"/>
      <c r="N175" s="163" t="s">
        <v>66</v>
      </c>
      <c r="O175" s="164"/>
      <c r="P175" s="164"/>
      <c r="Q175" s="164"/>
      <c r="R175" s="164"/>
      <c r="S175" s="164"/>
      <c r="T175" s="165"/>
      <c r="U175" s="38" t="s">
        <v>67</v>
      </c>
      <c r="V175" s="158">
        <f>IFERROR(SUMPRODUCT(V173:V173*H173:H173),"0")</f>
        <v>0</v>
      </c>
      <c r="W175" s="158">
        <f>IFERROR(SUMPRODUCT(W173:W173*H173:H173),"0")</f>
        <v>0</v>
      </c>
      <c r="X175" s="38"/>
      <c r="Y175" s="159"/>
      <c r="Z175" s="159"/>
    </row>
    <row r="176" spans="1:53" ht="27.75" hidden="1" customHeight="1" x14ac:dyDescent="0.2">
      <c r="A176" s="168" t="s">
        <v>239</v>
      </c>
      <c r="B176" s="169"/>
      <c r="C176" s="169"/>
      <c r="D176" s="169"/>
      <c r="E176" s="169"/>
      <c r="F176" s="169"/>
      <c r="G176" s="169"/>
      <c r="H176" s="169"/>
      <c r="I176" s="169"/>
      <c r="J176" s="169"/>
      <c r="K176" s="169"/>
      <c r="L176" s="169"/>
      <c r="M176" s="169"/>
      <c r="N176" s="169"/>
      <c r="O176" s="169"/>
      <c r="P176" s="169"/>
      <c r="Q176" s="169"/>
      <c r="R176" s="169"/>
      <c r="S176" s="169"/>
      <c r="T176" s="169"/>
      <c r="U176" s="169"/>
      <c r="V176" s="169"/>
      <c r="W176" s="169"/>
      <c r="X176" s="169"/>
      <c r="Y176" s="49"/>
      <c r="Z176" s="49"/>
    </row>
    <row r="177" spans="1:53" ht="16.5" hidden="1" customHeight="1" x14ac:dyDescent="0.25">
      <c r="A177" s="182" t="s">
        <v>240</v>
      </c>
      <c r="B177" s="161"/>
      <c r="C177" s="161"/>
      <c r="D177" s="161"/>
      <c r="E177" s="161"/>
      <c r="F177" s="161"/>
      <c r="G177" s="161"/>
      <c r="H177" s="161"/>
      <c r="I177" s="161"/>
      <c r="J177" s="161"/>
      <c r="K177" s="161"/>
      <c r="L177" s="161"/>
      <c r="M177" s="161"/>
      <c r="N177" s="161"/>
      <c r="O177" s="161"/>
      <c r="P177" s="161"/>
      <c r="Q177" s="161"/>
      <c r="R177" s="161"/>
      <c r="S177" s="161"/>
      <c r="T177" s="161"/>
      <c r="U177" s="161"/>
      <c r="V177" s="161"/>
      <c r="W177" s="161"/>
      <c r="X177" s="161"/>
      <c r="Y177" s="152"/>
      <c r="Z177" s="152"/>
    </row>
    <row r="178" spans="1:53" ht="14.25" hidden="1" customHeight="1" x14ac:dyDescent="0.25">
      <c r="A178" s="174" t="s">
        <v>60</v>
      </c>
      <c r="B178" s="161"/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  <c r="V178" s="161"/>
      <c r="W178" s="161"/>
      <c r="X178" s="161"/>
      <c r="Y178" s="151"/>
      <c r="Z178" s="151"/>
    </row>
    <row r="179" spans="1:53" ht="27" customHeight="1" x14ac:dyDescent="0.25">
      <c r="A179" s="55" t="s">
        <v>241</v>
      </c>
      <c r="B179" s="55" t="s">
        <v>242</v>
      </c>
      <c r="C179" s="32">
        <v>4301070948</v>
      </c>
      <c r="D179" s="166">
        <v>4607111037022</v>
      </c>
      <c r="E179" s="167"/>
      <c r="F179" s="155">
        <v>0.7</v>
      </c>
      <c r="G179" s="33">
        <v>8</v>
      </c>
      <c r="H179" s="155">
        <v>5.6</v>
      </c>
      <c r="I179" s="155">
        <v>5.87</v>
      </c>
      <c r="J179" s="33">
        <v>84</v>
      </c>
      <c r="K179" s="33" t="s">
        <v>63</v>
      </c>
      <c r="L179" s="34" t="s">
        <v>64</v>
      </c>
      <c r="M179" s="33">
        <v>180</v>
      </c>
      <c r="N179" s="243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9" s="173"/>
      <c r="P179" s="173"/>
      <c r="Q179" s="173"/>
      <c r="R179" s="167"/>
      <c r="S179" s="35"/>
      <c r="T179" s="35"/>
      <c r="U179" s="36" t="s">
        <v>65</v>
      </c>
      <c r="V179" s="156">
        <v>34</v>
      </c>
      <c r="W179" s="157">
        <f>IFERROR(IF(V179="","",V179),"")</f>
        <v>34</v>
      </c>
      <c r="X179" s="37">
        <f>IFERROR(IF(V179="","",V179*0.0155),"")</f>
        <v>0.52700000000000002</v>
      </c>
      <c r="Y179" s="57"/>
      <c r="Z179" s="58"/>
      <c r="AD179" s="62"/>
      <c r="BA179" s="121" t="s">
        <v>1</v>
      </c>
    </row>
    <row r="180" spans="1:53" x14ac:dyDescent="0.2">
      <c r="A180" s="160"/>
      <c r="B180" s="161"/>
      <c r="C180" s="161"/>
      <c r="D180" s="161"/>
      <c r="E180" s="161"/>
      <c r="F180" s="161"/>
      <c r="G180" s="161"/>
      <c r="H180" s="161"/>
      <c r="I180" s="161"/>
      <c r="J180" s="161"/>
      <c r="K180" s="161"/>
      <c r="L180" s="161"/>
      <c r="M180" s="162"/>
      <c r="N180" s="163" t="s">
        <v>66</v>
      </c>
      <c r="O180" s="164"/>
      <c r="P180" s="164"/>
      <c r="Q180" s="164"/>
      <c r="R180" s="164"/>
      <c r="S180" s="164"/>
      <c r="T180" s="165"/>
      <c r="U180" s="38" t="s">
        <v>65</v>
      </c>
      <c r="V180" s="158">
        <f>IFERROR(SUM(V179:V179),"0")</f>
        <v>34</v>
      </c>
      <c r="W180" s="158">
        <f>IFERROR(SUM(W179:W179),"0")</f>
        <v>34</v>
      </c>
      <c r="X180" s="158">
        <f>IFERROR(IF(X179="",0,X179),"0")</f>
        <v>0.52700000000000002</v>
      </c>
      <c r="Y180" s="159"/>
      <c r="Z180" s="159"/>
    </row>
    <row r="181" spans="1:53" x14ac:dyDescent="0.2">
      <c r="A181" s="161"/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161"/>
      <c r="M181" s="162"/>
      <c r="N181" s="163" t="s">
        <v>66</v>
      </c>
      <c r="O181" s="164"/>
      <c r="P181" s="164"/>
      <c r="Q181" s="164"/>
      <c r="R181" s="164"/>
      <c r="S181" s="164"/>
      <c r="T181" s="165"/>
      <c r="U181" s="38" t="s">
        <v>67</v>
      </c>
      <c r="V181" s="158">
        <f>IFERROR(SUMPRODUCT(V179:V179*H179:H179),"0")</f>
        <v>190.39999999999998</v>
      </c>
      <c r="W181" s="158">
        <f>IFERROR(SUMPRODUCT(W179:W179*H179:H179),"0")</f>
        <v>190.39999999999998</v>
      </c>
      <c r="X181" s="38"/>
      <c r="Y181" s="159"/>
      <c r="Z181" s="159"/>
    </row>
    <row r="182" spans="1:53" ht="16.5" hidden="1" customHeight="1" x14ac:dyDescent="0.25">
      <c r="A182" s="182" t="s">
        <v>243</v>
      </c>
      <c r="B182" s="161"/>
      <c r="C182" s="161"/>
      <c r="D182" s="161"/>
      <c r="E182" s="161"/>
      <c r="F182" s="161"/>
      <c r="G182" s="161"/>
      <c r="H182" s="161"/>
      <c r="I182" s="161"/>
      <c r="J182" s="161"/>
      <c r="K182" s="161"/>
      <c r="L182" s="161"/>
      <c r="M182" s="161"/>
      <c r="N182" s="161"/>
      <c r="O182" s="161"/>
      <c r="P182" s="161"/>
      <c r="Q182" s="161"/>
      <c r="R182" s="161"/>
      <c r="S182" s="161"/>
      <c r="T182" s="161"/>
      <c r="U182" s="161"/>
      <c r="V182" s="161"/>
      <c r="W182" s="161"/>
      <c r="X182" s="161"/>
      <c r="Y182" s="152"/>
      <c r="Z182" s="152"/>
    </row>
    <row r="183" spans="1:53" ht="14.25" hidden="1" customHeight="1" x14ac:dyDescent="0.25">
      <c r="A183" s="174" t="s">
        <v>60</v>
      </c>
      <c r="B183" s="161"/>
      <c r="C183" s="161"/>
      <c r="D183" s="161"/>
      <c r="E183" s="161"/>
      <c r="F183" s="161"/>
      <c r="G183" s="161"/>
      <c r="H183" s="161"/>
      <c r="I183" s="161"/>
      <c r="J183" s="161"/>
      <c r="K183" s="161"/>
      <c r="L183" s="161"/>
      <c r="M183" s="161"/>
      <c r="N183" s="161"/>
      <c r="O183" s="161"/>
      <c r="P183" s="161"/>
      <c r="Q183" s="161"/>
      <c r="R183" s="161"/>
      <c r="S183" s="161"/>
      <c r="T183" s="161"/>
      <c r="U183" s="161"/>
      <c r="V183" s="161"/>
      <c r="W183" s="161"/>
      <c r="X183" s="161"/>
      <c r="Y183" s="151"/>
      <c r="Z183" s="151"/>
    </row>
    <row r="184" spans="1:53" ht="27" hidden="1" customHeight="1" x14ac:dyDescent="0.25">
      <c r="A184" s="55" t="s">
        <v>244</v>
      </c>
      <c r="B184" s="55" t="s">
        <v>245</v>
      </c>
      <c r="C184" s="32">
        <v>4301070990</v>
      </c>
      <c r="D184" s="166">
        <v>4607111038494</v>
      </c>
      <c r="E184" s="167"/>
      <c r="F184" s="155">
        <v>0.7</v>
      </c>
      <c r="G184" s="33">
        <v>8</v>
      </c>
      <c r="H184" s="155">
        <v>5.6</v>
      </c>
      <c r="I184" s="155">
        <v>5.87</v>
      </c>
      <c r="J184" s="33">
        <v>84</v>
      </c>
      <c r="K184" s="33" t="s">
        <v>63</v>
      </c>
      <c r="L184" s="34" t="s">
        <v>64</v>
      </c>
      <c r="M184" s="33">
        <v>180</v>
      </c>
      <c r="N184" s="281" t="s">
        <v>246</v>
      </c>
      <c r="O184" s="173"/>
      <c r="P184" s="173"/>
      <c r="Q184" s="173"/>
      <c r="R184" s="167"/>
      <c r="S184" s="35"/>
      <c r="T184" s="35"/>
      <c r="U184" s="36" t="s">
        <v>65</v>
      </c>
      <c r="V184" s="156">
        <v>0</v>
      </c>
      <c r="W184" s="157">
        <f>IFERROR(IF(V184="","",V184),"")</f>
        <v>0</v>
      </c>
      <c r="X184" s="37">
        <f>IFERROR(IF(V184="","",V184*0.0155),"")</f>
        <v>0</v>
      </c>
      <c r="Y184" s="57"/>
      <c r="Z184" s="58" t="s">
        <v>238</v>
      </c>
      <c r="AD184" s="62"/>
      <c r="BA184" s="122" t="s">
        <v>1</v>
      </c>
    </row>
    <row r="185" spans="1:53" ht="27" hidden="1" customHeight="1" x14ac:dyDescent="0.25">
      <c r="A185" s="55" t="s">
        <v>247</v>
      </c>
      <c r="B185" s="55" t="s">
        <v>248</v>
      </c>
      <c r="C185" s="32">
        <v>4301070966</v>
      </c>
      <c r="D185" s="166">
        <v>4607111038135</v>
      </c>
      <c r="E185" s="167"/>
      <c r="F185" s="155">
        <v>0.7</v>
      </c>
      <c r="G185" s="33">
        <v>8</v>
      </c>
      <c r="H185" s="155">
        <v>5.6</v>
      </c>
      <c r="I185" s="155">
        <v>5.87</v>
      </c>
      <c r="J185" s="33">
        <v>84</v>
      </c>
      <c r="K185" s="33" t="s">
        <v>63</v>
      </c>
      <c r="L185" s="34" t="s">
        <v>64</v>
      </c>
      <c r="M185" s="33">
        <v>180</v>
      </c>
      <c r="N185" s="318" t="s">
        <v>249</v>
      </c>
      <c r="O185" s="173"/>
      <c r="P185" s="173"/>
      <c r="Q185" s="173"/>
      <c r="R185" s="167"/>
      <c r="S185" s="35"/>
      <c r="T185" s="35"/>
      <c r="U185" s="36" t="s">
        <v>65</v>
      </c>
      <c r="V185" s="156">
        <v>0</v>
      </c>
      <c r="W185" s="157">
        <f>IFERROR(IF(V185="","",V185),"")</f>
        <v>0</v>
      </c>
      <c r="X185" s="37">
        <f>IFERROR(IF(V185="","",V185*0.0155),"")</f>
        <v>0</v>
      </c>
      <c r="Y185" s="57"/>
      <c r="Z185" s="58"/>
      <c r="AD185" s="62"/>
      <c r="BA185" s="123" t="s">
        <v>1</v>
      </c>
    </row>
    <row r="186" spans="1:53" hidden="1" x14ac:dyDescent="0.2">
      <c r="A186" s="160"/>
      <c r="B186" s="161"/>
      <c r="C186" s="161"/>
      <c r="D186" s="161"/>
      <c r="E186" s="161"/>
      <c r="F186" s="161"/>
      <c r="G186" s="161"/>
      <c r="H186" s="161"/>
      <c r="I186" s="161"/>
      <c r="J186" s="161"/>
      <c r="K186" s="161"/>
      <c r="L186" s="161"/>
      <c r="M186" s="162"/>
      <c r="N186" s="163" t="s">
        <v>66</v>
      </c>
      <c r="O186" s="164"/>
      <c r="P186" s="164"/>
      <c r="Q186" s="164"/>
      <c r="R186" s="164"/>
      <c r="S186" s="164"/>
      <c r="T186" s="165"/>
      <c r="U186" s="38" t="s">
        <v>65</v>
      </c>
      <c r="V186" s="158">
        <f>IFERROR(SUM(V184:V185),"0")</f>
        <v>0</v>
      </c>
      <c r="W186" s="158">
        <f>IFERROR(SUM(W184:W185),"0")</f>
        <v>0</v>
      </c>
      <c r="X186" s="158">
        <f>IFERROR(IF(X184="",0,X184),"0")+IFERROR(IF(X185="",0,X185),"0")</f>
        <v>0</v>
      </c>
      <c r="Y186" s="159"/>
      <c r="Z186" s="159"/>
    </row>
    <row r="187" spans="1:53" hidden="1" x14ac:dyDescent="0.2">
      <c r="A187" s="161"/>
      <c r="B187" s="161"/>
      <c r="C187" s="161"/>
      <c r="D187" s="161"/>
      <c r="E187" s="161"/>
      <c r="F187" s="161"/>
      <c r="G187" s="161"/>
      <c r="H187" s="161"/>
      <c r="I187" s="161"/>
      <c r="J187" s="161"/>
      <c r="K187" s="161"/>
      <c r="L187" s="161"/>
      <c r="M187" s="162"/>
      <c r="N187" s="163" t="s">
        <v>66</v>
      </c>
      <c r="O187" s="164"/>
      <c r="P187" s="164"/>
      <c r="Q187" s="164"/>
      <c r="R187" s="164"/>
      <c r="S187" s="164"/>
      <c r="T187" s="165"/>
      <c r="U187" s="38" t="s">
        <v>67</v>
      </c>
      <c r="V187" s="158">
        <f>IFERROR(SUMPRODUCT(V184:V185*H184:H185),"0")</f>
        <v>0</v>
      </c>
      <c r="W187" s="158">
        <f>IFERROR(SUMPRODUCT(W184:W185*H184:H185),"0")</f>
        <v>0</v>
      </c>
      <c r="X187" s="38"/>
      <c r="Y187" s="159"/>
      <c r="Z187" s="159"/>
    </row>
    <row r="188" spans="1:53" ht="16.5" hidden="1" customHeight="1" x14ac:dyDescent="0.25">
      <c r="A188" s="182" t="s">
        <v>250</v>
      </c>
      <c r="B188" s="161"/>
      <c r="C188" s="161"/>
      <c r="D188" s="161"/>
      <c r="E188" s="161"/>
      <c r="F188" s="161"/>
      <c r="G188" s="161"/>
      <c r="H188" s="161"/>
      <c r="I188" s="161"/>
      <c r="J188" s="161"/>
      <c r="K188" s="161"/>
      <c r="L188" s="161"/>
      <c r="M188" s="161"/>
      <c r="N188" s="161"/>
      <c r="O188" s="161"/>
      <c r="P188" s="161"/>
      <c r="Q188" s="161"/>
      <c r="R188" s="161"/>
      <c r="S188" s="161"/>
      <c r="T188" s="161"/>
      <c r="U188" s="161"/>
      <c r="V188" s="161"/>
      <c r="W188" s="161"/>
      <c r="X188" s="161"/>
      <c r="Y188" s="152"/>
      <c r="Z188" s="152"/>
    </row>
    <row r="189" spans="1:53" ht="14.25" hidden="1" customHeight="1" x14ac:dyDescent="0.25">
      <c r="A189" s="174" t="s">
        <v>60</v>
      </c>
      <c r="B189" s="161"/>
      <c r="C189" s="161"/>
      <c r="D189" s="161"/>
      <c r="E189" s="161"/>
      <c r="F189" s="161"/>
      <c r="G189" s="161"/>
      <c r="H189" s="161"/>
      <c r="I189" s="161"/>
      <c r="J189" s="161"/>
      <c r="K189" s="161"/>
      <c r="L189" s="161"/>
      <c r="M189" s="161"/>
      <c r="N189" s="161"/>
      <c r="O189" s="161"/>
      <c r="P189" s="161"/>
      <c r="Q189" s="161"/>
      <c r="R189" s="161"/>
      <c r="S189" s="161"/>
      <c r="T189" s="161"/>
      <c r="U189" s="161"/>
      <c r="V189" s="161"/>
      <c r="W189" s="161"/>
      <c r="X189" s="161"/>
      <c r="Y189" s="151"/>
      <c r="Z189" s="151"/>
    </row>
    <row r="190" spans="1:53" ht="27" hidden="1" customHeight="1" x14ac:dyDescent="0.25">
      <c r="A190" s="55" t="s">
        <v>251</v>
      </c>
      <c r="B190" s="55" t="s">
        <v>252</v>
      </c>
      <c r="C190" s="32">
        <v>4301070915</v>
      </c>
      <c r="D190" s="166">
        <v>4607111035882</v>
      </c>
      <c r="E190" s="167"/>
      <c r="F190" s="155">
        <v>0.43</v>
      </c>
      <c r="G190" s="33">
        <v>16</v>
      </c>
      <c r="H190" s="155">
        <v>6.88</v>
      </c>
      <c r="I190" s="155">
        <v>7.19</v>
      </c>
      <c r="J190" s="33">
        <v>84</v>
      </c>
      <c r="K190" s="33" t="s">
        <v>63</v>
      </c>
      <c r="L190" s="34" t="s">
        <v>64</v>
      </c>
      <c r="M190" s="33">
        <v>180</v>
      </c>
      <c r="N190" s="28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0" s="173"/>
      <c r="P190" s="173"/>
      <c r="Q190" s="173"/>
      <c r="R190" s="167"/>
      <c r="S190" s="35"/>
      <c r="T190" s="35"/>
      <c r="U190" s="36" t="s">
        <v>65</v>
      </c>
      <c r="V190" s="156">
        <v>0</v>
      </c>
      <c r="W190" s="157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4" t="s">
        <v>1</v>
      </c>
    </row>
    <row r="191" spans="1:53" ht="27" customHeight="1" x14ac:dyDescent="0.25">
      <c r="A191" s="55" t="s">
        <v>253</v>
      </c>
      <c r="B191" s="55" t="s">
        <v>254</v>
      </c>
      <c r="C191" s="32">
        <v>4301070921</v>
      </c>
      <c r="D191" s="166">
        <v>4607111035905</v>
      </c>
      <c r="E191" s="167"/>
      <c r="F191" s="155">
        <v>0.9</v>
      </c>
      <c r="G191" s="33">
        <v>8</v>
      </c>
      <c r="H191" s="155">
        <v>7.2</v>
      </c>
      <c r="I191" s="155">
        <v>7.47</v>
      </c>
      <c r="J191" s="33">
        <v>84</v>
      </c>
      <c r="K191" s="33" t="s">
        <v>63</v>
      </c>
      <c r="L191" s="34" t="s">
        <v>64</v>
      </c>
      <c r="M191" s="33">
        <v>180</v>
      </c>
      <c r="N191" s="21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1" s="173"/>
      <c r="P191" s="173"/>
      <c r="Q191" s="173"/>
      <c r="R191" s="167"/>
      <c r="S191" s="35"/>
      <c r="T191" s="35"/>
      <c r="U191" s="36" t="s">
        <v>65</v>
      </c>
      <c r="V191" s="156">
        <v>13</v>
      </c>
      <c r="W191" s="157">
        <f>IFERROR(IF(V191="","",V191),"")</f>
        <v>13</v>
      </c>
      <c r="X191" s="37">
        <f>IFERROR(IF(V191="","",V191*0.0155),"")</f>
        <v>0.20150000000000001</v>
      </c>
      <c r="Y191" s="57"/>
      <c r="Z191" s="58"/>
      <c r="AD191" s="62"/>
      <c r="BA191" s="125" t="s">
        <v>1</v>
      </c>
    </row>
    <row r="192" spans="1:53" ht="27" hidden="1" customHeight="1" x14ac:dyDescent="0.25">
      <c r="A192" s="55" t="s">
        <v>255</v>
      </c>
      <c r="B192" s="55" t="s">
        <v>256</v>
      </c>
      <c r="C192" s="32">
        <v>4301070917</v>
      </c>
      <c r="D192" s="166">
        <v>4607111035912</v>
      </c>
      <c r="E192" s="167"/>
      <c r="F192" s="155">
        <v>0.43</v>
      </c>
      <c r="G192" s="33">
        <v>16</v>
      </c>
      <c r="H192" s="155">
        <v>6.88</v>
      </c>
      <c r="I192" s="155">
        <v>7.19</v>
      </c>
      <c r="J192" s="33">
        <v>84</v>
      </c>
      <c r="K192" s="33" t="s">
        <v>63</v>
      </c>
      <c r="L192" s="34" t="s">
        <v>64</v>
      </c>
      <c r="M192" s="33">
        <v>180</v>
      </c>
      <c r="N192" s="22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2" s="173"/>
      <c r="P192" s="173"/>
      <c r="Q192" s="173"/>
      <c r="R192" s="167"/>
      <c r="S192" s="35"/>
      <c r="T192" s="35"/>
      <c r="U192" s="36" t="s">
        <v>65</v>
      </c>
      <c r="V192" s="156">
        <v>0</v>
      </c>
      <c r="W192" s="157">
        <f>IFERROR(IF(V192="","",V192),"")</f>
        <v>0</v>
      </c>
      <c r="X192" s="37">
        <f>IFERROR(IF(V192="","",V192*0.0155),"")</f>
        <v>0</v>
      </c>
      <c r="Y192" s="57"/>
      <c r="Z192" s="58"/>
      <c r="AD192" s="62"/>
      <c r="BA192" s="126" t="s">
        <v>1</v>
      </c>
    </row>
    <row r="193" spans="1:53" ht="27" hidden="1" customHeight="1" x14ac:dyDescent="0.25">
      <c r="A193" s="55" t="s">
        <v>257</v>
      </c>
      <c r="B193" s="55" t="s">
        <v>258</v>
      </c>
      <c r="C193" s="32">
        <v>4301070920</v>
      </c>
      <c r="D193" s="166">
        <v>4607111035929</v>
      </c>
      <c r="E193" s="167"/>
      <c r="F193" s="155">
        <v>0.9</v>
      </c>
      <c r="G193" s="33">
        <v>8</v>
      </c>
      <c r="H193" s="155">
        <v>7.2</v>
      </c>
      <c r="I193" s="155">
        <v>7.47</v>
      </c>
      <c r="J193" s="33">
        <v>84</v>
      </c>
      <c r="K193" s="33" t="s">
        <v>63</v>
      </c>
      <c r="L193" s="34" t="s">
        <v>64</v>
      </c>
      <c r="M193" s="33">
        <v>180</v>
      </c>
      <c r="N193" s="29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3" s="173"/>
      <c r="P193" s="173"/>
      <c r="Q193" s="173"/>
      <c r="R193" s="167"/>
      <c r="S193" s="35"/>
      <c r="T193" s="35"/>
      <c r="U193" s="36" t="s">
        <v>65</v>
      </c>
      <c r="V193" s="156">
        <v>0</v>
      </c>
      <c r="W193" s="157">
        <f>IFERROR(IF(V193="","",V193),"")</f>
        <v>0</v>
      </c>
      <c r="X193" s="37">
        <f>IFERROR(IF(V193="","",V193*0.0155),"")</f>
        <v>0</v>
      </c>
      <c r="Y193" s="57"/>
      <c r="Z193" s="58"/>
      <c r="AD193" s="62"/>
      <c r="BA193" s="127" t="s">
        <v>1</v>
      </c>
    </row>
    <row r="194" spans="1:53" x14ac:dyDescent="0.2">
      <c r="A194" s="160"/>
      <c r="B194" s="161"/>
      <c r="C194" s="161"/>
      <c r="D194" s="161"/>
      <c r="E194" s="161"/>
      <c r="F194" s="161"/>
      <c r="G194" s="161"/>
      <c r="H194" s="161"/>
      <c r="I194" s="161"/>
      <c r="J194" s="161"/>
      <c r="K194" s="161"/>
      <c r="L194" s="161"/>
      <c r="M194" s="162"/>
      <c r="N194" s="163" t="s">
        <v>66</v>
      </c>
      <c r="O194" s="164"/>
      <c r="P194" s="164"/>
      <c r="Q194" s="164"/>
      <c r="R194" s="164"/>
      <c r="S194" s="164"/>
      <c r="T194" s="165"/>
      <c r="U194" s="38" t="s">
        <v>65</v>
      </c>
      <c r="V194" s="158">
        <f>IFERROR(SUM(V190:V193),"0")</f>
        <v>13</v>
      </c>
      <c r="W194" s="158">
        <f>IFERROR(SUM(W190:W193),"0")</f>
        <v>13</v>
      </c>
      <c r="X194" s="158">
        <f>IFERROR(IF(X190="",0,X190),"0")+IFERROR(IF(X191="",0,X191),"0")+IFERROR(IF(X192="",0,X192),"0")+IFERROR(IF(X193="",0,X193),"0")</f>
        <v>0.20150000000000001</v>
      </c>
      <c r="Y194" s="159"/>
      <c r="Z194" s="159"/>
    </row>
    <row r="195" spans="1:53" x14ac:dyDescent="0.2">
      <c r="A195" s="161"/>
      <c r="B195" s="161"/>
      <c r="C195" s="161"/>
      <c r="D195" s="161"/>
      <c r="E195" s="161"/>
      <c r="F195" s="161"/>
      <c r="G195" s="161"/>
      <c r="H195" s="161"/>
      <c r="I195" s="161"/>
      <c r="J195" s="161"/>
      <c r="K195" s="161"/>
      <c r="L195" s="161"/>
      <c r="M195" s="162"/>
      <c r="N195" s="163" t="s">
        <v>66</v>
      </c>
      <c r="O195" s="164"/>
      <c r="P195" s="164"/>
      <c r="Q195" s="164"/>
      <c r="R195" s="164"/>
      <c r="S195" s="164"/>
      <c r="T195" s="165"/>
      <c r="U195" s="38" t="s">
        <v>67</v>
      </c>
      <c r="V195" s="158">
        <f>IFERROR(SUMPRODUCT(V190:V193*H190:H193),"0")</f>
        <v>93.600000000000009</v>
      </c>
      <c r="W195" s="158">
        <f>IFERROR(SUMPRODUCT(W190:W193*H190:H193),"0")</f>
        <v>93.600000000000009</v>
      </c>
      <c r="X195" s="38"/>
      <c r="Y195" s="159"/>
      <c r="Z195" s="159"/>
    </row>
    <row r="196" spans="1:53" ht="16.5" hidden="1" customHeight="1" x14ac:dyDescent="0.25">
      <c r="A196" s="182" t="s">
        <v>259</v>
      </c>
      <c r="B196" s="161"/>
      <c r="C196" s="161"/>
      <c r="D196" s="161"/>
      <c r="E196" s="161"/>
      <c r="F196" s="161"/>
      <c r="G196" s="161"/>
      <c r="H196" s="161"/>
      <c r="I196" s="161"/>
      <c r="J196" s="161"/>
      <c r="K196" s="161"/>
      <c r="L196" s="161"/>
      <c r="M196" s="161"/>
      <c r="N196" s="161"/>
      <c r="O196" s="161"/>
      <c r="P196" s="161"/>
      <c r="Q196" s="161"/>
      <c r="R196" s="161"/>
      <c r="S196" s="161"/>
      <c r="T196" s="161"/>
      <c r="U196" s="161"/>
      <c r="V196" s="161"/>
      <c r="W196" s="161"/>
      <c r="X196" s="161"/>
      <c r="Y196" s="152"/>
      <c r="Z196" s="152"/>
    </row>
    <row r="197" spans="1:53" ht="14.25" hidden="1" customHeight="1" x14ac:dyDescent="0.25">
      <c r="A197" s="174" t="s">
        <v>228</v>
      </c>
      <c r="B197" s="161"/>
      <c r="C197" s="161"/>
      <c r="D197" s="161"/>
      <c r="E197" s="161"/>
      <c r="F197" s="161"/>
      <c r="G197" s="161"/>
      <c r="H197" s="161"/>
      <c r="I197" s="161"/>
      <c r="J197" s="161"/>
      <c r="K197" s="161"/>
      <c r="L197" s="161"/>
      <c r="M197" s="161"/>
      <c r="N197" s="161"/>
      <c r="O197" s="161"/>
      <c r="P197" s="161"/>
      <c r="Q197" s="161"/>
      <c r="R197" s="161"/>
      <c r="S197" s="161"/>
      <c r="T197" s="161"/>
      <c r="U197" s="161"/>
      <c r="V197" s="161"/>
      <c r="W197" s="161"/>
      <c r="X197" s="161"/>
      <c r="Y197" s="151"/>
      <c r="Z197" s="151"/>
    </row>
    <row r="198" spans="1:53" ht="27" hidden="1" customHeight="1" x14ac:dyDescent="0.25">
      <c r="A198" s="55" t="s">
        <v>260</v>
      </c>
      <c r="B198" s="55" t="s">
        <v>261</v>
      </c>
      <c r="C198" s="32">
        <v>4301051320</v>
      </c>
      <c r="D198" s="166">
        <v>4680115881334</v>
      </c>
      <c r="E198" s="167"/>
      <c r="F198" s="155">
        <v>0.33</v>
      </c>
      <c r="G198" s="33">
        <v>6</v>
      </c>
      <c r="H198" s="155">
        <v>1.98</v>
      </c>
      <c r="I198" s="155">
        <v>2.27</v>
      </c>
      <c r="J198" s="33">
        <v>156</v>
      </c>
      <c r="K198" s="33" t="s">
        <v>63</v>
      </c>
      <c r="L198" s="34" t="s">
        <v>231</v>
      </c>
      <c r="M198" s="33">
        <v>365</v>
      </c>
      <c r="N198" s="298" t="s">
        <v>262</v>
      </c>
      <c r="O198" s="173"/>
      <c r="P198" s="173"/>
      <c r="Q198" s="173"/>
      <c r="R198" s="167"/>
      <c r="S198" s="35"/>
      <c r="T198" s="35"/>
      <c r="U198" s="36" t="s">
        <v>65</v>
      </c>
      <c r="V198" s="156">
        <v>0</v>
      </c>
      <c r="W198" s="157">
        <f>IFERROR(IF(V198="","",V198),"")</f>
        <v>0</v>
      </c>
      <c r="X198" s="37">
        <f>IFERROR(IF(V198="","",V198*0.00753),"")</f>
        <v>0</v>
      </c>
      <c r="Y198" s="57"/>
      <c r="Z198" s="58"/>
      <c r="AD198" s="62"/>
      <c r="BA198" s="128" t="s">
        <v>233</v>
      </c>
    </row>
    <row r="199" spans="1:53" hidden="1" x14ac:dyDescent="0.2">
      <c r="A199" s="160"/>
      <c r="B199" s="161"/>
      <c r="C199" s="161"/>
      <c r="D199" s="161"/>
      <c r="E199" s="161"/>
      <c r="F199" s="161"/>
      <c r="G199" s="161"/>
      <c r="H199" s="161"/>
      <c r="I199" s="161"/>
      <c r="J199" s="161"/>
      <c r="K199" s="161"/>
      <c r="L199" s="161"/>
      <c r="M199" s="162"/>
      <c r="N199" s="163" t="s">
        <v>66</v>
      </c>
      <c r="O199" s="164"/>
      <c r="P199" s="164"/>
      <c r="Q199" s="164"/>
      <c r="R199" s="164"/>
      <c r="S199" s="164"/>
      <c r="T199" s="165"/>
      <c r="U199" s="38" t="s">
        <v>65</v>
      </c>
      <c r="V199" s="158">
        <f>IFERROR(SUM(V198:V198),"0")</f>
        <v>0</v>
      </c>
      <c r="W199" s="158">
        <f>IFERROR(SUM(W198:W198),"0")</f>
        <v>0</v>
      </c>
      <c r="X199" s="158">
        <f>IFERROR(IF(X198="",0,X198),"0")</f>
        <v>0</v>
      </c>
      <c r="Y199" s="159"/>
      <c r="Z199" s="159"/>
    </row>
    <row r="200" spans="1:53" hidden="1" x14ac:dyDescent="0.2">
      <c r="A200" s="161"/>
      <c r="B200" s="161"/>
      <c r="C200" s="161"/>
      <c r="D200" s="161"/>
      <c r="E200" s="161"/>
      <c r="F200" s="161"/>
      <c r="G200" s="161"/>
      <c r="H200" s="161"/>
      <c r="I200" s="161"/>
      <c r="J200" s="161"/>
      <c r="K200" s="161"/>
      <c r="L200" s="161"/>
      <c r="M200" s="162"/>
      <c r="N200" s="163" t="s">
        <v>66</v>
      </c>
      <c r="O200" s="164"/>
      <c r="P200" s="164"/>
      <c r="Q200" s="164"/>
      <c r="R200" s="164"/>
      <c r="S200" s="164"/>
      <c r="T200" s="165"/>
      <c r="U200" s="38" t="s">
        <v>67</v>
      </c>
      <c r="V200" s="158">
        <f>IFERROR(SUMPRODUCT(V198:V198*H198:H198),"0")</f>
        <v>0</v>
      </c>
      <c r="W200" s="158">
        <f>IFERROR(SUMPRODUCT(W198:W198*H198:H198),"0")</f>
        <v>0</v>
      </c>
      <c r="X200" s="38"/>
      <c r="Y200" s="159"/>
      <c r="Z200" s="159"/>
    </row>
    <row r="201" spans="1:53" ht="16.5" hidden="1" customHeight="1" x14ac:dyDescent="0.25">
      <c r="A201" s="182" t="s">
        <v>263</v>
      </c>
      <c r="B201" s="161"/>
      <c r="C201" s="161"/>
      <c r="D201" s="161"/>
      <c r="E201" s="161"/>
      <c r="F201" s="161"/>
      <c r="G201" s="161"/>
      <c r="H201" s="161"/>
      <c r="I201" s="161"/>
      <c r="J201" s="161"/>
      <c r="K201" s="161"/>
      <c r="L201" s="161"/>
      <c r="M201" s="161"/>
      <c r="N201" s="161"/>
      <c r="O201" s="161"/>
      <c r="P201" s="161"/>
      <c r="Q201" s="161"/>
      <c r="R201" s="161"/>
      <c r="S201" s="161"/>
      <c r="T201" s="161"/>
      <c r="U201" s="161"/>
      <c r="V201" s="161"/>
      <c r="W201" s="161"/>
      <c r="X201" s="161"/>
      <c r="Y201" s="152"/>
      <c r="Z201" s="152"/>
    </row>
    <row r="202" spans="1:53" ht="14.25" hidden="1" customHeight="1" x14ac:dyDescent="0.25">
      <c r="A202" s="174" t="s">
        <v>60</v>
      </c>
      <c r="B202" s="161"/>
      <c r="C202" s="161"/>
      <c r="D202" s="161"/>
      <c r="E202" s="161"/>
      <c r="F202" s="161"/>
      <c r="G202" s="161"/>
      <c r="H202" s="161"/>
      <c r="I202" s="161"/>
      <c r="J202" s="161"/>
      <c r="K202" s="161"/>
      <c r="L202" s="161"/>
      <c r="M202" s="161"/>
      <c r="N202" s="161"/>
      <c r="O202" s="161"/>
      <c r="P202" s="161"/>
      <c r="Q202" s="161"/>
      <c r="R202" s="161"/>
      <c r="S202" s="161"/>
      <c r="T202" s="161"/>
      <c r="U202" s="161"/>
      <c r="V202" s="161"/>
      <c r="W202" s="161"/>
      <c r="X202" s="161"/>
      <c r="Y202" s="151"/>
      <c r="Z202" s="151"/>
    </row>
    <row r="203" spans="1:53" ht="16.5" hidden="1" customHeight="1" x14ac:dyDescent="0.25">
      <c r="A203" s="55" t="s">
        <v>264</v>
      </c>
      <c r="B203" s="55" t="s">
        <v>265</v>
      </c>
      <c r="C203" s="32">
        <v>4301070874</v>
      </c>
      <c r="D203" s="166">
        <v>4607111035332</v>
      </c>
      <c r="E203" s="167"/>
      <c r="F203" s="155">
        <v>0.43</v>
      </c>
      <c r="G203" s="33">
        <v>16</v>
      </c>
      <c r="H203" s="155">
        <v>6.88</v>
      </c>
      <c r="I203" s="155">
        <v>7.2060000000000004</v>
      </c>
      <c r="J203" s="33">
        <v>84</v>
      </c>
      <c r="K203" s="33" t="s">
        <v>63</v>
      </c>
      <c r="L203" s="34" t="s">
        <v>64</v>
      </c>
      <c r="M203" s="33">
        <v>180</v>
      </c>
      <c r="N203" s="322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3" s="173"/>
      <c r="P203" s="173"/>
      <c r="Q203" s="173"/>
      <c r="R203" s="167"/>
      <c r="S203" s="35"/>
      <c r="T203" s="35"/>
      <c r="U203" s="36" t="s">
        <v>65</v>
      </c>
      <c r="V203" s="156">
        <v>0</v>
      </c>
      <c r="W203" s="157">
        <f>IFERROR(IF(V203="","",V203),"")</f>
        <v>0</v>
      </c>
      <c r="X203" s="37">
        <f>IFERROR(IF(V203="","",V203*0.0155),"")</f>
        <v>0</v>
      </c>
      <c r="Y203" s="57"/>
      <c r="Z203" s="58"/>
      <c r="AD203" s="62"/>
      <c r="BA203" s="129" t="s">
        <v>1</v>
      </c>
    </row>
    <row r="204" spans="1:53" ht="16.5" hidden="1" customHeight="1" x14ac:dyDescent="0.25">
      <c r="A204" s="55" t="s">
        <v>266</v>
      </c>
      <c r="B204" s="55" t="s">
        <v>267</v>
      </c>
      <c r="C204" s="32">
        <v>4301070873</v>
      </c>
      <c r="D204" s="166">
        <v>4607111035080</v>
      </c>
      <c r="E204" s="167"/>
      <c r="F204" s="155">
        <v>0.9</v>
      </c>
      <c r="G204" s="33">
        <v>8</v>
      </c>
      <c r="H204" s="155">
        <v>7.2</v>
      </c>
      <c r="I204" s="155">
        <v>7.47</v>
      </c>
      <c r="J204" s="33">
        <v>84</v>
      </c>
      <c r="K204" s="33" t="s">
        <v>63</v>
      </c>
      <c r="L204" s="34" t="s">
        <v>64</v>
      </c>
      <c r="M204" s="33">
        <v>180</v>
      </c>
      <c r="N204" s="311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4" s="173"/>
      <c r="P204" s="173"/>
      <c r="Q204" s="173"/>
      <c r="R204" s="167"/>
      <c r="S204" s="35"/>
      <c r="T204" s="35"/>
      <c r="U204" s="36" t="s">
        <v>65</v>
      </c>
      <c r="V204" s="156">
        <v>0</v>
      </c>
      <c r="W204" s="157">
        <f>IFERROR(IF(V204="","",V204),"")</f>
        <v>0</v>
      </c>
      <c r="X204" s="37">
        <f>IFERROR(IF(V204="","",V204*0.0155),"")</f>
        <v>0</v>
      </c>
      <c r="Y204" s="57"/>
      <c r="Z204" s="58"/>
      <c r="AD204" s="62"/>
      <c r="BA204" s="130" t="s">
        <v>1</v>
      </c>
    </row>
    <row r="205" spans="1:53" hidden="1" x14ac:dyDescent="0.2">
      <c r="A205" s="160"/>
      <c r="B205" s="161"/>
      <c r="C205" s="161"/>
      <c r="D205" s="161"/>
      <c r="E205" s="161"/>
      <c r="F205" s="161"/>
      <c r="G205" s="161"/>
      <c r="H205" s="161"/>
      <c r="I205" s="161"/>
      <c r="J205" s="161"/>
      <c r="K205" s="161"/>
      <c r="L205" s="161"/>
      <c r="M205" s="162"/>
      <c r="N205" s="163" t="s">
        <v>66</v>
      </c>
      <c r="O205" s="164"/>
      <c r="P205" s="164"/>
      <c r="Q205" s="164"/>
      <c r="R205" s="164"/>
      <c r="S205" s="164"/>
      <c r="T205" s="165"/>
      <c r="U205" s="38" t="s">
        <v>65</v>
      </c>
      <c r="V205" s="158">
        <f>IFERROR(SUM(V203:V204),"0")</f>
        <v>0</v>
      </c>
      <c r="W205" s="158">
        <f>IFERROR(SUM(W203:W204),"0")</f>
        <v>0</v>
      </c>
      <c r="X205" s="158">
        <f>IFERROR(IF(X203="",0,X203),"0")+IFERROR(IF(X204="",0,X204),"0")</f>
        <v>0</v>
      </c>
      <c r="Y205" s="159"/>
      <c r="Z205" s="159"/>
    </row>
    <row r="206" spans="1:53" hidden="1" x14ac:dyDescent="0.2">
      <c r="A206" s="161"/>
      <c r="B206" s="161"/>
      <c r="C206" s="161"/>
      <c r="D206" s="161"/>
      <c r="E206" s="161"/>
      <c r="F206" s="161"/>
      <c r="G206" s="161"/>
      <c r="H206" s="161"/>
      <c r="I206" s="161"/>
      <c r="J206" s="161"/>
      <c r="K206" s="161"/>
      <c r="L206" s="161"/>
      <c r="M206" s="162"/>
      <c r="N206" s="163" t="s">
        <v>66</v>
      </c>
      <c r="O206" s="164"/>
      <c r="P206" s="164"/>
      <c r="Q206" s="164"/>
      <c r="R206" s="164"/>
      <c r="S206" s="164"/>
      <c r="T206" s="165"/>
      <c r="U206" s="38" t="s">
        <v>67</v>
      </c>
      <c r="V206" s="158">
        <f>IFERROR(SUMPRODUCT(V203:V204*H203:H204),"0")</f>
        <v>0</v>
      </c>
      <c r="W206" s="158">
        <f>IFERROR(SUMPRODUCT(W203:W204*H203:H204),"0")</f>
        <v>0</v>
      </c>
      <c r="X206" s="38"/>
      <c r="Y206" s="159"/>
      <c r="Z206" s="159"/>
    </row>
    <row r="207" spans="1:53" ht="27.75" hidden="1" customHeight="1" x14ac:dyDescent="0.2">
      <c r="A207" s="168" t="s">
        <v>268</v>
      </c>
      <c r="B207" s="169"/>
      <c r="C207" s="169"/>
      <c r="D207" s="169"/>
      <c r="E207" s="169"/>
      <c r="F207" s="169"/>
      <c r="G207" s="169"/>
      <c r="H207" s="169"/>
      <c r="I207" s="169"/>
      <c r="J207" s="169"/>
      <c r="K207" s="169"/>
      <c r="L207" s="169"/>
      <c r="M207" s="169"/>
      <c r="N207" s="169"/>
      <c r="O207" s="169"/>
      <c r="P207" s="169"/>
      <c r="Q207" s="169"/>
      <c r="R207" s="169"/>
      <c r="S207" s="169"/>
      <c r="T207" s="169"/>
      <c r="U207" s="169"/>
      <c r="V207" s="169"/>
      <c r="W207" s="169"/>
      <c r="X207" s="169"/>
      <c r="Y207" s="49"/>
      <c r="Z207" s="49"/>
    </row>
    <row r="208" spans="1:53" ht="16.5" hidden="1" customHeight="1" x14ac:dyDescent="0.25">
      <c r="A208" s="182" t="s">
        <v>269</v>
      </c>
      <c r="B208" s="161"/>
      <c r="C208" s="161"/>
      <c r="D208" s="161"/>
      <c r="E208" s="161"/>
      <c r="F208" s="161"/>
      <c r="G208" s="161"/>
      <c r="H208" s="161"/>
      <c r="I208" s="161"/>
      <c r="J208" s="161"/>
      <c r="K208" s="161"/>
      <c r="L208" s="161"/>
      <c r="M208" s="161"/>
      <c r="N208" s="161"/>
      <c r="O208" s="161"/>
      <c r="P208" s="161"/>
      <c r="Q208" s="161"/>
      <c r="R208" s="161"/>
      <c r="S208" s="161"/>
      <c r="T208" s="161"/>
      <c r="U208" s="161"/>
      <c r="V208" s="161"/>
      <c r="W208" s="161"/>
      <c r="X208" s="161"/>
      <c r="Y208" s="152"/>
      <c r="Z208" s="152"/>
    </row>
    <row r="209" spans="1:53" ht="14.25" hidden="1" customHeight="1" x14ac:dyDescent="0.25">
      <c r="A209" s="174" t="s">
        <v>60</v>
      </c>
      <c r="B209" s="161"/>
      <c r="C209" s="161"/>
      <c r="D209" s="161"/>
      <c r="E209" s="161"/>
      <c r="F209" s="161"/>
      <c r="G209" s="161"/>
      <c r="H209" s="161"/>
      <c r="I209" s="161"/>
      <c r="J209" s="161"/>
      <c r="K209" s="161"/>
      <c r="L209" s="161"/>
      <c r="M209" s="161"/>
      <c r="N209" s="161"/>
      <c r="O209" s="161"/>
      <c r="P209" s="161"/>
      <c r="Q209" s="161"/>
      <c r="R209" s="161"/>
      <c r="S209" s="161"/>
      <c r="T209" s="161"/>
      <c r="U209" s="161"/>
      <c r="V209" s="161"/>
      <c r="W209" s="161"/>
      <c r="X209" s="161"/>
      <c r="Y209" s="151"/>
      <c r="Z209" s="151"/>
    </row>
    <row r="210" spans="1:53" ht="27" hidden="1" customHeight="1" x14ac:dyDescent="0.25">
      <c r="A210" s="55" t="s">
        <v>270</v>
      </c>
      <c r="B210" s="55" t="s">
        <v>271</v>
      </c>
      <c r="C210" s="32">
        <v>4301070941</v>
      </c>
      <c r="D210" s="166">
        <v>4607111036162</v>
      </c>
      <c r="E210" s="167"/>
      <c r="F210" s="155">
        <v>0.8</v>
      </c>
      <c r="G210" s="33">
        <v>8</v>
      </c>
      <c r="H210" s="155">
        <v>6.4</v>
      </c>
      <c r="I210" s="155">
        <v>6.6811999999999996</v>
      </c>
      <c r="J210" s="33">
        <v>84</v>
      </c>
      <c r="K210" s="33" t="s">
        <v>63</v>
      </c>
      <c r="L210" s="34" t="s">
        <v>64</v>
      </c>
      <c r="M210" s="33">
        <v>90</v>
      </c>
      <c r="N210" s="225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0" s="173"/>
      <c r="P210" s="173"/>
      <c r="Q210" s="173"/>
      <c r="R210" s="167"/>
      <c r="S210" s="35"/>
      <c r="T210" s="35"/>
      <c r="U210" s="36" t="s">
        <v>65</v>
      </c>
      <c r="V210" s="156">
        <v>0</v>
      </c>
      <c r="W210" s="157">
        <f>IFERROR(IF(V210="","",V210),"")</f>
        <v>0</v>
      </c>
      <c r="X210" s="37">
        <f>IFERROR(IF(V210="","",V210*0.0155),"")</f>
        <v>0</v>
      </c>
      <c r="Y210" s="57"/>
      <c r="Z210" s="58"/>
      <c r="AD210" s="62"/>
      <c r="BA210" s="131" t="s">
        <v>1</v>
      </c>
    </row>
    <row r="211" spans="1:53" hidden="1" x14ac:dyDescent="0.2">
      <c r="A211" s="160"/>
      <c r="B211" s="161"/>
      <c r="C211" s="161"/>
      <c r="D211" s="161"/>
      <c r="E211" s="161"/>
      <c r="F211" s="161"/>
      <c r="G211" s="161"/>
      <c r="H211" s="161"/>
      <c r="I211" s="161"/>
      <c r="J211" s="161"/>
      <c r="K211" s="161"/>
      <c r="L211" s="161"/>
      <c r="M211" s="162"/>
      <c r="N211" s="163" t="s">
        <v>66</v>
      </c>
      <c r="O211" s="164"/>
      <c r="P211" s="164"/>
      <c r="Q211" s="164"/>
      <c r="R211" s="164"/>
      <c r="S211" s="164"/>
      <c r="T211" s="165"/>
      <c r="U211" s="38" t="s">
        <v>65</v>
      </c>
      <c r="V211" s="158">
        <f>IFERROR(SUM(V210:V210),"0")</f>
        <v>0</v>
      </c>
      <c r="W211" s="158">
        <f>IFERROR(SUM(W210:W210),"0")</f>
        <v>0</v>
      </c>
      <c r="X211" s="158">
        <f>IFERROR(IF(X210="",0,X210),"0")</f>
        <v>0</v>
      </c>
      <c r="Y211" s="159"/>
      <c r="Z211" s="159"/>
    </row>
    <row r="212" spans="1:53" hidden="1" x14ac:dyDescent="0.2">
      <c r="A212" s="161"/>
      <c r="B212" s="161"/>
      <c r="C212" s="161"/>
      <c r="D212" s="161"/>
      <c r="E212" s="161"/>
      <c r="F212" s="161"/>
      <c r="G212" s="161"/>
      <c r="H212" s="161"/>
      <c r="I212" s="161"/>
      <c r="J212" s="161"/>
      <c r="K212" s="161"/>
      <c r="L212" s="161"/>
      <c r="M212" s="162"/>
      <c r="N212" s="163" t="s">
        <v>66</v>
      </c>
      <c r="O212" s="164"/>
      <c r="P212" s="164"/>
      <c r="Q212" s="164"/>
      <c r="R212" s="164"/>
      <c r="S212" s="164"/>
      <c r="T212" s="165"/>
      <c r="U212" s="38" t="s">
        <v>67</v>
      </c>
      <c r="V212" s="158">
        <f>IFERROR(SUMPRODUCT(V210:V210*H210:H210),"0")</f>
        <v>0</v>
      </c>
      <c r="W212" s="158">
        <f>IFERROR(SUMPRODUCT(W210:W210*H210:H210),"0")</f>
        <v>0</v>
      </c>
      <c r="X212" s="38"/>
      <c r="Y212" s="159"/>
      <c r="Z212" s="159"/>
    </row>
    <row r="213" spans="1:53" ht="27.75" hidden="1" customHeight="1" x14ac:dyDescent="0.2">
      <c r="A213" s="168" t="s">
        <v>272</v>
      </c>
      <c r="B213" s="169"/>
      <c r="C213" s="169"/>
      <c r="D213" s="169"/>
      <c r="E213" s="169"/>
      <c r="F213" s="169"/>
      <c r="G213" s="169"/>
      <c r="H213" s="169"/>
      <c r="I213" s="169"/>
      <c r="J213" s="169"/>
      <c r="K213" s="169"/>
      <c r="L213" s="169"/>
      <c r="M213" s="169"/>
      <c r="N213" s="169"/>
      <c r="O213" s="169"/>
      <c r="P213" s="169"/>
      <c r="Q213" s="169"/>
      <c r="R213" s="169"/>
      <c r="S213" s="169"/>
      <c r="T213" s="169"/>
      <c r="U213" s="169"/>
      <c r="V213" s="169"/>
      <c r="W213" s="169"/>
      <c r="X213" s="169"/>
      <c r="Y213" s="49"/>
      <c r="Z213" s="49"/>
    </row>
    <row r="214" spans="1:53" ht="16.5" hidden="1" customHeight="1" x14ac:dyDescent="0.25">
      <c r="A214" s="182" t="s">
        <v>273</v>
      </c>
      <c r="B214" s="161"/>
      <c r="C214" s="161"/>
      <c r="D214" s="161"/>
      <c r="E214" s="161"/>
      <c r="F214" s="161"/>
      <c r="G214" s="161"/>
      <c r="H214" s="161"/>
      <c r="I214" s="161"/>
      <c r="J214" s="161"/>
      <c r="K214" s="161"/>
      <c r="L214" s="161"/>
      <c r="M214" s="161"/>
      <c r="N214" s="161"/>
      <c r="O214" s="161"/>
      <c r="P214" s="161"/>
      <c r="Q214" s="161"/>
      <c r="R214" s="161"/>
      <c r="S214" s="161"/>
      <c r="T214" s="161"/>
      <c r="U214" s="161"/>
      <c r="V214" s="161"/>
      <c r="W214" s="161"/>
      <c r="X214" s="161"/>
      <c r="Y214" s="152"/>
      <c r="Z214" s="152"/>
    </row>
    <row r="215" spans="1:53" ht="14.25" hidden="1" customHeight="1" x14ac:dyDescent="0.25">
      <c r="A215" s="174" t="s">
        <v>60</v>
      </c>
      <c r="B215" s="161"/>
      <c r="C215" s="161"/>
      <c r="D215" s="161"/>
      <c r="E215" s="161"/>
      <c r="F215" s="161"/>
      <c r="G215" s="161"/>
      <c r="H215" s="161"/>
      <c r="I215" s="161"/>
      <c r="J215" s="161"/>
      <c r="K215" s="161"/>
      <c r="L215" s="161"/>
      <c r="M215" s="161"/>
      <c r="N215" s="161"/>
      <c r="O215" s="161"/>
      <c r="P215" s="161"/>
      <c r="Q215" s="161"/>
      <c r="R215" s="161"/>
      <c r="S215" s="161"/>
      <c r="T215" s="161"/>
      <c r="U215" s="161"/>
      <c r="V215" s="161"/>
      <c r="W215" s="161"/>
      <c r="X215" s="161"/>
      <c r="Y215" s="151"/>
      <c r="Z215" s="151"/>
    </row>
    <row r="216" spans="1:53" ht="27" hidden="1" customHeight="1" x14ac:dyDescent="0.25">
      <c r="A216" s="55" t="s">
        <v>274</v>
      </c>
      <c r="B216" s="55" t="s">
        <v>275</v>
      </c>
      <c r="C216" s="32">
        <v>4301070965</v>
      </c>
      <c r="D216" s="166">
        <v>4607111035899</v>
      </c>
      <c r="E216" s="167"/>
      <c r="F216" s="155">
        <v>1</v>
      </c>
      <c r="G216" s="33">
        <v>5</v>
      </c>
      <c r="H216" s="155">
        <v>5</v>
      </c>
      <c r="I216" s="155">
        <v>5.2619999999999996</v>
      </c>
      <c r="J216" s="33">
        <v>84</v>
      </c>
      <c r="K216" s="33" t="s">
        <v>63</v>
      </c>
      <c r="L216" s="34" t="s">
        <v>64</v>
      </c>
      <c r="M216" s="33">
        <v>180</v>
      </c>
      <c r="N216" s="284" t="s">
        <v>276</v>
      </c>
      <c r="O216" s="173"/>
      <c r="P216" s="173"/>
      <c r="Q216" s="173"/>
      <c r="R216" s="167"/>
      <c r="S216" s="35"/>
      <c r="T216" s="35"/>
      <c r="U216" s="36" t="s">
        <v>65</v>
      </c>
      <c r="V216" s="156">
        <v>0</v>
      </c>
      <c r="W216" s="157">
        <f>IFERROR(IF(V216="","",V216),"")</f>
        <v>0</v>
      </c>
      <c r="X216" s="37">
        <f>IFERROR(IF(V216="","",V216*0.0155),"")</f>
        <v>0</v>
      </c>
      <c r="Y216" s="57"/>
      <c r="Z216" s="58"/>
      <c r="AD216" s="62"/>
      <c r="BA216" s="132" t="s">
        <v>1</v>
      </c>
    </row>
    <row r="217" spans="1:53" hidden="1" x14ac:dyDescent="0.2">
      <c r="A217" s="160"/>
      <c r="B217" s="161"/>
      <c r="C217" s="161"/>
      <c r="D217" s="161"/>
      <c r="E217" s="161"/>
      <c r="F217" s="161"/>
      <c r="G217" s="161"/>
      <c r="H217" s="161"/>
      <c r="I217" s="161"/>
      <c r="J217" s="161"/>
      <c r="K217" s="161"/>
      <c r="L217" s="161"/>
      <c r="M217" s="162"/>
      <c r="N217" s="163" t="s">
        <v>66</v>
      </c>
      <c r="O217" s="164"/>
      <c r="P217" s="164"/>
      <c r="Q217" s="164"/>
      <c r="R217" s="164"/>
      <c r="S217" s="164"/>
      <c r="T217" s="165"/>
      <c r="U217" s="38" t="s">
        <v>65</v>
      </c>
      <c r="V217" s="158">
        <f>IFERROR(SUM(V216:V216),"0")</f>
        <v>0</v>
      </c>
      <c r="W217" s="158">
        <f>IFERROR(SUM(W216:W216),"0")</f>
        <v>0</v>
      </c>
      <c r="X217" s="158">
        <f>IFERROR(IF(X216="",0,X216),"0")</f>
        <v>0</v>
      </c>
      <c r="Y217" s="159"/>
      <c r="Z217" s="159"/>
    </row>
    <row r="218" spans="1:53" hidden="1" x14ac:dyDescent="0.2">
      <c r="A218" s="161"/>
      <c r="B218" s="161"/>
      <c r="C218" s="161"/>
      <c r="D218" s="161"/>
      <c r="E218" s="161"/>
      <c r="F218" s="161"/>
      <c r="G218" s="161"/>
      <c r="H218" s="161"/>
      <c r="I218" s="161"/>
      <c r="J218" s="161"/>
      <c r="K218" s="161"/>
      <c r="L218" s="161"/>
      <c r="M218" s="162"/>
      <c r="N218" s="163" t="s">
        <v>66</v>
      </c>
      <c r="O218" s="164"/>
      <c r="P218" s="164"/>
      <c r="Q218" s="164"/>
      <c r="R218" s="164"/>
      <c r="S218" s="164"/>
      <c r="T218" s="165"/>
      <c r="U218" s="38" t="s">
        <v>67</v>
      </c>
      <c r="V218" s="158">
        <f>IFERROR(SUMPRODUCT(V216:V216*H216:H216),"0")</f>
        <v>0</v>
      </c>
      <c r="W218" s="158">
        <f>IFERROR(SUMPRODUCT(W216:W216*H216:H216),"0")</f>
        <v>0</v>
      </c>
      <c r="X218" s="38"/>
      <c r="Y218" s="159"/>
      <c r="Z218" s="159"/>
    </row>
    <row r="219" spans="1:53" ht="16.5" hidden="1" customHeight="1" x14ac:dyDescent="0.25">
      <c r="A219" s="182" t="s">
        <v>277</v>
      </c>
      <c r="B219" s="161"/>
      <c r="C219" s="161"/>
      <c r="D219" s="161"/>
      <c r="E219" s="161"/>
      <c r="F219" s="161"/>
      <c r="G219" s="161"/>
      <c r="H219" s="161"/>
      <c r="I219" s="161"/>
      <c r="J219" s="161"/>
      <c r="K219" s="161"/>
      <c r="L219" s="161"/>
      <c r="M219" s="161"/>
      <c r="N219" s="161"/>
      <c r="O219" s="161"/>
      <c r="P219" s="161"/>
      <c r="Q219" s="161"/>
      <c r="R219" s="161"/>
      <c r="S219" s="161"/>
      <c r="T219" s="161"/>
      <c r="U219" s="161"/>
      <c r="V219" s="161"/>
      <c r="W219" s="161"/>
      <c r="X219" s="161"/>
      <c r="Y219" s="152"/>
      <c r="Z219" s="152"/>
    </row>
    <row r="220" spans="1:53" ht="14.25" hidden="1" customHeight="1" x14ac:dyDescent="0.25">
      <c r="A220" s="174" t="s">
        <v>60</v>
      </c>
      <c r="B220" s="161"/>
      <c r="C220" s="161"/>
      <c r="D220" s="161"/>
      <c r="E220" s="161"/>
      <c r="F220" s="161"/>
      <c r="G220" s="161"/>
      <c r="H220" s="161"/>
      <c r="I220" s="161"/>
      <c r="J220" s="161"/>
      <c r="K220" s="161"/>
      <c r="L220" s="161"/>
      <c r="M220" s="161"/>
      <c r="N220" s="161"/>
      <c r="O220" s="161"/>
      <c r="P220" s="161"/>
      <c r="Q220" s="161"/>
      <c r="R220" s="161"/>
      <c r="S220" s="161"/>
      <c r="T220" s="161"/>
      <c r="U220" s="161"/>
      <c r="V220" s="161"/>
      <c r="W220" s="161"/>
      <c r="X220" s="161"/>
      <c r="Y220" s="151"/>
      <c r="Z220" s="151"/>
    </row>
    <row r="221" spans="1:53" ht="27" hidden="1" customHeight="1" x14ac:dyDescent="0.25">
      <c r="A221" s="55" t="s">
        <v>278</v>
      </c>
      <c r="B221" s="55" t="s">
        <v>279</v>
      </c>
      <c r="C221" s="32">
        <v>4301070870</v>
      </c>
      <c r="D221" s="166">
        <v>4607111036711</v>
      </c>
      <c r="E221" s="167"/>
      <c r="F221" s="155">
        <v>0.8</v>
      </c>
      <c r="G221" s="33">
        <v>8</v>
      </c>
      <c r="H221" s="155">
        <v>6.4</v>
      </c>
      <c r="I221" s="155">
        <v>6.67</v>
      </c>
      <c r="J221" s="33">
        <v>84</v>
      </c>
      <c r="K221" s="33" t="s">
        <v>63</v>
      </c>
      <c r="L221" s="34" t="s">
        <v>64</v>
      </c>
      <c r="M221" s="33">
        <v>90</v>
      </c>
      <c r="N221" s="24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1" s="173"/>
      <c r="P221" s="173"/>
      <c r="Q221" s="173"/>
      <c r="R221" s="167"/>
      <c r="S221" s="35"/>
      <c r="T221" s="35"/>
      <c r="U221" s="36" t="s">
        <v>65</v>
      </c>
      <c r="V221" s="156">
        <v>0</v>
      </c>
      <c r="W221" s="157">
        <f>IFERROR(IF(V221="","",V221),"")</f>
        <v>0</v>
      </c>
      <c r="X221" s="37">
        <f>IFERROR(IF(V221="","",V221*0.0155),"")</f>
        <v>0</v>
      </c>
      <c r="Y221" s="57"/>
      <c r="Z221" s="58"/>
      <c r="AD221" s="62"/>
      <c r="BA221" s="133" t="s">
        <v>1</v>
      </c>
    </row>
    <row r="222" spans="1:53" hidden="1" x14ac:dyDescent="0.2">
      <c r="A222" s="160"/>
      <c r="B222" s="161"/>
      <c r="C222" s="161"/>
      <c r="D222" s="161"/>
      <c r="E222" s="161"/>
      <c r="F222" s="161"/>
      <c r="G222" s="161"/>
      <c r="H222" s="161"/>
      <c r="I222" s="161"/>
      <c r="J222" s="161"/>
      <c r="K222" s="161"/>
      <c r="L222" s="161"/>
      <c r="M222" s="162"/>
      <c r="N222" s="163" t="s">
        <v>66</v>
      </c>
      <c r="O222" s="164"/>
      <c r="P222" s="164"/>
      <c r="Q222" s="164"/>
      <c r="R222" s="164"/>
      <c r="S222" s="164"/>
      <c r="T222" s="165"/>
      <c r="U222" s="38" t="s">
        <v>65</v>
      </c>
      <c r="V222" s="158">
        <f>IFERROR(SUM(V221:V221),"0")</f>
        <v>0</v>
      </c>
      <c r="W222" s="158">
        <f>IFERROR(SUM(W221:W221),"0")</f>
        <v>0</v>
      </c>
      <c r="X222" s="158">
        <f>IFERROR(IF(X221="",0,X221),"0")</f>
        <v>0</v>
      </c>
      <c r="Y222" s="159"/>
      <c r="Z222" s="159"/>
    </row>
    <row r="223" spans="1:53" hidden="1" x14ac:dyDescent="0.2">
      <c r="A223" s="161"/>
      <c r="B223" s="161"/>
      <c r="C223" s="161"/>
      <c r="D223" s="161"/>
      <c r="E223" s="161"/>
      <c r="F223" s="161"/>
      <c r="G223" s="161"/>
      <c r="H223" s="161"/>
      <c r="I223" s="161"/>
      <c r="J223" s="161"/>
      <c r="K223" s="161"/>
      <c r="L223" s="161"/>
      <c r="M223" s="162"/>
      <c r="N223" s="163" t="s">
        <v>66</v>
      </c>
      <c r="O223" s="164"/>
      <c r="P223" s="164"/>
      <c r="Q223" s="164"/>
      <c r="R223" s="164"/>
      <c r="S223" s="164"/>
      <c r="T223" s="165"/>
      <c r="U223" s="38" t="s">
        <v>67</v>
      </c>
      <c r="V223" s="158">
        <f>IFERROR(SUMPRODUCT(V221:V221*H221:H221),"0")</f>
        <v>0</v>
      </c>
      <c r="W223" s="158">
        <f>IFERROR(SUMPRODUCT(W221:W221*H221:H221),"0")</f>
        <v>0</v>
      </c>
      <c r="X223" s="38"/>
      <c r="Y223" s="159"/>
      <c r="Z223" s="159"/>
    </row>
    <row r="224" spans="1:53" ht="27.75" hidden="1" customHeight="1" x14ac:dyDescent="0.2">
      <c r="A224" s="168" t="s">
        <v>280</v>
      </c>
      <c r="B224" s="169"/>
      <c r="C224" s="169"/>
      <c r="D224" s="169"/>
      <c r="E224" s="169"/>
      <c r="F224" s="169"/>
      <c r="G224" s="169"/>
      <c r="H224" s="169"/>
      <c r="I224" s="169"/>
      <c r="J224" s="169"/>
      <c r="K224" s="169"/>
      <c r="L224" s="169"/>
      <c r="M224" s="169"/>
      <c r="N224" s="169"/>
      <c r="O224" s="169"/>
      <c r="P224" s="169"/>
      <c r="Q224" s="169"/>
      <c r="R224" s="169"/>
      <c r="S224" s="169"/>
      <c r="T224" s="169"/>
      <c r="U224" s="169"/>
      <c r="V224" s="169"/>
      <c r="W224" s="169"/>
      <c r="X224" s="169"/>
      <c r="Y224" s="49"/>
      <c r="Z224" s="49"/>
    </row>
    <row r="225" spans="1:53" ht="16.5" hidden="1" customHeight="1" x14ac:dyDescent="0.25">
      <c r="A225" s="182" t="s">
        <v>281</v>
      </c>
      <c r="B225" s="161"/>
      <c r="C225" s="161"/>
      <c r="D225" s="161"/>
      <c r="E225" s="161"/>
      <c r="F225" s="161"/>
      <c r="G225" s="161"/>
      <c r="H225" s="161"/>
      <c r="I225" s="161"/>
      <c r="J225" s="161"/>
      <c r="K225" s="161"/>
      <c r="L225" s="161"/>
      <c r="M225" s="161"/>
      <c r="N225" s="161"/>
      <c r="O225" s="161"/>
      <c r="P225" s="161"/>
      <c r="Q225" s="161"/>
      <c r="R225" s="161"/>
      <c r="S225" s="161"/>
      <c r="T225" s="161"/>
      <c r="U225" s="161"/>
      <c r="V225" s="161"/>
      <c r="W225" s="161"/>
      <c r="X225" s="161"/>
      <c r="Y225" s="152"/>
      <c r="Z225" s="152"/>
    </row>
    <row r="226" spans="1:53" ht="14.25" hidden="1" customHeight="1" x14ac:dyDescent="0.25">
      <c r="A226" s="174" t="s">
        <v>129</v>
      </c>
      <c r="B226" s="161"/>
      <c r="C226" s="161"/>
      <c r="D226" s="161"/>
      <c r="E226" s="161"/>
      <c r="F226" s="161"/>
      <c r="G226" s="161"/>
      <c r="H226" s="161"/>
      <c r="I226" s="161"/>
      <c r="J226" s="161"/>
      <c r="K226" s="161"/>
      <c r="L226" s="161"/>
      <c r="M226" s="161"/>
      <c r="N226" s="161"/>
      <c r="O226" s="161"/>
      <c r="P226" s="161"/>
      <c r="Q226" s="161"/>
      <c r="R226" s="161"/>
      <c r="S226" s="161"/>
      <c r="T226" s="161"/>
      <c r="U226" s="161"/>
      <c r="V226" s="161"/>
      <c r="W226" s="161"/>
      <c r="X226" s="161"/>
      <c r="Y226" s="151"/>
      <c r="Z226" s="151"/>
    </row>
    <row r="227" spans="1:53" ht="27" customHeight="1" x14ac:dyDescent="0.25">
      <c r="A227" s="55" t="s">
        <v>282</v>
      </c>
      <c r="B227" s="55" t="s">
        <v>283</v>
      </c>
      <c r="C227" s="32">
        <v>4301131019</v>
      </c>
      <c r="D227" s="166">
        <v>4640242180427</v>
      </c>
      <c r="E227" s="167"/>
      <c r="F227" s="155">
        <v>1.8</v>
      </c>
      <c r="G227" s="33">
        <v>1</v>
      </c>
      <c r="H227" s="155">
        <v>1.8</v>
      </c>
      <c r="I227" s="155">
        <v>1.915</v>
      </c>
      <c r="J227" s="33">
        <v>234</v>
      </c>
      <c r="K227" s="33" t="s">
        <v>119</v>
      </c>
      <c r="L227" s="34" t="s">
        <v>64</v>
      </c>
      <c r="M227" s="33">
        <v>180</v>
      </c>
      <c r="N227" s="301" t="s">
        <v>284</v>
      </c>
      <c r="O227" s="173"/>
      <c r="P227" s="173"/>
      <c r="Q227" s="173"/>
      <c r="R227" s="167"/>
      <c r="S227" s="35"/>
      <c r="T227" s="35"/>
      <c r="U227" s="36" t="s">
        <v>65</v>
      </c>
      <c r="V227" s="156">
        <v>139</v>
      </c>
      <c r="W227" s="157">
        <f>IFERROR(IF(V227="","",V227),"")</f>
        <v>139</v>
      </c>
      <c r="X227" s="37">
        <f>IFERROR(IF(V227="","",V227*0.00502),"")</f>
        <v>0.69778000000000007</v>
      </c>
      <c r="Y227" s="57"/>
      <c r="Z227" s="58"/>
      <c r="AD227" s="62"/>
      <c r="BA227" s="134" t="s">
        <v>74</v>
      </c>
    </row>
    <row r="228" spans="1:53" x14ac:dyDescent="0.2">
      <c r="A228" s="160"/>
      <c r="B228" s="161"/>
      <c r="C228" s="161"/>
      <c r="D228" s="161"/>
      <c r="E228" s="161"/>
      <c r="F228" s="161"/>
      <c r="G228" s="161"/>
      <c r="H228" s="161"/>
      <c r="I228" s="161"/>
      <c r="J228" s="161"/>
      <c r="K228" s="161"/>
      <c r="L228" s="161"/>
      <c r="M228" s="162"/>
      <c r="N228" s="163" t="s">
        <v>66</v>
      </c>
      <c r="O228" s="164"/>
      <c r="P228" s="164"/>
      <c r="Q228" s="164"/>
      <c r="R228" s="164"/>
      <c r="S228" s="164"/>
      <c r="T228" s="165"/>
      <c r="U228" s="38" t="s">
        <v>65</v>
      </c>
      <c r="V228" s="158">
        <f>IFERROR(SUM(V227:V227),"0")</f>
        <v>139</v>
      </c>
      <c r="W228" s="158">
        <f>IFERROR(SUM(W227:W227),"0")</f>
        <v>139</v>
      </c>
      <c r="X228" s="158">
        <f>IFERROR(IF(X227="",0,X227),"0")</f>
        <v>0.69778000000000007</v>
      </c>
      <c r="Y228" s="159"/>
      <c r="Z228" s="159"/>
    </row>
    <row r="229" spans="1:53" x14ac:dyDescent="0.2">
      <c r="A229" s="161"/>
      <c r="B229" s="161"/>
      <c r="C229" s="161"/>
      <c r="D229" s="161"/>
      <c r="E229" s="161"/>
      <c r="F229" s="161"/>
      <c r="G229" s="161"/>
      <c r="H229" s="161"/>
      <c r="I229" s="161"/>
      <c r="J229" s="161"/>
      <c r="K229" s="161"/>
      <c r="L229" s="161"/>
      <c r="M229" s="162"/>
      <c r="N229" s="163" t="s">
        <v>66</v>
      </c>
      <c r="O229" s="164"/>
      <c r="P229" s="164"/>
      <c r="Q229" s="164"/>
      <c r="R229" s="164"/>
      <c r="S229" s="164"/>
      <c r="T229" s="165"/>
      <c r="U229" s="38" t="s">
        <v>67</v>
      </c>
      <c r="V229" s="158">
        <f>IFERROR(SUMPRODUCT(V227:V227*H227:H227),"0")</f>
        <v>250.20000000000002</v>
      </c>
      <c r="W229" s="158">
        <f>IFERROR(SUMPRODUCT(W227:W227*H227:H227),"0")</f>
        <v>250.20000000000002</v>
      </c>
      <c r="X229" s="38"/>
      <c r="Y229" s="159"/>
      <c r="Z229" s="159"/>
    </row>
    <row r="230" spans="1:53" ht="14.25" hidden="1" customHeight="1" x14ac:dyDescent="0.25">
      <c r="A230" s="174" t="s">
        <v>70</v>
      </c>
      <c r="B230" s="161"/>
      <c r="C230" s="161"/>
      <c r="D230" s="161"/>
      <c r="E230" s="161"/>
      <c r="F230" s="161"/>
      <c r="G230" s="161"/>
      <c r="H230" s="161"/>
      <c r="I230" s="161"/>
      <c r="J230" s="161"/>
      <c r="K230" s="161"/>
      <c r="L230" s="161"/>
      <c r="M230" s="161"/>
      <c r="N230" s="161"/>
      <c r="O230" s="161"/>
      <c r="P230" s="161"/>
      <c r="Q230" s="161"/>
      <c r="R230" s="161"/>
      <c r="S230" s="161"/>
      <c r="T230" s="161"/>
      <c r="U230" s="161"/>
      <c r="V230" s="161"/>
      <c r="W230" s="161"/>
      <c r="X230" s="161"/>
      <c r="Y230" s="151"/>
      <c r="Z230" s="151"/>
    </row>
    <row r="231" spans="1:53" ht="27" customHeight="1" x14ac:dyDescent="0.25">
      <c r="A231" s="55" t="s">
        <v>285</v>
      </c>
      <c r="B231" s="55" t="s">
        <v>286</v>
      </c>
      <c r="C231" s="32">
        <v>4301132080</v>
      </c>
      <c r="D231" s="166">
        <v>4640242180397</v>
      </c>
      <c r="E231" s="167"/>
      <c r="F231" s="155">
        <v>1</v>
      </c>
      <c r="G231" s="33">
        <v>6</v>
      </c>
      <c r="H231" s="155">
        <v>6</v>
      </c>
      <c r="I231" s="155">
        <v>6.26</v>
      </c>
      <c r="J231" s="33">
        <v>84</v>
      </c>
      <c r="K231" s="33" t="s">
        <v>63</v>
      </c>
      <c r="L231" s="34" t="s">
        <v>64</v>
      </c>
      <c r="M231" s="33">
        <v>180</v>
      </c>
      <c r="N231" s="254" t="s">
        <v>287</v>
      </c>
      <c r="O231" s="173"/>
      <c r="P231" s="173"/>
      <c r="Q231" s="173"/>
      <c r="R231" s="167"/>
      <c r="S231" s="35"/>
      <c r="T231" s="35"/>
      <c r="U231" s="36" t="s">
        <v>65</v>
      </c>
      <c r="V231" s="156">
        <v>192</v>
      </c>
      <c r="W231" s="157">
        <f>IFERROR(IF(V231="","",V231),"")</f>
        <v>192</v>
      </c>
      <c r="X231" s="37">
        <f>IFERROR(IF(V231="","",V231*0.0155),"")</f>
        <v>2.976</v>
      </c>
      <c r="Y231" s="57"/>
      <c r="Z231" s="58"/>
      <c r="AD231" s="62"/>
      <c r="BA231" s="135" t="s">
        <v>74</v>
      </c>
    </row>
    <row r="232" spans="1:53" x14ac:dyDescent="0.2">
      <c r="A232" s="160"/>
      <c r="B232" s="161"/>
      <c r="C232" s="161"/>
      <c r="D232" s="161"/>
      <c r="E232" s="161"/>
      <c r="F232" s="161"/>
      <c r="G232" s="161"/>
      <c r="H232" s="161"/>
      <c r="I232" s="161"/>
      <c r="J232" s="161"/>
      <c r="K232" s="161"/>
      <c r="L232" s="161"/>
      <c r="M232" s="162"/>
      <c r="N232" s="163" t="s">
        <v>66</v>
      </c>
      <c r="O232" s="164"/>
      <c r="P232" s="164"/>
      <c r="Q232" s="164"/>
      <c r="R232" s="164"/>
      <c r="S232" s="164"/>
      <c r="T232" s="165"/>
      <c r="U232" s="38" t="s">
        <v>65</v>
      </c>
      <c r="V232" s="158">
        <f>IFERROR(SUM(V231:V231),"0")</f>
        <v>192</v>
      </c>
      <c r="W232" s="158">
        <f>IFERROR(SUM(W231:W231),"0")</f>
        <v>192</v>
      </c>
      <c r="X232" s="158">
        <f>IFERROR(IF(X231="",0,X231),"0")</f>
        <v>2.976</v>
      </c>
      <c r="Y232" s="159"/>
      <c r="Z232" s="159"/>
    </row>
    <row r="233" spans="1:53" x14ac:dyDescent="0.2">
      <c r="A233" s="161"/>
      <c r="B233" s="161"/>
      <c r="C233" s="161"/>
      <c r="D233" s="161"/>
      <c r="E233" s="161"/>
      <c r="F233" s="161"/>
      <c r="G233" s="161"/>
      <c r="H233" s="161"/>
      <c r="I233" s="161"/>
      <c r="J233" s="161"/>
      <c r="K233" s="161"/>
      <c r="L233" s="161"/>
      <c r="M233" s="162"/>
      <c r="N233" s="163" t="s">
        <v>66</v>
      </c>
      <c r="O233" s="164"/>
      <c r="P233" s="164"/>
      <c r="Q233" s="164"/>
      <c r="R233" s="164"/>
      <c r="S233" s="164"/>
      <c r="T233" s="165"/>
      <c r="U233" s="38" t="s">
        <v>67</v>
      </c>
      <c r="V233" s="158">
        <f>IFERROR(SUMPRODUCT(V231:V231*H231:H231),"0")</f>
        <v>1152</v>
      </c>
      <c r="W233" s="158">
        <f>IFERROR(SUMPRODUCT(W231:W231*H231:H231),"0")</f>
        <v>1152</v>
      </c>
      <c r="X233" s="38"/>
      <c r="Y233" s="159"/>
      <c r="Z233" s="159"/>
    </row>
    <row r="234" spans="1:53" ht="14.25" hidden="1" customHeight="1" x14ac:dyDescent="0.25">
      <c r="A234" s="174" t="s">
        <v>147</v>
      </c>
      <c r="B234" s="161"/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61"/>
      <c r="R234" s="161"/>
      <c r="S234" s="161"/>
      <c r="T234" s="161"/>
      <c r="U234" s="161"/>
      <c r="V234" s="161"/>
      <c r="W234" s="161"/>
      <c r="X234" s="161"/>
      <c r="Y234" s="151"/>
      <c r="Z234" s="151"/>
    </row>
    <row r="235" spans="1:53" ht="27" customHeight="1" x14ac:dyDescent="0.25">
      <c r="A235" s="55" t="s">
        <v>288</v>
      </c>
      <c r="B235" s="55" t="s">
        <v>289</v>
      </c>
      <c r="C235" s="32">
        <v>4301136028</v>
      </c>
      <c r="D235" s="166">
        <v>4640242180304</v>
      </c>
      <c r="E235" s="167"/>
      <c r="F235" s="155">
        <v>2.7</v>
      </c>
      <c r="G235" s="33">
        <v>1</v>
      </c>
      <c r="H235" s="155">
        <v>2.7</v>
      </c>
      <c r="I235" s="155">
        <v>2.8906000000000001</v>
      </c>
      <c r="J235" s="33">
        <v>126</v>
      </c>
      <c r="K235" s="33" t="s">
        <v>73</v>
      </c>
      <c r="L235" s="34" t="s">
        <v>64</v>
      </c>
      <c r="M235" s="33">
        <v>180</v>
      </c>
      <c r="N235" s="317" t="s">
        <v>290</v>
      </c>
      <c r="O235" s="173"/>
      <c r="P235" s="173"/>
      <c r="Q235" s="173"/>
      <c r="R235" s="167"/>
      <c r="S235" s="35"/>
      <c r="T235" s="35"/>
      <c r="U235" s="36" t="s">
        <v>65</v>
      </c>
      <c r="V235" s="156">
        <v>2</v>
      </c>
      <c r="W235" s="157">
        <f>IFERROR(IF(V235="","",V235),"")</f>
        <v>2</v>
      </c>
      <c r="X235" s="37">
        <f>IFERROR(IF(V235="","",V235*0.00936),"")</f>
        <v>1.8720000000000001E-2</v>
      </c>
      <c r="Y235" s="57"/>
      <c r="Z235" s="58"/>
      <c r="AD235" s="62"/>
      <c r="BA235" s="136" t="s">
        <v>74</v>
      </c>
    </row>
    <row r="236" spans="1:53" ht="37.5" hidden="1" customHeight="1" x14ac:dyDescent="0.25">
      <c r="A236" s="55" t="s">
        <v>291</v>
      </c>
      <c r="B236" s="55" t="s">
        <v>292</v>
      </c>
      <c r="C236" s="32">
        <v>4301136027</v>
      </c>
      <c r="D236" s="166">
        <v>4640242180298</v>
      </c>
      <c r="E236" s="167"/>
      <c r="F236" s="155">
        <v>2.7</v>
      </c>
      <c r="G236" s="33">
        <v>1</v>
      </c>
      <c r="H236" s="155">
        <v>2.7</v>
      </c>
      <c r="I236" s="155">
        <v>2.8919999999999999</v>
      </c>
      <c r="J236" s="33">
        <v>126</v>
      </c>
      <c r="K236" s="33" t="s">
        <v>73</v>
      </c>
      <c r="L236" s="34" t="s">
        <v>64</v>
      </c>
      <c r="M236" s="33">
        <v>180</v>
      </c>
      <c r="N236" s="248" t="s">
        <v>293</v>
      </c>
      <c r="O236" s="173"/>
      <c r="P236" s="173"/>
      <c r="Q236" s="173"/>
      <c r="R236" s="167"/>
      <c r="S236" s="35"/>
      <c r="T236" s="35"/>
      <c r="U236" s="36" t="s">
        <v>65</v>
      </c>
      <c r="V236" s="156">
        <v>0</v>
      </c>
      <c r="W236" s="157">
        <f>IFERROR(IF(V236="","",V236),"")</f>
        <v>0</v>
      </c>
      <c r="X236" s="37">
        <f>IFERROR(IF(V236="","",V236*0.00936),"")</f>
        <v>0</v>
      </c>
      <c r="Y236" s="57"/>
      <c r="Z236" s="58"/>
      <c r="AD236" s="62"/>
      <c r="BA236" s="137" t="s">
        <v>74</v>
      </c>
    </row>
    <row r="237" spans="1:53" ht="27" customHeight="1" x14ac:dyDescent="0.25">
      <c r="A237" s="55" t="s">
        <v>294</v>
      </c>
      <c r="B237" s="55" t="s">
        <v>295</v>
      </c>
      <c r="C237" s="32">
        <v>4301136026</v>
      </c>
      <c r="D237" s="166">
        <v>4640242180236</v>
      </c>
      <c r="E237" s="167"/>
      <c r="F237" s="155">
        <v>5</v>
      </c>
      <c r="G237" s="33">
        <v>1</v>
      </c>
      <c r="H237" s="155">
        <v>5</v>
      </c>
      <c r="I237" s="155">
        <v>5.2350000000000003</v>
      </c>
      <c r="J237" s="33">
        <v>84</v>
      </c>
      <c r="K237" s="33" t="s">
        <v>63</v>
      </c>
      <c r="L237" s="34" t="s">
        <v>64</v>
      </c>
      <c r="M237" s="33">
        <v>180</v>
      </c>
      <c r="N237" s="310" t="s">
        <v>296</v>
      </c>
      <c r="O237" s="173"/>
      <c r="P237" s="173"/>
      <c r="Q237" s="173"/>
      <c r="R237" s="167"/>
      <c r="S237" s="35"/>
      <c r="T237" s="35"/>
      <c r="U237" s="36" t="s">
        <v>65</v>
      </c>
      <c r="V237" s="156">
        <v>300</v>
      </c>
      <c r="W237" s="157">
        <f>IFERROR(IF(V237="","",V237),"")</f>
        <v>300</v>
      </c>
      <c r="X237" s="37">
        <f>IFERROR(IF(V237="","",V237*0.0155),"")</f>
        <v>4.6500000000000004</v>
      </c>
      <c r="Y237" s="57"/>
      <c r="Z237" s="58"/>
      <c r="AD237" s="62"/>
      <c r="BA237" s="138" t="s">
        <v>74</v>
      </c>
    </row>
    <row r="238" spans="1:53" ht="27" hidden="1" customHeight="1" x14ac:dyDescent="0.25">
      <c r="A238" s="55" t="s">
        <v>297</v>
      </c>
      <c r="B238" s="55" t="s">
        <v>298</v>
      </c>
      <c r="C238" s="32">
        <v>4301136029</v>
      </c>
      <c r="D238" s="166">
        <v>4640242180410</v>
      </c>
      <c r="E238" s="167"/>
      <c r="F238" s="155">
        <v>2.2400000000000002</v>
      </c>
      <c r="G238" s="33">
        <v>1</v>
      </c>
      <c r="H238" s="155">
        <v>2.2400000000000002</v>
      </c>
      <c r="I238" s="155">
        <v>2.4319999999999999</v>
      </c>
      <c r="J238" s="33">
        <v>126</v>
      </c>
      <c r="K238" s="33" t="s">
        <v>73</v>
      </c>
      <c r="L238" s="34" t="s">
        <v>64</v>
      </c>
      <c r="M238" s="33">
        <v>180</v>
      </c>
      <c r="N238" s="265" t="s">
        <v>299</v>
      </c>
      <c r="O238" s="173"/>
      <c r="P238" s="173"/>
      <c r="Q238" s="173"/>
      <c r="R238" s="167"/>
      <c r="S238" s="35"/>
      <c r="T238" s="35"/>
      <c r="U238" s="36" t="s">
        <v>65</v>
      </c>
      <c r="V238" s="156">
        <v>0</v>
      </c>
      <c r="W238" s="157">
        <f>IFERROR(IF(V238="","",V238),"")</f>
        <v>0</v>
      </c>
      <c r="X238" s="37">
        <f>IFERROR(IF(V238="","",V238*0.00936),"")</f>
        <v>0</v>
      </c>
      <c r="Y238" s="57"/>
      <c r="Z238" s="58"/>
      <c r="AD238" s="62"/>
      <c r="BA238" s="139" t="s">
        <v>74</v>
      </c>
    </row>
    <row r="239" spans="1:53" x14ac:dyDescent="0.2">
      <c r="A239" s="160"/>
      <c r="B239" s="161"/>
      <c r="C239" s="161"/>
      <c r="D239" s="161"/>
      <c r="E239" s="161"/>
      <c r="F239" s="161"/>
      <c r="G239" s="161"/>
      <c r="H239" s="161"/>
      <c r="I239" s="161"/>
      <c r="J239" s="161"/>
      <c r="K239" s="161"/>
      <c r="L239" s="161"/>
      <c r="M239" s="162"/>
      <c r="N239" s="163" t="s">
        <v>66</v>
      </c>
      <c r="O239" s="164"/>
      <c r="P239" s="164"/>
      <c r="Q239" s="164"/>
      <c r="R239" s="164"/>
      <c r="S239" s="164"/>
      <c r="T239" s="165"/>
      <c r="U239" s="38" t="s">
        <v>65</v>
      </c>
      <c r="V239" s="158">
        <f>IFERROR(SUM(V235:V238),"0")</f>
        <v>302</v>
      </c>
      <c r="W239" s="158">
        <f>IFERROR(SUM(W235:W238),"0")</f>
        <v>302</v>
      </c>
      <c r="X239" s="158">
        <f>IFERROR(IF(X235="",0,X235),"0")+IFERROR(IF(X236="",0,X236),"0")+IFERROR(IF(X237="",0,X237),"0")+IFERROR(IF(X238="",0,X238),"0")</f>
        <v>4.6687200000000004</v>
      </c>
      <c r="Y239" s="159"/>
      <c r="Z239" s="159"/>
    </row>
    <row r="240" spans="1:53" x14ac:dyDescent="0.2">
      <c r="A240" s="161"/>
      <c r="B240" s="161"/>
      <c r="C240" s="161"/>
      <c r="D240" s="161"/>
      <c r="E240" s="161"/>
      <c r="F240" s="161"/>
      <c r="G240" s="161"/>
      <c r="H240" s="161"/>
      <c r="I240" s="161"/>
      <c r="J240" s="161"/>
      <c r="K240" s="161"/>
      <c r="L240" s="161"/>
      <c r="M240" s="162"/>
      <c r="N240" s="163" t="s">
        <v>66</v>
      </c>
      <c r="O240" s="164"/>
      <c r="P240" s="164"/>
      <c r="Q240" s="164"/>
      <c r="R240" s="164"/>
      <c r="S240" s="164"/>
      <c r="T240" s="165"/>
      <c r="U240" s="38" t="s">
        <v>67</v>
      </c>
      <c r="V240" s="158">
        <f>IFERROR(SUMPRODUCT(V235:V238*H235:H238),"0")</f>
        <v>1505.4</v>
      </c>
      <c r="W240" s="158">
        <f>IFERROR(SUMPRODUCT(W235:W238*H235:H238),"0")</f>
        <v>1505.4</v>
      </c>
      <c r="X240" s="38"/>
      <c r="Y240" s="159"/>
      <c r="Z240" s="159"/>
    </row>
    <row r="241" spans="1:53" ht="14.25" hidden="1" customHeight="1" x14ac:dyDescent="0.25">
      <c r="A241" s="174" t="s">
        <v>125</v>
      </c>
      <c r="B241" s="161"/>
      <c r="C241" s="161"/>
      <c r="D241" s="161"/>
      <c r="E241" s="161"/>
      <c r="F241" s="161"/>
      <c r="G241" s="161"/>
      <c r="H241" s="161"/>
      <c r="I241" s="161"/>
      <c r="J241" s="161"/>
      <c r="K241" s="161"/>
      <c r="L241" s="161"/>
      <c r="M241" s="161"/>
      <c r="N241" s="161"/>
      <c r="O241" s="161"/>
      <c r="P241" s="161"/>
      <c r="Q241" s="161"/>
      <c r="R241" s="161"/>
      <c r="S241" s="161"/>
      <c r="T241" s="161"/>
      <c r="U241" s="161"/>
      <c r="V241" s="161"/>
      <c r="W241" s="161"/>
      <c r="X241" s="161"/>
      <c r="Y241" s="151"/>
      <c r="Z241" s="151"/>
    </row>
    <row r="242" spans="1:53" ht="27" hidden="1" customHeight="1" x14ac:dyDescent="0.25">
      <c r="A242" s="55" t="s">
        <v>300</v>
      </c>
      <c r="B242" s="55" t="s">
        <v>301</v>
      </c>
      <c r="C242" s="32">
        <v>4301135191</v>
      </c>
      <c r="D242" s="166">
        <v>4640242180373</v>
      </c>
      <c r="E242" s="167"/>
      <c r="F242" s="155">
        <v>3</v>
      </c>
      <c r="G242" s="33">
        <v>1</v>
      </c>
      <c r="H242" s="155">
        <v>3</v>
      </c>
      <c r="I242" s="155">
        <v>3.1920000000000002</v>
      </c>
      <c r="J242" s="33">
        <v>126</v>
      </c>
      <c r="K242" s="33" t="s">
        <v>73</v>
      </c>
      <c r="L242" s="34" t="s">
        <v>64</v>
      </c>
      <c r="M242" s="33">
        <v>180</v>
      </c>
      <c r="N242" s="266" t="s">
        <v>302</v>
      </c>
      <c r="O242" s="173"/>
      <c r="P242" s="173"/>
      <c r="Q242" s="173"/>
      <c r="R242" s="167"/>
      <c r="S242" s="35"/>
      <c r="T242" s="35"/>
      <c r="U242" s="36" t="s">
        <v>65</v>
      </c>
      <c r="V242" s="156">
        <v>0</v>
      </c>
      <c r="W242" s="157">
        <f t="shared" ref="W242:W251" si="4">IFERROR(IF(V242="","",V242),"")</f>
        <v>0</v>
      </c>
      <c r="X242" s="37">
        <f t="shared" ref="X242:X247" si="5">IFERROR(IF(V242="","",V242*0.00936),"")</f>
        <v>0</v>
      </c>
      <c r="Y242" s="57"/>
      <c r="Z242" s="58"/>
      <c r="AD242" s="62"/>
      <c r="BA242" s="140" t="s">
        <v>74</v>
      </c>
    </row>
    <row r="243" spans="1:53" ht="27" customHeight="1" x14ac:dyDescent="0.25">
      <c r="A243" s="55" t="s">
        <v>303</v>
      </c>
      <c r="B243" s="55" t="s">
        <v>304</v>
      </c>
      <c r="C243" s="32">
        <v>4301135195</v>
      </c>
      <c r="D243" s="166">
        <v>4640242180366</v>
      </c>
      <c r="E243" s="167"/>
      <c r="F243" s="155">
        <v>3.7</v>
      </c>
      <c r="G243" s="33">
        <v>1</v>
      </c>
      <c r="H243" s="155">
        <v>3.7</v>
      </c>
      <c r="I243" s="155">
        <v>3.8919999999999999</v>
      </c>
      <c r="J243" s="33">
        <v>126</v>
      </c>
      <c r="K243" s="33" t="s">
        <v>73</v>
      </c>
      <c r="L243" s="34" t="s">
        <v>64</v>
      </c>
      <c r="M243" s="33">
        <v>180</v>
      </c>
      <c r="N243" s="245" t="s">
        <v>305</v>
      </c>
      <c r="O243" s="173"/>
      <c r="P243" s="173"/>
      <c r="Q243" s="173"/>
      <c r="R243" s="167"/>
      <c r="S243" s="35"/>
      <c r="T243" s="35"/>
      <c r="U243" s="36" t="s">
        <v>65</v>
      </c>
      <c r="V243" s="156">
        <v>60</v>
      </c>
      <c r="W243" s="157">
        <f t="shared" si="4"/>
        <v>60</v>
      </c>
      <c r="X243" s="37">
        <f t="shared" si="5"/>
        <v>0.56159999999999999</v>
      </c>
      <c r="Y243" s="57"/>
      <c r="Z243" s="58"/>
      <c r="AD243" s="62"/>
      <c r="BA243" s="141" t="s">
        <v>74</v>
      </c>
    </row>
    <row r="244" spans="1:53" ht="27" hidden="1" customHeight="1" x14ac:dyDescent="0.25">
      <c r="A244" s="55" t="s">
        <v>306</v>
      </c>
      <c r="B244" s="55" t="s">
        <v>307</v>
      </c>
      <c r="C244" s="32">
        <v>4301135188</v>
      </c>
      <c r="D244" s="166">
        <v>4640242180335</v>
      </c>
      <c r="E244" s="167"/>
      <c r="F244" s="155">
        <v>3.7</v>
      </c>
      <c r="G244" s="33">
        <v>1</v>
      </c>
      <c r="H244" s="155">
        <v>3.7</v>
      </c>
      <c r="I244" s="155">
        <v>3.8919999999999999</v>
      </c>
      <c r="J244" s="33">
        <v>126</v>
      </c>
      <c r="K244" s="33" t="s">
        <v>73</v>
      </c>
      <c r="L244" s="34" t="s">
        <v>64</v>
      </c>
      <c r="M244" s="33">
        <v>180</v>
      </c>
      <c r="N244" s="253" t="s">
        <v>308</v>
      </c>
      <c r="O244" s="173"/>
      <c r="P244" s="173"/>
      <c r="Q244" s="173"/>
      <c r="R244" s="167"/>
      <c r="S244" s="35"/>
      <c r="T244" s="35"/>
      <c r="U244" s="36" t="s">
        <v>65</v>
      </c>
      <c r="V244" s="156">
        <v>0</v>
      </c>
      <c r="W244" s="157">
        <f t="shared" si="4"/>
        <v>0</v>
      </c>
      <c r="X244" s="37">
        <f t="shared" si="5"/>
        <v>0</v>
      </c>
      <c r="Y244" s="57"/>
      <c r="Z244" s="58"/>
      <c r="AD244" s="62"/>
      <c r="BA244" s="142" t="s">
        <v>74</v>
      </c>
    </row>
    <row r="245" spans="1:53" ht="37.5" hidden="1" customHeight="1" x14ac:dyDescent="0.25">
      <c r="A245" s="55" t="s">
        <v>309</v>
      </c>
      <c r="B245" s="55" t="s">
        <v>310</v>
      </c>
      <c r="C245" s="32">
        <v>4301135189</v>
      </c>
      <c r="D245" s="166">
        <v>4640242180342</v>
      </c>
      <c r="E245" s="167"/>
      <c r="F245" s="155">
        <v>3.7</v>
      </c>
      <c r="G245" s="33">
        <v>1</v>
      </c>
      <c r="H245" s="155">
        <v>3.7</v>
      </c>
      <c r="I245" s="155">
        <v>3.8919999999999999</v>
      </c>
      <c r="J245" s="33">
        <v>126</v>
      </c>
      <c r="K245" s="33" t="s">
        <v>73</v>
      </c>
      <c r="L245" s="34" t="s">
        <v>64</v>
      </c>
      <c r="M245" s="33">
        <v>180</v>
      </c>
      <c r="N245" s="278" t="s">
        <v>311</v>
      </c>
      <c r="O245" s="173"/>
      <c r="P245" s="173"/>
      <c r="Q245" s="173"/>
      <c r="R245" s="167"/>
      <c r="S245" s="35"/>
      <c r="T245" s="35"/>
      <c r="U245" s="36" t="s">
        <v>65</v>
      </c>
      <c r="V245" s="156">
        <v>0</v>
      </c>
      <c r="W245" s="157">
        <f t="shared" si="4"/>
        <v>0</v>
      </c>
      <c r="X245" s="37">
        <f t="shared" si="5"/>
        <v>0</v>
      </c>
      <c r="Y245" s="57"/>
      <c r="Z245" s="58"/>
      <c r="AD245" s="62"/>
      <c r="BA245" s="143" t="s">
        <v>74</v>
      </c>
    </row>
    <row r="246" spans="1:53" ht="27" hidden="1" customHeight="1" x14ac:dyDescent="0.25">
      <c r="A246" s="55" t="s">
        <v>312</v>
      </c>
      <c r="B246" s="55" t="s">
        <v>313</v>
      </c>
      <c r="C246" s="32">
        <v>4301135190</v>
      </c>
      <c r="D246" s="166">
        <v>4640242180359</v>
      </c>
      <c r="E246" s="167"/>
      <c r="F246" s="155">
        <v>3.7</v>
      </c>
      <c r="G246" s="33">
        <v>1</v>
      </c>
      <c r="H246" s="155">
        <v>3.7</v>
      </c>
      <c r="I246" s="155">
        <v>3.8919999999999999</v>
      </c>
      <c r="J246" s="33">
        <v>126</v>
      </c>
      <c r="K246" s="33" t="s">
        <v>73</v>
      </c>
      <c r="L246" s="34" t="s">
        <v>64</v>
      </c>
      <c r="M246" s="33">
        <v>180</v>
      </c>
      <c r="N246" s="312" t="s">
        <v>314</v>
      </c>
      <c r="O246" s="173"/>
      <c r="P246" s="173"/>
      <c r="Q246" s="173"/>
      <c r="R246" s="167"/>
      <c r="S246" s="35"/>
      <c r="T246" s="35"/>
      <c r="U246" s="36" t="s">
        <v>65</v>
      </c>
      <c r="V246" s="156">
        <v>0</v>
      </c>
      <c r="W246" s="157">
        <f t="shared" si="4"/>
        <v>0</v>
      </c>
      <c r="X246" s="37">
        <f t="shared" si="5"/>
        <v>0</v>
      </c>
      <c r="Y246" s="57"/>
      <c r="Z246" s="58"/>
      <c r="AD246" s="62"/>
      <c r="BA246" s="144" t="s">
        <v>74</v>
      </c>
    </row>
    <row r="247" spans="1:53" ht="27" customHeight="1" x14ac:dyDescent="0.25">
      <c r="A247" s="55" t="s">
        <v>315</v>
      </c>
      <c r="B247" s="55" t="s">
        <v>316</v>
      </c>
      <c r="C247" s="32">
        <v>4301135192</v>
      </c>
      <c r="D247" s="166">
        <v>4640242180380</v>
      </c>
      <c r="E247" s="167"/>
      <c r="F247" s="155">
        <v>3.7</v>
      </c>
      <c r="G247" s="33">
        <v>1</v>
      </c>
      <c r="H247" s="155">
        <v>3.7</v>
      </c>
      <c r="I247" s="155">
        <v>3.8919999999999999</v>
      </c>
      <c r="J247" s="33">
        <v>126</v>
      </c>
      <c r="K247" s="33" t="s">
        <v>73</v>
      </c>
      <c r="L247" s="34" t="s">
        <v>64</v>
      </c>
      <c r="M247" s="33">
        <v>180</v>
      </c>
      <c r="N247" s="319" t="s">
        <v>317</v>
      </c>
      <c r="O247" s="173"/>
      <c r="P247" s="173"/>
      <c r="Q247" s="173"/>
      <c r="R247" s="167"/>
      <c r="S247" s="35"/>
      <c r="T247" s="35"/>
      <c r="U247" s="36" t="s">
        <v>65</v>
      </c>
      <c r="V247" s="156">
        <v>122</v>
      </c>
      <c r="W247" s="157">
        <f t="shared" si="4"/>
        <v>122</v>
      </c>
      <c r="X247" s="37">
        <f t="shared" si="5"/>
        <v>1.14192</v>
      </c>
      <c r="Y247" s="57"/>
      <c r="Z247" s="58"/>
      <c r="AD247" s="62"/>
      <c r="BA247" s="145" t="s">
        <v>74</v>
      </c>
    </row>
    <row r="248" spans="1:53" ht="27" customHeight="1" x14ac:dyDescent="0.25">
      <c r="A248" s="55" t="s">
        <v>318</v>
      </c>
      <c r="B248" s="55" t="s">
        <v>319</v>
      </c>
      <c r="C248" s="32">
        <v>4301135186</v>
      </c>
      <c r="D248" s="166">
        <v>4640242180311</v>
      </c>
      <c r="E248" s="167"/>
      <c r="F248" s="155">
        <v>5.5</v>
      </c>
      <c r="G248" s="33">
        <v>1</v>
      </c>
      <c r="H248" s="155">
        <v>5.5</v>
      </c>
      <c r="I248" s="155">
        <v>5.7350000000000003</v>
      </c>
      <c r="J248" s="33">
        <v>84</v>
      </c>
      <c r="K248" s="33" t="s">
        <v>63</v>
      </c>
      <c r="L248" s="34" t="s">
        <v>64</v>
      </c>
      <c r="M248" s="33">
        <v>180</v>
      </c>
      <c r="N248" s="316" t="s">
        <v>320</v>
      </c>
      <c r="O248" s="173"/>
      <c r="P248" s="173"/>
      <c r="Q248" s="173"/>
      <c r="R248" s="167"/>
      <c r="S248" s="35"/>
      <c r="T248" s="35"/>
      <c r="U248" s="36" t="s">
        <v>65</v>
      </c>
      <c r="V248" s="156">
        <v>82</v>
      </c>
      <c r="W248" s="157">
        <f t="shared" si="4"/>
        <v>82</v>
      </c>
      <c r="X248" s="37">
        <f>IFERROR(IF(V248="","",V248*0.0155),"")</f>
        <v>1.2709999999999999</v>
      </c>
      <c r="Y248" s="57"/>
      <c r="Z248" s="58"/>
      <c r="AD248" s="62"/>
      <c r="BA248" s="146" t="s">
        <v>74</v>
      </c>
    </row>
    <row r="249" spans="1:53" ht="37.5" hidden="1" customHeight="1" x14ac:dyDescent="0.25">
      <c r="A249" s="55" t="s">
        <v>321</v>
      </c>
      <c r="B249" s="55" t="s">
        <v>322</v>
      </c>
      <c r="C249" s="32">
        <v>4301135187</v>
      </c>
      <c r="D249" s="166">
        <v>4640242180328</v>
      </c>
      <c r="E249" s="167"/>
      <c r="F249" s="155">
        <v>3.5</v>
      </c>
      <c r="G249" s="33">
        <v>1</v>
      </c>
      <c r="H249" s="155">
        <v>3.5</v>
      </c>
      <c r="I249" s="155">
        <v>3.6920000000000002</v>
      </c>
      <c r="J249" s="33">
        <v>126</v>
      </c>
      <c r="K249" s="33" t="s">
        <v>73</v>
      </c>
      <c r="L249" s="34" t="s">
        <v>64</v>
      </c>
      <c r="M249" s="33">
        <v>180</v>
      </c>
      <c r="N249" s="320" t="s">
        <v>323</v>
      </c>
      <c r="O249" s="173"/>
      <c r="P249" s="173"/>
      <c r="Q249" s="173"/>
      <c r="R249" s="167"/>
      <c r="S249" s="35"/>
      <c r="T249" s="35"/>
      <c r="U249" s="36" t="s">
        <v>65</v>
      </c>
      <c r="V249" s="156">
        <v>0</v>
      </c>
      <c r="W249" s="157">
        <f t="shared" si="4"/>
        <v>0</v>
      </c>
      <c r="X249" s="37">
        <f>IFERROR(IF(V249="","",V249*0.00936),"")</f>
        <v>0</v>
      </c>
      <c r="Y249" s="57"/>
      <c r="Z249" s="58"/>
      <c r="AD249" s="62"/>
      <c r="BA249" s="147" t="s">
        <v>74</v>
      </c>
    </row>
    <row r="250" spans="1:53" ht="27" hidden="1" customHeight="1" x14ac:dyDescent="0.25">
      <c r="A250" s="55" t="s">
        <v>324</v>
      </c>
      <c r="B250" s="55" t="s">
        <v>325</v>
      </c>
      <c r="C250" s="32">
        <v>4301135194</v>
      </c>
      <c r="D250" s="166">
        <v>4640242180380</v>
      </c>
      <c r="E250" s="167"/>
      <c r="F250" s="155">
        <v>1.8</v>
      </c>
      <c r="G250" s="33">
        <v>1</v>
      </c>
      <c r="H250" s="155">
        <v>1.8</v>
      </c>
      <c r="I250" s="155">
        <v>1.9119999999999999</v>
      </c>
      <c r="J250" s="33">
        <v>234</v>
      </c>
      <c r="K250" s="33" t="s">
        <v>119</v>
      </c>
      <c r="L250" s="34" t="s">
        <v>64</v>
      </c>
      <c r="M250" s="33">
        <v>180</v>
      </c>
      <c r="N250" s="309" t="s">
        <v>326</v>
      </c>
      <c r="O250" s="173"/>
      <c r="P250" s="173"/>
      <c r="Q250" s="173"/>
      <c r="R250" s="167"/>
      <c r="S250" s="35"/>
      <c r="T250" s="35"/>
      <c r="U250" s="36" t="s">
        <v>65</v>
      </c>
      <c r="V250" s="156">
        <v>0</v>
      </c>
      <c r="W250" s="157">
        <f t="shared" si="4"/>
        <v>0</v>
      </c>
      <c r="X250" s="37">
        <f>IFERROR(IF(V250="","",V250*0.00502),"")</f>
        <v>0</v>
      </c>
      <c r="Y250" s="57"/>
      <c r="Z250" s="58"/>
      <c r="AD250" s="62"/>
      <c r="BA250" s="148" t="s">
        <v>74</v>
      </c>
    </row>
    <row r="251" spans="1:53" ht="27" hidden="1" customHeight="1" x14ac:dyDescent="0.25">
      <c r="A251" s="55" t="s">
        <v>327</v>
      </c>
      <c r="B251" s="55" t="s">
        <v>328</v>
      </c>
      <c r="C251" s="32">
        <v>4301135193</v>
      </c>
      <c r="D251" s="166">
        <v>4640242180403</v>
      </c>
      <c r="E251" s="167"/>
      <c r="F251" s="155">
        <v>3</v>
      </c>
      <c r="G251" s="33">
        <v>1</v>
      </c>
      <c r="H251" s="155">
        <v>3</v>
      </c>
      <c r="I251" s="155">
        <v>3.1920000000000002</v>
      </c>
      <c r="J251" s="33">
        <v>126</v>
      </c>
      <c r="K251" s="33" t="s">
        <v>73</v>
      </c>
      <c r="L251" s="34" t="s">
        <v>64</v>
      </c>
      <c r="M251" s="33">
        <v>180</v>
      </c>
      <c r="N251" s="321" t="s">
        <v>329</v>
      </c>
      <c r="O251" s="173"/>
      <c r="P251" s="173"/>
      <c r="Q251" s="173"/>
      <c r="R251" s="167"/>
      <c r="S251" s="35"/>
      <c r="T251" s="35"/>
      <c r="U251" s="36" t="s">
        <v>65</v>
      </c>
      <c r="V251" s="156">
        <v>0</v>
      </c>
      <c r="W251" s="157">
        <f t="shared" si="4"/>
        <v>0</v>
      </c>
      <c r="X251" s="37">
        <f>IFERROR(IF(V251="","",V251*0.00936),"")</f>
        <v>0</v>
      </c>
      <c r="Y251" s="57"/>
      <c r="Z251" s="58"/>
      <c r="AD251" s="62"/>
      <c r="BA251" s="149" t="s">
        <v>74</v>
      </c>
    </row>
    <row r="252" spans="1:53" x14ac:dyDescent="0.2">
      <c r="A252" s="160"/>
      <c r="B252" s="161"/>
      <c r="C252" s="161"/>
      <c r="D252" s="161"/>
      <c r="E252" s="161"/>
      <c r="F252" s="161"/>
      <c r="G252" s="161"/>
      <c r="H252" s="161"/>
      <c r="I252" s="161"/>
      <c r="J252" s="161"/>
      <c r="K252" s="161"/>
      <c r="L252" s="161"/>
      <c r="M252" s="162"/>
      <c r="N252" s="163" t="s">
        <v>66</v>
      </c>
      <c r="O252" s="164"/>
      <c r="P252" s="164"/>
      <c r="Q252" s="164"/>
      <c r="R252" s="164"/>
      <c r="S252" s="164"/>
      <c r="T252" s="165"/>
      <c r="U252" s="38" t="s">
        <v>65</v>
      </c>
      <c r="V252" s="158">
        <f>IFERROR(SUM(V242:V251),"0")</f>
        <v>264</v>
      </c>
      <c r="W252" s="158">
        <f>IFERROR(SUM(W242:W251),"0")</f>
        <v>264</v>
      </c>
      <c r="X252" s="158">
        <f>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</f>
        <v>2.9745200000000001</v>
      </c>
      <c r="Y252" s="159"/>
      <c r="Z252" s="159"/>
    </row>
    <row r="253" spans="1:53" x14ac:dyDescent="0.2">
      <c r="A253" s="161"/>
      <c r="B253" s="161"/>
      <c r="C253" s="161"/>
      <c r="D253" s="161"/>
      <c r="E253" s="161"/>
      <c r="F253" s="161"/>
      <c r="G253" s="161"/>
      <c r="H253" s="161"/>
      <c r="I253" s="161"/>
      <c r="J253" s="161"/>
      <c r="K253" s="161"/>
      <c r="L253" s="161"/>
      <c r="M253" s="162"/>
      <c r="N253" s="163" t="s">
        <v>66</v>
      </c>
      <c r="O253" s="164"/>
      <c r="P253" s="164"/>
      <c r="Q253" s="164"/>
      <c r="R253" s="164"/>
      <c r="S253" s="164"/>
      <c r="T253" s="165"/>
      <c r="U253" s="38" t="s">
        <v>67</v>
      </c>
      <c r="V253" s="158">
        <f>IFERROR(SUMPRODUCT(V242:V251*H242:H251),"0")</f>
        <v>1124.4000000000001</v>
      </c>
      <c r="W253" s="158">
        <f>IFERROR(SUMPRODUCT(W242:W251*H242:H251),"0")</f>
        <v>1124.4000000000001</v>
      </c>
      <c r="X253" s="38"/>
      <c r="Y253" s="159"/>
      <c r="Z253" s="159"/>
    </row>
    <row r="254" spans="1:53" ht="15" customHeight="1" x14ac:dyDescent="0.2">
      <c r="A254" s="249"/>
      <c r="B254" s="161"/>
      <c r="C254" s="161"/>
      <c r="D254" s="161"/>
      <c r="E254" s="161"/>
      <c r="F254" s="161"/>
      <c r="G254" s="161"/>
      <c r="H254" s="161"/>
      <c r="I254" s="161"/>
      <c r="J254" s="161"/>
      <c r="K254" s="161"/>
      <c r="L254" s="161"/>
      <c r="M254" s="177"/>
      <c r="N254" s="183" t="s">
        <v>330</v>
      </c>
      <c r="O254" s="184"/>
      <c r="P254" s="184"/>
      <c r="Q254" s="184"/>
      <c r="R254" s="184"/>
      <c r="S254" s="184"/>
      <c r="T254" s="185"/>
      <c r="U254" s="38" t="s">
        <v>67</v>
      </c>
      <c r="V254" s="158">
        <f>IFERROR(V24+V33+V41+V47+V57+V63+V68+V74+V84+V91+V99+V105+V110+V118+V123+V129+V134+V140+V148+V153+V160+V165+V170+V175+V181+V187+V195+V200+V206+V212+V218+V223+V229+V233+V240+V253,"0")</f>
        <v>9652.16</v>
      </c>
      <c r="W254" s="158">
        <f>IFERROR(W24+W33+W41+W47+W57+W63+W68+W74+W84+W91+W99+W105+W110+W118+W123+W129+W134+W140+W148+W153+W160+W165+W170+W175+W181+W187+W195+W200+W206+W212+W218+W223+W229+W233+W240+W253,"0")</f>
        <v>9652.16</v>
      </c>
      <c r="X254" s="38"/>
      <c r="Y254" s="159"/>
      <c r="Z254" s="159"/>
    </row>
    <row r="255" spans="1:53" x14ac:dyDescent="0.2">
      <c r="A255" s="161"/>
      <c r="B255" s="161"/>
      <c r="C255" s="161"/>
      <c r="D255" s="161"/>
      <c r="E255" s="161"/>
      <c r="F255" s="161"/>
      <c r="G255" s="161"/>
      <c r="H255" s="161"/>
      <c r="I255" s="161"/>
      <c r="J255" s="161"/>
      <c r="K255" s="161"/>
      <c r="L255" s="161"/>
      <c r="M255" s="177"/>
      <c r="N255" s="183" t="s">
        <v>331</v>
      </c>
      <c r="O255" s="184"/>
      <c r="P255" s="184"/>
      <c r="Q255" s="184"/>
      <c r="R255" s="184"/>
      <c r="S255" s="184"/>
      <c r="T255" s="185"/>
      <c r="U255" s="38" t="s">
        <v>67</v>
      </c>
      <c r="V255" s="15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179*I179,"0")+IFERROR(V184*I184,"0")+IFERROR(V185*I185,"0")+IFERROR(V190*I190,"0")+IFERROR(V191*I191,"0")+IFERROR(V192*I192,"0")+IFERROR(V193*I193,"0")+IFERROR(V198*I198,"0")+IFERROR(V203*I203,"0")+IFERROR(V204*I204,"0")+IFERROR(V210*I210,"0")+IFERROR(V216*I216,"0")+IFERROR(V221*I221,"0")+IFERROR(V227*I227,"0")+IFERROR(V231*I231,"0")+IFERROR(V235*I235,"0")+IFERROR(V236*I236,"0")+IFERROR(V237*I237,"0")+IFERROR(V238*I238,"0")+IFERROR(V242*I242,"0")+IFERROR(V243*I243,"0")+IFERROR(V244*I244,"0")+IFERROR(V245*I245,"0")+IFERROR(V246*I246,"0")+IFERROR(V247*I247,"0")+IFERROR(V248*I248,"0")+IFERROR(V249*I249,"0")+IFERROR(V250*I250,"0")+IFERROR(V251*I251,"0"),"0")</f>
        <v>10129.595800000003</v>
      </c>
      <c r="W255" s="15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179*I179,"0")+IFERROR(W184*I184,"0")+IFERROR(W185*I185,"0")+IFERROR(W190*I190,"0")+IFERROR(W191*I191,"0")+IFERROR(W192*I192,"0")+IFERROR(W193*I193,"0")+IFERROR(W198*I198,"0")+IFERROR(W203*I203,"0")+IFERROR(W204*I204,"0")+IFERROR(W210*I210,"0")+IFERROR(W216*I216,"0")+IFERROR(W221*I221,"0")+IFERROR(W227*I227,"0")+IFERROR(W231*I231,"0")+IFERROR(W235*I235,"0")+IFERROR(W236*I236,"0")+IFERROR(W237*I237,"0")+IFERROR(W238*I238,"0")+IFERROR(W242*I242,"0")+IFERROR(W243*I243,"0")+IFERROR(W244*I244,"0")+IFERROR(W245*I245,"0")+IFERROR(W246*I246,"0")+IFERROR(W247*I247,"0")+IFERROR(W248*I248,"0")+IFERROR(W249*I249,"0")+IFERROR(W250*I250,"0")+IFERROR(W251*I251,"0"),"0")</f>
        <v>10129.595800000003</v>
      </c>
      <c r="X255" s="38"/>
      <c r="Y255" s="159"/>
      <c r="Z255" s="159"/>
    </row>
    <row r="256" spans="1:53" x14ac:dyDescent="0.2">
      <c r="A256" s="161"/>
      <c r="B256" s="161"/>
      <c r="C256" s="161"/>
      <c r="D256" s="161"/>
      <c r="E256" s="161"/>
      <c r="F256" s="161"/>
      <c r="G256" s="161"/>
      <c r="H256" s="161"/>
      <c r="I256" s="161"/>
      <c r="J256" s="161"/>
      <c r="K256" s="161"/>
      <c r="L256" s="161"/>
      <c r="M256" s="177"/>
      <c r="N256" s="183" t="s">
        <v>332</v>
      </c>
      <c r="O256" s="184"/>
      <c r="P256" s="184"/>
      <c r="Q256" s="184"/>
      <c r="R256" s="184"/>
      <c r="S256" s="184"/>
      <c r="T256" s="185"/>
      <c r="U256" s="38" t="s">
        <v>333</v>
      </c>
      <c r="V256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179/J179,"0")+IFERROR(V184/J184,"0")+IFERROR(V185/J185,"0")+IFERROR(V190/J190,"0")+IFERROR(V191/J191,"0")+IFERROR(V192/J192,"0")+IFERROR(V193/J193,"0")+IFERROR(V198/J198,"0")+IFERROR(V203/J203,"0")+IFERROR(V204/J204,"0")+IFERROR(V210/J210,"0")+IFERROR(V216/J216,"0")+IFERROR(V221/J221,"0")+IFERROR(V227/J227,"0")+IFERROR(V231/J231,"0")+IFERROR(V235/J235,"0")+IFERROR(V236/J236,"0")+IFERROR(V237/J237,"0")+IFERROR(V238/J238,"0")+IFERROR(V242/J242,"0")+IFERROR(V243/J243,"0")+IFERROR(V244/J244,"0")+IFERROR(V245/J245,"0")+IFERROR(V246/J246,"0")+IFERROR(V247/J247,"0")+IFERROR(V248/J248,"0")+IFERROR(V249/J249,"0")+IFERROR(V250/J250,"0")+IFERROR(V251/J251,"0"),0)</f>
        <v>18</v>
      </c>
      <c r="W256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179/J179,"0")+IFERROR(W184/J184,"0")+IFERROR(W185/J185,"0")+IFERROR(W190/J190,"0")+IFERROR(W191/J191,"0")+IFERROR(W192/J192,"0")+IFERROR(W193/J193,"0")+IFERROR(W198/J198,"0")+IFERROR(W203/J203,"0")+IFERROR(W204/J204,"0")+IFERROR(W210/J210,"0")+IFERROR(W216/J216,"0")+IFERROR(W221/J221,"0")+IFERROR(W227/J227,"0")+IFERROR(W231/J231,"0")+IFERROR(W235/J235,"0")+IFERROR(W236/J236,"0")+IFERROR(W237/J237,"0")+IFERROR(W238/J238,"0")+IFERROR(W242/J242,"0")+IFERROR(W243/J243,"0")+IFERROR(W244/J244,"0")+IFERROR(W245/J245,"0")+IFERROR(W246/J246,"0")+IFERROR(W247/J247,"0")+IFERROR(W248/J248,"0")+IFERROR(W249/J249,"0")+IFERROR(W250/J250,"0")+IFERROR(W251/J251,"0"),0)</f>
        <v>18</v>
      </c>
      <c r="X256" s="38"/>
      <c r="Y256" s="159"/>
      <c r="Z256" s="159"/>
    </row>
    <row r="257" spans="1:33" x14ac:dyDescent="0.2">
      <c r="A257" s="161"/>
      <c r="B257" s="161"/>
      <c r="C257" s="161"/>
      <c r="D257" s="161"/>
      <c r="E257" s="161"/>
      <c r="F257" s="161"/>
      <c r="G257" s="161"/>
      <c r="H257" s="161"/>
      <c r="I257" s="161"/>
      <c r="J257" s="161"/>
      <c r="K257" s="161"/>
      <c r="L257" s="161"/>
      <c r="M257" s="177"/>
      <c r="N257" s="183" t="s">
        <v>334</v>
      </c>
      <c r="O257" s="184"/>
      <c r="P257" s="184"/>
      <c r="Q257" s="184"/>
      <c r="R257" s="184"/>
      <c r="S257" s="184"/>
      <c r="T257" s="185"/>
      <c r="U257" s="38" t="s">
        <v>67</v>
      </c>
      <c r="V257" s="158">
        <f>GrossWeightTotal+PalletQtyTotal*25</f>
        <v>10579.595800000003</v>
      </c>
      <c r="W257" s="158">
        <f>GrossWeightTotalR+PalletQtyTotalR*25</f>
        <v>10579.595800000003</v>
      </c>
      <c r="X257" s="38"/>
      <c r="Y257" s="159"/>
      <c r="Z257" s="159"/>
    </row>
    <row r="258" spans="1:33" x14ac:dyDescent="0.2">
      <c r="A258" s="161"/>
      <c r="B258" s="161"/>
      <c r="C258" s="161"/>
      <c r="D258" s="161"/>
      <c r="E258" s="161"/>
      <c r="F258" s="161"/>
      <c r="G258" s="161"/>
      <c r="H258" s="161"/>
      <c r="I258" s="161"/>
      <c r="J258" s="161"/>
      <c r="K258" s="161"/>
      <c r="L258" s="161"/>
      <c r="M258" s="177"/>
      <c r="N258" s="183" t="s">
        <v>335</v>
      </c>
      <c r="O258" s="184"/>
      <c r="P258" s="184"/>
      <c r="Q258" s="184"/>
      <c r="R258" s="184"/>
      <c r="S258" s="184"/>
      <c r="T258" s="185"/>
      <c r="U258" s="38" t="s">
        <v>333</v>
      </c>
      <c r="V258" s="158">
        <f>IFERROR(V23+V32+V40+V46+V56+V62+V67+V73+V83+V90+V98+V104+V109+V117+V122+V128+V133+V139+V147+V152+V159+V164+V169+V174+V180+V186+V194+V199+V205+V211+V217+V222+V228+V232+V239+V252,"0")</f>
        <v>2020</v>
      </c>
      <c r="W258" s="158">
        <f>IFERROR(W23+W32+W40+W46+W56+W62+W67+W73+W83+W90+W98+W104+W109+W117+W122+W128+W133+W139+W147+W152+W159+W164+W169+W174+W180+W186+W194+W199+W205+W211+W217+W222+W228+W232+W239+W252,"0")</f>
        <v>2020</v>
      </c>
      <c r="X258" s="38"/>
      <c r="Y258" s="159"/>
      <c r="Z258" s="159"/>
    </row>
    <row r="259" spans="1:33" ht="14.25" hidden="1" customHeight="1" x14ac:dyDescent="0.2">
      <c r="A259" s="161"/>
      <c r="B259" s="161"/>
      <c r="C259" s="161"/>
      <c r="D259" s="161"/>
      <c r="E259" s="161"/>
      <c r="F259" s="161"/>
      <c r="G259" s="161"/>
      <c r="H259" s="161"/>
      <c r="I259" s="161"/>
      <c r="J259" s="161"/>
      <c r="K259" s="161"/>
      <c r="L259" s="161"/>
      <c r="M259" s="177"/>
      <c r="N259" s="183" t="s">
        <v>336</v>
      </c>
      <c r="O259" s="184"/>
      <c r="P259" s="184"/>
      <c r="Q259" s="184"/>
      <c r="R259" s="184"/>
      <c r="S259" s="184"/>
      <c r="T259" s="185"/>
      <c r="U259" s="40" t="s">
        <v>337</v>
      </c>
      <c r="V259" s="38"/>
      <c r="W259" s="38"/>
      <c r="X259" s="38">
        <f>IFERROR(X23+X32+X40+X46+X56+X62+X67+X73+X83+X90+X98+X104+X109+X117+X122+X128+X133+X139+X147+X152+X159+X164+X169+X174+X180+X186+X194+X199+X205+X211+X217+X222+X228+X232+X239+X252,"0")</f>
        <v>21.690839999999994</v>
      </c>
      <c r="Y259" s="159"/>
      <c r="Z259" s="159"/>
    </row>
    <row r="260" spans="1:33" ht="13.5" customHeight="1" thickBot="1" x14ac:dyDescent="0.25"/>
    <row r="261" spans="1:33" ht="27" customHeight="1" thickTop="1" thickBot="1" x14ac:dyDescent="0.25">
      <c r="A261" s="41" t="s">
        <v>338</v>
      </c>
      <c r="B261" s="150" t="s">
        <v>59</v>
      </c>
      <c r="C261" s="170" t="s">
        <v>68</v>
      </c>
      <c r="D261" s="179"/>
      <c r="E261" s="179"/>
      <c r="F261" s="179"/>
      <c r="G261" s="179"/>
      <c r="H261" s="179"/>
      <c r="I261" s="179"/>
      <c r="J261" s="179"/>
      <c r="K261" s="179"/>
      <c r="L261" s="179"/>
      <c r="M261" s="179"/>
      <c r="N261" s="179"/>
      <c r="O261" s="179"/>
      <c r="P261" s="179"/>
      <c r="Q261" s="179"/>
      <c r="R261" s="180"/>
      <c r="S261" s="170" t="s">
        <v>200</v>
      </c>
      <c r="T261" s="180"/>
      <c r="U261" s="170" t="s">
        <v>219</v>
      </c>
      <c r="V261" s="179"/>
      <c r="W261" s="179"/>
      <c r="X261" s="180"/>
      <c r="Y261" s="170" t="s">
        <v>239</v>
      </c>
      <c r="Z261" s="179"/>
      <c r="AA261" s="179"/>
      <c r="AB261" s="179"/>
      <c r="AC261" s="180"/>
      <c r="AD261" s="150" t="s">
        <v>268</v>
      </c>
      <c r="AE261" s="170" t="s">
        <v>272</v>
      </c>
      <c r="AF261" s="180"/>
      <c r="AG261" s="150" t="s">
        <v>280</v>
      </c>
    </row>
    <row r="262" spans="1:33" ht="14.25" customHeight="1" thickTop="1" x14ac:dyDescent="0.2">
      <c r="A262" s="269" t="s">
        <v>339</v>
      </c>
      <c r="B262" s="170" t="s">
        <v>59</v>
      </c>
      <c r="C262" s="170" t="s">
        <v>69</v>
      </c>
      <c r="D262" s="170" t="s">
        <v>81</v>
      </c>
      <c r="E262" s="170" t="s">
        <v>91</v>
      </c>
      <c r="F262" s="170" t="s">
        <v>98</v>
      </c>
      <c r="G262" s="170" t="s">
        <v>116</v>
      </c>
      <c r="H262" s="170" t="s">
        <v>124</v>
      </c>
      <c r="I262" s="170" t="s">
        <v>128</v>
      </c>
      <c r="J262" s="170" t="s">
        <v>134</v>
      </c>
      <c r="K262" s="170" t="s">
        <v>147</v>
      </c>
      <c r="L262" s="170" t="s">
        <v>154</v>
      </c>
      <c r="M262" s="170" t="s">
        <v>167</v>
      </c>
      <c r="N262" s="170" t="s">
        <v>172</v>
      </c>
      <c r="O262" s="170" t="s">
        <v>175</v>
      </c>
      <c r="P262" s="170" t="s">
        <v>186</v>
      </c>
      <c r="Q262" s="170" t="s">
        <v>189</v>
      </c>
      <c r="R262" s="170" t="s">
        <v>197</v>
      </c>
      <c r="S262" s="170" t="s">
        <v>201</v>
      </c>
      <c r="T262" s="170" t="s">
        <v>204</v>
      </c>
      <c r="U262" s="170" t="s">
        <v>220</v>
      </c>
      <c r="V262" s="170" t="s">
        <v>225</v>
      </c>
      <c r="W262" s="170" t="s">
        <v>219</v>
      </c>
      <c r="X262" s="170" t="s">
        <v>234</v>
      </c>
      <c r="Y262" s="170" t="s">
        <v>240</v>
      </c>
      <c r="Z262" s="170" t="s">
        <v>243</v>
      </c>
      <c r="AA262" s="170" t="s">
        <v>250</v>
      </c>
      <c r="AB262" s="170" t="s">
        <v>259</v>
      </c>
      <c r="AC262" s="170" t="s">
        <v>263</v>
      </c>
      <c r="AD262" s="170" t="s">
        <v>269</v>
      </c>
      <c r="AE262" s="170" t="s">
        <v>273</v>
      </c>
      <c r="AF262" s="170" t="s">
        <v>277</v>
      </c>
      <c r="AG262" s="170" t="s">
        <v>281</v>
      </c>
    </row>
    <row r="263" spans="1:33" ht="13.5" customHeight="1" thickBot="1" x14ac:dyDescent="0.25">
      <c r="A263" s="270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  <c r="AA263" s="171"/>
      <c r="AB263" s="171"/>
      <c r="AC263" s="171"/>
      <c r="AD263" s="171"/>
      <c r="AE263" s="171"/>
      <c r="AF263" s="171"/>
      <c r="AG263" s="171"/>
    </row>
    <row r="264" spans="1:33" ht="18" customHeight="1" thickTop="1" thickBot="1" x14ac:dyDescent="0.25">
      <c r="A264" s="41" t="s">
        <v>340</v>
      </c>
      <c r="B264" s="47">
        <f>IFERROR(V22*H22,"0")</f>
        <v>0</v>
      </c>
      <c r="C264" s="47">
        <f>IFERROR(V28*H28,"0")+IFERROR(V29*H29,"0")+IFERROR(V30*H30,"0")+IFERROR(V31*H31,"0")</f>
        <v>0</v>
      </c>
      <c r="D264" s="47">
        <f>IFERROR(V36*H36,"0")+IFERROR(V37*H37,"0")+IFERROR(V38*H38,"0")+IFERROR(V39*H39,"0")</f>
        <v>0</v>
      </c>
      <c r="E264" s="47">
        <f>IFERROR(V44*H44,"0")+IFERROR(V45*H45,"0")</f>
        <v>0</v>
      </c>
      <c r="F264" s="47">
        <f>IFERROR(V50*H50,"0")+IFERROR(V51*H51,"0")+IFERROR(V52*H52,"0")+IFERROR(V53*H53,"0")+IFERROR(V54*H54,"0")+IFERROR(V55*H55,"0")</f>
        <v>0</v>
      </c>
      <c r="G264" s="47">
        <f>IFERROR(V60*H60,"0")+IFERROR(V61*H61,"0")</f>
        <v>2600</v>
      </c>
      <c r="H264" s="47">
        <f>IFERROR(V66*H66,"0")</f>
        <v>0</v>
      </c>
      <c r="I264" s="47">
        <f>IFERROR(V71*H71,"0")+IFERROR(V72*H72,"0")</f>
        <v>0</v>
      </c>
      <c r="J264" s="47">
        <f>IFERROR(V77*H77,"0")+IFERROR(V78*H78,"0")+IFERROR(V79*H79,"0")+IFERROR(V80*H80,"0")+IFERROR(V81*H81,"0")+IFERROR(V82*H82,"0")</f>
        <v>122.4</v>
      </c>
      <c r="K264" s="47">
        <f>IFERROR(V87*H87,"0")+IFERROR(V88*H88,"0")+IFERROR(V89*H89,"0")</f>
        <v>0</v>
      </c>
      <c r="L264" s="47">
        <f>IFERROR(V94*H94,"0")+IFERROR(V95*H95,"0")+IFERROR(V96*H96,"0")+IFERROR(V97*H97,"0")</f>
        <v>13.76</v>
      </c>
      <c r="M264" s="47">
        <f>IFERROR(V102*H102,"0")+IFERROR(V103*H103,"0")</f>
        <v>0</v>
      </c>
      <c r="N264" s="47">
        <f>IFERROR(V108*H108,"0")</f>
        <v>0</v>
      </c>
      <c r="O264" s="47">
        <f>IFERROR(V113*H113,"0")+IFERROR(V114*H114,"0")+IFERROR(V115*H115,"0")+IFERROR(V116*H116,"0")</f>
        <v>0</v>
      </c>
      <c r="P264" s="47">
        <f>IFERROR(V121*H121,"0")</f>
        <v>0</v>
      </c>
      <c r="Q264" s="47">
        <f>IFERROR(V126*H126,"0")+IFERROR(V127*H127,"0")</f>
        <v>0</v>
      </c>
      <c r="R264" s="47">
        <f>IFERROR(V132*H132,"0")</f>
        <v>0</v>
      </c>
      <c r="S264" s="47">
        <f>IFERROR(V138*H138,"0")</f>
        <v>0</v>
      </c>
      <c r="T264" s="47">
        <f>IFERROR(V143*H143,"0")+IFERROR(V144*H144,"0")+IFERROR(V145*H145,"0")+IFERROR(V146*H146,"0")+IFERROR(V150*H150,"0")+IFERROR(V151*H151,"0")</f>
        <v>2600</v>
      </c>
      <c r="U264" s="47">
        <f>IFERROR(V157*H157,"0")+IFERROR(V158*H158,"0")</f>
        <v>0</v>
      </c>
      <c r="V264" s="47">
        <f>IFERROR(V163*H163,"0")</f>
        <v>0</v>
      </c>
      <c r="W264" s="47">
        <f>IFERROR(V168*H168,"0")</f>
        <v>0</v>
      </c>
      <c r="X264" s="47">
        <f>IFERROR(V173*H173,"0")</f>
        <v>0</v>
      </c>
      <c r="Y264" s="47">
        <f>IFERROR(V179*H179,"0")</f>
        <v>190.39999999999998</v>
      </c>
      <c r="Z264" s="47">
        <f>IFERROR(V184*H184,"0")+IFERROR(V185*H185,"0")</f>
        <v>0</v>
      </c>
      <c r="AA264" s="47">
        <f>IFERROR(V190*H190,"0")+IFERROR(V191*H191,"0")+IFERROR(V192*H192,"0")+IFERROR(V193*H193,"0")</f>
        <v>93.600000000000009</v>
      </c>
      <c r="AB264" s="47">
        <f>IFERROR(V198*H198,"0")</f>
        <v>0</v>
      </c>
      <c r="AC264" s="47">
        <f>IFERROR(V203*H203,"0")+IFERROR(V204*H204,"0")</f>
        <v>0</v>
      </c>
      <c r="AD264" s="47">
        <f>IFERROR(V210*H210,"0")</f>
        <v>0</v>
      </c>
      <c r="AE264" s="47">
        <f>IFERROR(V216*H216,"0")</f>
        <v>0</v>
      </c>
      <c r="AF264" s="47">
        <f>IFERROR(V221*H221,"0")</f>
        <v>0</v>
      </c>
      <c r="AG264" s="47">
        <f>IFERROR(V227*H227,"0")+IFERROR(V231*H231,"0")+IFERROR(V235*H235,"0")+IFERROR(V236*H236,"0")+IFERROR(V237*H237,"0")+IFERROR(V238*H238,"0")+IFERROR(V242*H242,"0")+IFERROR(V243*H243,"0")+IFERROR(V244*H244,"0")+IFERROR(V245*H245,"0")+IFERROR(V246*H246,"0")+IFERROR(V247*H247,"0")+IFERROR(V248*H248,"0")+IFERROR(V249*H249,"0")+IFERROR(V250*H250,"0")+IFERROR(V251*H251,"0")</f>
        <v>4032.0000000000005</v>
      </c>
    </row>
    <row r="265" spans="1:33" ht="13.5" customHeight="1" thickTop="1" x14ac:dyDescent="0.2">
      <c r="C265" s="1"/>
    </row>
    <row r="266" spans="1:33" ht="19.5" customHeight="1" x14ac:dyDescent="0.2">
      <c r="A266" s="59" t="s">
        <v>341</v>
      </c>
      <c r="B266" s="59" t="s">
        <v>342</v>
      </c>
      <c r="C266" s="59" t="s">
        <v>343</v>
      </c>
    </row>
    <row r="267" spans="1:33" x14ac:dyDescent="0.2">
      <c r="A267" s="60">
        <f>SUMPRODUCT(--(BA:BA="ЗПФ"),--(U:U="кор"),H:H,W:W)+SUMPRODUCT(--(BA:BA="ЗПФ"),--(U:U="кг"),W:W)</f>
        <v>5497.76</v>
      </c>
      <c r="B267" s="61">
        <f>SUMPRODUCT(--(BA:BA="ПГП"),--(U:U="кор"),H:H,W:W)+SUMPRODUCT(--(BA:BA="ПГП"),--(U:U="кг"),W:W)</f>
        <v>4154.3999999999996</v>
      </c>
      <c r="C267" s="61">
        <f>SUMPRODUCT(--(BA:BA="КИЗ"),--(U:U="кор"),H:H,W:W)+SUMPRODUCT(--(BA:BA="КИЗ"),--(U:U="кг"),W:W)</f>
        <v>0</v>
      </c>
    </row>
  </sheetData>
  <sheetProtection algorithmName="SHA-512" hashValue="/haygoTpGhwQailv9Dw2Ej4H2369Ojr9dzK7o4/0Oeu36B6nsj/D21UU474umxfFZ+xLtd5chQwb8Y9wJ1d/bA==" saltValue="AdVc+P1SJh3jAwAOc0Cwiw==" spinCount="100000" sheet="1" objects="1" scenarios="1" sort="0" autoFilter="0" pivotTables="0"/>
  <autoFilter ref="B18:X25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24,40"/>
        <filter val="1 152,00"/>
        <filter val="1 505,40"/>
        <filter val="10 129,60"/>
        <filter val="10 579,60"/>
        <filter val="122,00"/>
        <filter val="122,40"/>
        <filter val="13,00"/>
        <filter val="13,76"/>
        <filter val="139,00"/>
        <filter val="18"/>
        <filter val="190,40"/>
        <filter val="192,00"/>
        <filter val="2 020,00"/>
        <filter val="2 600,00"/>
        <filter val="2,00"/>
        <filter val="250,20"/>
        <filter val="264,00"/>
        <filter val="300,00"/>
        <filter val="302,00"/>
        <filter val="34,00"/>
        <filter val="520,00"/>
        <filter val="60,00"/>
        <filter val="82,00"/>
        <filter val="9 652,16"/>
        <filter val="93,60"/>
      </filters>
    </filterColumn>
  </autoFilter>
  <mergeCells count="468">
    <mergeCell ref="P1:R1"/>
    <mergeCell ref="A199:M200"/>
    <mergeCell ref="D17:E18"/>
    <mergeCell ref="D173:E173"/>
    <mergeCell ref="AA262:AA263"/>
    <mergeCell ref="V17:V18"/>
    <mergeCell ref="X17:X18"/>
    <mergeCell ref="N229:T229"/>
    <mergeCell ref="D250:E250"/>
    <mergeCell ref="D50:E50"/>
    <mergeCell ref="D44:E44"/>
    <mergeCell ref="A119:X119"/>
    <mergeCell ref="N79:R79"/>
    <mergeCell ref="Y17:Y18"/>
    <mergeCell ref="A8:C8"/>
    <mergeCell ref="N151:R151"/>
    <mergeCell ref="D97:E97"/>
    <mergeCell ref="A217:M218"/>
    <mergeCell ref="N174:T174"/>
    <mergeCell ref="A10:C10"/>
    <mergeCell ref="A43:X43"/>
    <mergeCell ref="N140:T140"/>
    <mergeCell ref="N38:R38"/>
    <mergeCell ref="D184:E184"/>
    <mergeCell ref="R5:S5"/>
    <mergeCell ref="D191:E191"/>
    <mergeCell ref="A128:M129"/>
    <mergeCell ref="S17:T17"/>
    <mergeCell ref="F5:G5"/>
    <mergeCell ref="A14:L14"/>
    <mergeCell ref="O5:P5"/>
    <mergeCell ref="D6:L6"/>
    <mergeCell ref="N51:R51"/>
    <mergeCell ref="N63:T63"/>
    <mergeCell ref="M17:M18"/>
    <mergeCell ref="A62:M63"/>
    <mergeCell ref="N23:T23"/>
    <mergeCell ref="A48:X48"/>
    <mergeCell ref="N115:R115"/>
    <mergeCell ref="D61:E61"/>
    <mergeCell ref="N90:T90"/>
    <mergeCell ref="D5:E5"/>
    <mergeCell ref="D237:E237"/>
    <mergeCell ref="A137:X137"/>
    <mergeCell ref="A208:X208"/>
    <mergeCell ref="S262:S263"/>
    <mergeCell ref="N99:T99"/>
    <mergeCell ref="U262:U263"/>
    <mergeCell ref="A252:M253"/>
    <mergeCell ref="N74:T74"/>
    <mergeCell ref="D95:E95"/>
    <mergeCell ref="N247:R247"/>
    <mergeCell ref="N232:T232"/>
    <mergeCell ref="I262:I263"/>
    <mergeCell ref="N249:R249"/>
    <mergeCell ref="N251:R251"/>
    <mergeCell ref="N203:R203"/>
    <mergeCell ref="A120:X120"/>
    <mergeCell ref="N217:T217"/>
    <mergeCell ref="D151:E151"/>
    <mergeCell ref="N228:T228"/>
    <mergeCell ref="N129:T129"/>
    <mergeCell ref="D150:E150"/>
    <mergeCell ref="A219:X219"/>
    <mergeCell ref="A161:X161"/>
    <mergeCell ref="N132:R132"/>
    <mergeCell ref="AE261:AF261"/>
    <mergeCell ref="D29:E29"/>
    <mergeCell ref="N73:T73"/>
    <mergeCell ref="D216:E216"/>
    <mergeCell ref="A225:X225"/>
    <mergeCell ref="A40:M41"/>
    <mergeCell ref="A162:X162"/>
    <mergeCell ref="A67:M68"/>
    <mergeCell ref="N204:R204"/>
    <mergeCell ref="D247:E247"/>
    <mergeCell ref="A177:X177"/>
    <mergeCell ref="N246:R246"/>
    <mergeCell ref="N37:R37"/>
    <mergeCell ref="D249:E249"/>
    <mergeCell ref="N72:R72"/>
    <mergeCell ref="A133:M134"/>
    <mergeCell ref="N143:R143"/>
    <mergeCell ref="N248:R248"/>
    <mergeCell ref="D242:E242"/>
    <mergeCell ref="N235:R235"/>
    <mergeCell ref="N257:T257"/>
    <mergeCell ref="D163:E163"/>
    <mergeCell ref="N185:R185"/>
    <mergeCell ref="A188:X188"/>
    <mergeCell ref="AB262:AB263"/>
    <mergeCell ref="T262:T263"/>
    <mergeCell ref="N82:R82"/>
    <mergeCell ref="T11:U11"/>
    <mergeCell ref="D221:E221"/>
    <mergeCell ref="A122:M123"/>
    <mergeCell ref="N146:R146"/>
    <mergeCell ref="A167:X167"/>
    <mergeCell ref="N33:T33"/>
    <mergeCell ref="F17:F18"/>
    <mergeCell ref="D244:E244"/>
    <mergeCell ref="N255:T255"/>
    <mergeCell ref="A13:L13"/>
    <mergeCell ref="A19:X19"/>
    <mergeCell ref="N165:T165"/>
    <mergeCell ref="D102:E102"/>
    <mergeCell ref="N88:R88"/>
    <mergeCell ref="A111:X111"/>
    <mergeCell ref="N152:T152"/>
    <mergeCell ref="A15:L15"/>
    <mergeCell ref="O13:P13"/>
    <mergeCell ref="N250:R250"/>
    <mergeCell ref="N237:R237"/>
    <mergeCell ref="D22:E22"/>
    <mergeCell ref="D227:E227"/>
    <mergeCell ref="A9:C9"/>
    <mergeCell ref="N200:T200"/>
    <mergeCell ref="O12:P12"/>
    <mergeCell ref="A180:M181"/>
    <mergeCell ref="D231:E231"/>
    <mergeCell ref="A117:M118"/>
    <mergeCell ref="N227:R227"/>
    <mergeCell ref="N205:T205"/>
    <mergeCell ref="A12:L12"/>
    <mergeCell ref="A214:X214"/>
    <mergeCell ref="A189:X189"/>
    <mergeCell ref="N169:T169"/>
    <mergeCell ref="D121:E121"/>
    <mergeCell ref="A130:X130"/>
    <mergeCell ref="D192:E192"/>
    <mergeCell ref="J9:L9"/>
    <mergeCell ref="A186:M187"/>
    <mergeCell ref="H1:O1"/>
    <mergeCell ref="O9:P9"/>
    <mergeCell ref="M262:M263"/>
    <mergeCell ref="N22:R22"/>
    <mergeCell ref="N193:R193"/>
    <mergeCell ref="A101:X101"/>
    <mergeCell ref="A76:X76"/>
    <mergeCell ref="H10:L10"/>
    <mergeCell ref="D51:E51"/>
    <mergeCell ref="N108:R108"/>
    <mergeCell ref="A197:X197"/>
    <mergeCell ref="N199:T199"/>
    <mergeCell ref="A124:X124"/>
    <mergeCell ref="N95:R95"/>
    <mergeCell ref="N186:T186"/>
    <mergeCell ref="D138:E138"/>
    <mergeCell ref="D203:E203"/>
    <mergeCell ref="N97:R97"/>
    <mergeCell ref="B262:B263"/>
    <mergeCell ref="A149:X149"/>
    <mergeCell ref="N96:R96"/>
    <mergeCell ref="N223:T223"/>
    <mergeCell ref="O8:P8"/>
    <mergeCell ref="N198:R198"/>
    <mergeCell ref="AE262:AE263"/>
    <mergeCell ref="Z17:Z18"/>
    <mergeCell ref="A239:M240"/>
    <mergeCell ref="N110:T110"/>
    <mergeCell ref="A32:M33"/>
    <mergeCell ref="D146:E146"/>
    <mergeCell ref="A109:M110"/>
    <mergeCell ref="N62:T62"/>
    <mergeCell ref="A92:X92"/>
    <mergeCell ref="D143:E143"/>
    <mergeCell ref="N114:R114"/>
    <mergeCell ref="N57:T57"/>
    <mergeCell ref="N128:T128"/>
    <mergeCell ref="G17:G18"/>
    <mergeCell ref="S261:T261"/>
    <mergeCell ref="A169:M170"/>
    <mergeCell ref="N41:T41"/>
    <mergeCell ref="A215:X215"/>
    <mergeCell ref="N252:T252"/>
    <mergeCell ref="N56:T56"/>
    <mergeCell ref="N105:T105"/>
    <mergeCell ref="D39:E39"/>
    <mergeCell ref="A159:M160"/>
    <mergeCell ref="AD262:AD263"/>
    <mergeCell ref="AF262:AF263"/>
    <mergeCell ref="A211:M212"/>
    <mergeCell ref="D89:E89"/>
    <mergeCell ref="N147:T147"/>
    <mergeCell ref="N45:R45"/>
    <mergeCell ref="N216:R216"/>
    <mergeCell ref="A70:X70"/>
    <mergeCell ref="A241:X241"/>
    <mergeCell ref="A98:M99"/>
    <mergeCell ref="D80:E80"/>
    <mergeCell ref="N66:R66"/>
    <mergeCell ref="N53:R53"/>
    <mergeCell ref="N222:T222"/>
    <mergeCell ref="J262:J263"/>
    <mergeCell ref="L262:L263"/>
    <mergeCell ref="R262:R263"/>
    <mergeCell ref="C262:C263"/>
    <mergeCell ref="N190:R190"/>
    <mergeCell ref="D193:E193"/>
    <mergeCell ref="D127:E127"/>
    <mergeCell ref="A202:X202"/>
    <mergeCell ref="A58:X58"/>
    <mergeCell ref="D114:E114"/>
    <mergeCell ref="N170:T170"/>
    <mergeCell ref="Y262:Y263"/>
    <mergeCell ref="D185:E185"/>
    <mergeCell ref="N91:T91"/>
    <mergeCell ref="N256:T256"/>
    <mergeCell ref="A131:X131"/>
    <mergeCell ref="N29:R29"/>
    <mergeCell ref="N31:R31"/>
    <mergeCell ref="N87:R87"/>
    <mergeCell ref="N158:R158"/>
    <mergeCell ref="A34:X34"/>
    <mergeCell ref="N180:T180"/>
    <mergeCell ref="N245:R245"/>
    <mergeCell ref="N168:R168"/>
    <mergeCell ref="A49:X49"/>
    <mergeCell ref="N89:R89"/>
    <mergeCell ref="D132:E132"/>
    <mergeCell ref="X262:X263"/>
    <mergeCell ref="N40:T40"/>
    <mergeCell ref="D36:E36"/>
    <mergeCell ref="N184:R184"/>
    <mergeCell ref="N121:R121"/>
    <mergeCell ref="N194:T194"/>
    <mergeCell ref="N181:T181"/>
    <mergeCell ref="A142:X142"/>
    <mergeCell ref="AG262:AG263"/>
    <mergeCell ref="N242:R242"/>
    <mergeCell ref="D52:E52"/>
    <mergeCell ref="N15:R16"/>
    <mergeCell ref="N262:N263"/>
    <mergeCell ref="D116:E116"/>
    <mergeCell ref="N160:T160"/>
    <mergeCell ref="A35:X35"/>
    <mergeCell ref="N233:T233"/>
    <mergeCell ref="A262:A263"/>
    <mergeCell ref="D157:E157"/>
    <mergeCell ref="A166:X166"/>
    <mergeCell ref="D251:E251"/>
    <mergeCell ref="D262:D263"/>
    <mergeCell ref="N145:R145"/>
    <mergeCell ref="A73:M74"/>
    <mergeCell ref="N163:R163"/>
    <mergeCell ref="N259:T259"/>
    <mergeCell ref="N138:R138"/>
    <mergeCell ref="V262:V263"/>
    <mergeCell ref="D190:E190"/>
    <mergeCell ref="U17:U18"/>
    <mergeCell ref="D246:E246"/>
    <mergeCell ref="K262:K263"/>
    <mergeCell ref="AD17:AD18"/>
    <mergeCell ref="N67:T67"/>
    <mergeCell ref="N80:R80"/>
    <mergeCell ref="D88:E88"/>
    <mergeCell ref="N55:R55"/>
    <mergeCell ref="N126:R126"/>
    <mergeCell ref="D115:E115"/>
    <mergeCell ref="A172:X172"/>
    <mergeCell ref="A25:X25"/>
    <mergeCell ref="N133:T133"/>
    <mergeCell ref="N71:R71"/>
    <mergeCell ref="N164:T164"/>
    <mergeCell ref="A17:A18"/>
    <mergeCell ref="K17:K18"/>
    <mergeCell ref="A125:X125"/>
    <mergeCell ref="A20:X20"/>
    <mergeCell ref="C17:C18"/>
    <mergeCell ref="D103:E103"/>
    <mergeCell ref="D37:E37"/>
    <mergeCell ref="A112:X112"/>
    <mergeCell ref="D168:E168"/>
    <mergeCell ref="A64:X64"/>
    <mergeCell ref="D38:E38"/>
    <mergeCell ref="A107:X107"/>
    <mergeCell ref="A6:C6"/>
    <mergeCell ref="D113:E113"/>
    <mergeCell ref="A174:M175"/>
    <mergeCell ref="W262:W263"/>
    <mergeCell ref="A205:M206"/>
    <mergeCell ref="D179:E179"/>
    <mergeCell ref="N244:R244"/>
    <mergeCell ref="A194:M195"/>
    <mergeCell ref="N231:R231"/>
    <mergeCell ref="D9:E9"/>
    <mergeCell ref="F9:G9"/>
    <mergeCell ref="A176:X176"/>
    <mergeCell ref="N253:T253"/>
    <mergeCell ref="A178:X178"/>
    <mergeCell ref="N240:T240"/>
    <mergeCell ref="N150:R150"/>
    <mergeCell ref="N238:R238"/>
    <mergeCell ref="A86:X86"/>
    <mergeCell ref="D204:E204"/>
    <mergeCell ref="D10:E10"/>
    <mergeCell ref="F10:G10"/>
    <mergeCell ref="N84:T84"/>
    <mergeCell ref="A26:X26"/>
    <mergeCell ref="A164:M165"/>
    <mergeCell ref="Y261:AC261"/>
    <mergeCell ref="N243:R243"/>
    <mergeCell ref="N50:R50"/>
    <mergeCell ref="N221:R221"/>
    <mergeCell ref="A75:X75"/>
    <mergeCell ref="D31:E31"/>
    <mergeCell ref="D158:E158"/>
    <mergeCell ref="N236:R236"/>
    <mergeCell ref="D77:E77"/>
    <mergeCell ref="D108:E108"/>
    <mergeCell ref="N139:T139"/>
    <mergeCell ref="N212:T212"/>
    <mergeCell ref="A106:X106"/>
    <mergeCell ref="D72:E72"/>
    <mergeCell ref="N122:T122"/>
    <mergeCell ref="N239:T239"/>
    <mergeCell ref="D235:E235"/>
    <mergeCell ref="A254:M259"/>
    <mergeCell ref="D96:E96"/>
    <mergeCell ref="A136:X136"/>
    <mergeCell ref="D248:E248"/>
    <mergeCell ref="N83:T83"/>
    <mergeCell ref="N254:T254"/>
    <mergeCell ref="N77:R77"/>
    <mergeCell ref="D1:F1"/>
    <mergeCell ref="N117:T117"/>
    <mergeCell ref="A220:X220"/>
    <mergeCell ref="N210:R210"/>
    <mergeCell ref="J17:J18"/>
    <mergeCell ref="D82:E82"/>
    <mergeCell ref="L17:L18"/>
    <mergeCell ref="N192:R192"/>
    <mergeCell ref="N17:R18"/>
    <mergeCell ref="O6:P6"/>
    <mergeCell ref="I17:I18"/>
    <mergeCell ref="T12:U12"/>
    <mergeCell ref="A5:C5"/>
    <mergeCell ref="T5:U5"/>
    <mergeCell ref="A21:X21"/>
    <mergeCell ref="T6:U9"/>
    <mergeCell ref="D7:L7"/>
    <mergeCell ref="A139:M140"/>
    <mergeCell ref="A46:M47"/>
    <mergeCell ref="N179:R179"/>
    <mergeCell ref="A147:M148"/>
    <mergeCell ref="N44:R44"/>
    <mergeCell ref="H17:H18"/>
    <mergeCell ref="A42:X42"/>
    <mergeCell ref="N24:T24"/>
    <mergeCell ref="H9:I9"/>
    <mergeCell ref="A90:M91"/>
    <mergeCell ref="A56:M57"/>
    <mergeCell ref="N153:T153"/>
    <mergeCell ref="A207:X207"/>
    <mergeCell ref="A182:X182"/>
    <mergeCell ref="D94:E94"/>
    <mergeCell ref="A65:X65"/>
    <mergeCell ref="O10:P10"/>
    <mergeCell ref="N206:T206"/>
    <mergeCell ref="N102:R102"/>
    <mergeCell ref="D145:E145"/>
    <mergeCell ref="N52:R52"/>
    <mergeCell ref="D198:E198"/>
    <mergeCell ref="A183:X183"/>
    <mergeCell ref="A23:M24"/>
    <mergeCell ref="N60:R60"/>
    <mergeCell ref="N78:R78"/>
    <mergeCell ref="O11:P11"/>
    <mergeCell ref="A201:X201"/>
    <mergeCell ref="N61:R61"/>
    <mergeCell ref="A100:X100"/>
    <mergeCell ref="A171:X171"/>
    <mergeCell ref="N2:U3"/>
    <mergeCell ref="E262:E263"/>
    <mergeCell ref="D79:E79"/>
    <mergeCell ref="G262:G263"/>
    <mergeCell ref="BA17:BA18"/>
    <mergeCell ref="N123:T123"/>
    <mergeCell ref="D144:E144"/>
    <mergeCell ref="N113:R113"/>
    <mergeCell ref="N173:R173"/>
    <mergeCell ref="P262:P263"/>
    <mergeCell ref="N94:R94"/>
    <mergeCell ref="D81:E81"/>
    <mergeCell ref="N187:T187"/>
    <mergeCell ref="AA17:AC18"/>
    <mergeCell ref="A27:X27"/>
    <mergeCell ref="A228:M229"/>
    <mergeCell ref="N118:T118"/>
    <mergeCell ref="A154:X154"/>
    <mergeCell ref="A85:X85"/>
    <mergeCell ref="N109:T109"/>
    <mergeCell ref="N127:R127"/>
    <mergeCell ref="N47:T47"/>
    <mergeCell ref="N218:T218"/>
    <mergeCell ref="N191:R191"/>
    <mergeCell ref="AC262:AC263"/>
    <mergeCell ref="N30:R30"/>
    <mergeCell ref="N148:T148"/>
    <mergeCell ref="A83:M84"/>
    <mergeCell ref="H5:L5"/>
    <mergeCell ref="B17:B18"/>
    <mergeCell ref="N54:R54"/>
    <mergeCell ref="A222:M223"/>
    <mergeCell ref="N81:R81"/>
    <mergeCell ref="T10:U10"/>
    <mergeCell ref="H262:H263"/>
    <mergeCell ref="D66:E66"/>
    <mergeCell ref="A141:X141"/>
    <mergeCell ref="D126:E126"/>
    <mergeCell ref="A135:X135"/>
    <mergeCell ref="N32:T32"/>
    <mergeCell ref="D53:E53"/>
    <mergeCell ref="N159:T159"/>
    <mergeCell ref="N134:T134"/>
    <mergeCell ref="A224:X224"/>
    <mergeCell ref="Z262:Z263"/>
    <mergeCell ref="W17:W18"/>
    <mergeCell ref="A104:M105"/>
    <mergeCell ref="N98:T98"/>
    <mergeCell ref="N28:R28"/>
    <mergeCell ref="D71:E71"/>
    <mergeCell ref="A59:X59"/>
    <mergeCell ref="R6:S9"/>
    <mergeCell ref="N36:R36"/>
    <mergeCell ref="D28:E28"/>
    <mergeCell ref="A230:X230"/>
    <mergeCell ref="A152:M153"/>
    <mergeCell ref="C261:R261"/>
    <mergeCell ref="D236:E236"/>
    <mergeCell ref="D55:E55"/>
    <mergeCell ref="D30:E30"/>
    <mergeCell ref="U261:X261"/>
    <mergeCell ref="D245:E245"/>
    <mergeCell ref="N144:R144"/>
    <mergeCell ref="D60:E60"/>
    <mergeCell ref="A69:X69"/>
    <mergeCell ref="A196:X196"/>
    <mergeCell ref="N258:T258"/>
    <mergeCell ref="D8:L8"/>
    <mergeCell ref="N39:R39"/>
    <mergeCell ref="D87:E87"/>
    <mergeCell ref="A156:X156"/>
    <mergeCell ref="N116:R116"/>
    <mergeCell ref="A232:M233"/>
    <mergeCell ref="N195:T195"/>
    <mergeCell ref="D45:E45"/>
    <mergeCell ref="A213:X213"/>
    <mergeCell ref="N175:T175"/>
    <mergeCell ref="D243:E243"/>
    <mergeCell ref="D54:E54"/>
    <mergeCell ref="F262:F263"/>
    <mergeCell ref="D238:E238"/>
    <mergeCell ref="N157:R157"/>
    <mergeCell ref="D78:E78"/>
    <mergeCell ref="A209:X209"/>
    <mergeCell ref="N103:R103"/>
    <mergeCell ref="A155:X155"/>
    <mergeCell ref="N68:T68"/>
    <mergeCell ref="A93:X93"/>
    <mergeCell ref="N46:T46"/>
    <mergeCell ref="N104:T104"/>
    <mergeCell ref="N211:T211"/>
    <mergeCell ref="D210:E210"/>
    <mergeCell ref="O262:O263"/>
    <mergeCell ref="Q262:Q263"/>
    <mergeCell ref="A226:X226"/>
    <mergeCell ref="A234:X23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344</v>
      </c>
      <c r="H1" s="53"/>
    </row>
    <row r="3" spans="2:8" x14ac:dyDescent="0.2">
      <c r="B3" s="48" t="s">
        <v>345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346</v>
      </c>
      <c r="D6" s="48" t="s">
        <v>347</v>
      </c>
      <c r="E6" s="48"/>
    </row>
    <row r="7" spans="2:8" x14ac:dyDescent="0.2">
      <c r="B7" s="48" t="s">
        <v>348</v>
      </c>
      <c r="C7" s="48" t="s">
        <v>349</v>
      </c>
      <c r="D7" s="48" t="s">
        <v>350</v>
      </c>
      <c r="E7" s="48"/>
    </row>
    <row r="8" spans="2:8" x14ac:dyDescent="0.2">
      <c r="B8" s="48" t="s">
        <v>351</v>
      </c>
      <c r="C8" s="48" t="s">
        <v>352</v>
      </c>
      <c r="D8" s="48" t="s">
        <v>353</v>
      </c>
      <c r="E8" s="48"/>
    </row>
    <row r="9" spans="2:8" x14ac:dyDescent="0.2">
      <c r="B9" s="48" t="s">
        <v>354</v>
      </c>
      <c r="C9" s="48" t="s">
        <v>355</v>
      </c>
      <c r="D9" s="48" t="s">
        <v>356</v>
      </c>
      <c r="E9" s="48"/>
    </row>
    <row r="11" spans="2:8" x14ac:dyDescent="0.2">
      <c r="B11" s="48" t="s">
        <v>357</v>
      </c>
      <c r="C11" s="48" t="s">
        <v>346</v>
      </c>
      <c r="D11" s="48"/>
      <c r="E11" s="48"/>
    </row>
    <row r="13" spans="2:8" x14ac:dyDescent="0.2">
      <c r="B13" s="48" t="s">
        <v>358</v>
      </c>
      <c r="C13" s="48" t="s">
        <v>349</v>
      </c>
      <c r="D13" s="48"/>
      <c r="E13" s="48"/>
    </row>
    <row r="15" spans="2:8" x14ac:dyDescent="0.2">
      <c r="B15" s="48" t="s">
        <v>359</v>
      </c>
      <c r="C15" s="48" t="s">
        <v>352</v>
      </c>
      <c r="D15" s="48"/>
      <c r="E15" s="48"/>
    </row>
    <row r="17" spans="2:5" x14ac:dyDescent="0.2">
      <c r="B17" s="48" t="s">
        <v>360</v>
      </c>
      <c r="C17" s="48" t="s">
        <v>355</v>
      </c>
      <c r="D17" s="48"/>
      <c r="E17" s="48"/>
    </row>
    <row r="19" spans="2:5" x14ac:dyDescent="0.2">
      <c r="B19" s="48" t="s">
        <v>361</v>
      </c>
      <c r="C19" s="48"/>
      <c r="D19" s="48"/>
      <c r="E19" s="48"/>
    </row>
    <row r="20" spans="2:5" x14ac:dyDescent="0.2">
      <c r="B20" s="48" t="s">
        <v>362</v>
      </c>
      <c r="C20" s="48"/>
      <c r="D20" s="48"/>
      <c r="E20" s="48"/>
    </row>
    <row r="21" spans="2:5" x14ac:dyDescent="0.2">
      <c r="B21" s="48" t="s">
        <v>363</v>
      </c>
      <c r="C21" s="48"/>
      <c r="D21" s="48"/>
      <c r="E21" s="48"/>
    </row>
    <row r="22" spans="2:5" x14ac:dyDescent="0.2">
      <c r="B22" s="48" t="s">
        <v>364</v>
      </c>
      <c r="C22" s="48"/>
      <c r="D22" s="48"/>
      <c r="E22" s="48"/>
    </row>
    <row r="23" spans="2:5" x14ac:dyDescent="0.2">
      <c r="B23" s="48" t="s">
        <v>365</v>
      </c>
      <c r="C23" s="48"/>
      <c r="D23" s="48"/>
      <c r="E23" s="48"/>
    </row>
    <row r="24" spans="2:5" x14ac:dyDescent="0.2">
      <c r="B24" s="48" t="s">
        <v>366</v>
      </c>
      <c r="C24" s="48"/>
      <c r="D24" s="48"/>
      <c r="E24" s="48"/>
    </row>
    <row r="25" spans="2:5" x14ac:dyDescent="0.2">
      <c r="B25" s="48" t="s">
        <v>367</v>
      </c>
      <c r="C25" s="48"/>
      <c r="D25" s="48"/>
      <c r="E25" s="48"/>
    </row>
    <row r="26" spans="2:5" x14ac:dyDescent="0.2">
      <c r="B26" s="48" t="s">
        <v>368</v>
      </c>
      <c r="C26" s="48"/>
      <c r="D26" s="48"/>
      <c r="E26" s="48"/>
    </row>
    <row r="27" spans="2:5" x14ac:dyDescent="0.2">
      <c r="B27" s="48" t="s">
        <v>369</v>
      </c>
      <c r="C27" s="48"/>
      <c r="D27" s="48"/>
      <c r="E27" s="48"/>
    </row>
    <row r="28" spans="2:5" x14ac:dyDescent="0.2">
      <c r="B28" s="48" t="s">
        <v>370</v>
      </c>
      <c r="C28" s="48"/>
      <c r="D28" s="48"/>
      <c r="E28" s="48"/>
    </row>
    <row r="29" spans="2:5" x14ac:dyDescent="0.2">
      <c r="B29" s="48" t="s">
        <v>371</v>
      </c>
      <c r="C29" s="48"/>
      <c r="D29" s="48"/>
      <c r="E29" s="48"/>
    </row>
  </sheetData>
  <sheetProtection algorithmName="SHA-512" hashValue="szO9sI4T2b3Zyrv29E9Lh1HbpGsm5d1vhjXugj12gqx58evwY7h8lv9+1ND/YzYk5zgSXghmFzFl/5XIxWuT4Q==" saltValue="KVIPutlQ8eJlqpcamSsl8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395</vt:i4>
      </vt:variant>
    </vt:vector>
  </HeadingPairs>
  <TitlesOfParts>
    <vt:vector size="3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2023-12-22T12:08:51Z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