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13,12,23 КИ\"/>
    </mc:Choice>
  </mc:AlternateContent>
  <xr:revisionPtr revIDLastSave="0" documentId="13_ncr:1_{E25E293D-C28A-45FC-AD58-B358083406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1" l="1"/>
  <c r="V461" i="1"/>
  <c r="V463" i="1" s="1"/>
  <c r="V459" i="1"/>
  <c r="V458" i="1"/>
  <c r="W457" i="1"/>
  <c r="N457" i="1"/>
  <c r="V454" i="1"/>
  <c r="V453" i="1"/>
  <c r="W452" i="1"/>
  <c r="X452" i="1" s="1"/>
  <c r="W451" i="1"/>
  <c r="V449" i="1"/>
  <c r="W448" i="1"/>
  <c r="V448" i="1"/>
  <c r="X447" i="1"/>
  <c r="W447" i="1"/>
  <c r="X446" i="1"/>
  <c r="X448" i="1" s="1"/>
  <c r="W446" i="1"/>
  <c r="W449" i="1" s="1"/>
  <c r="V444" i="1"/>
  <c r="V443" i="1"/>
  <c r="W442" i="1"/>
  <c r="X442" i="1" s="1"/>
  <c r="W441" i="1"/>
  <c r="V439" i="1"/>
  <c r="V438" i="1"/>
  <c r="W437" i="1"/>
  <c r="X437" i="1" s="1"/>
  <c r="W436" i="1"/>
  <c r="W439" i="1" s="1"/>
  <c r="V432" i="1"/>
  <c r="V431" i="1"/>
  <c r="W430" i="1"/>
  <c r="X430" i="1" s="1"/>
  <c r="N430" i="1"/>
  <c r="W429" i="1"/>
  <c r="X429" i="1" s="1"/>
  <c r="X431" i="1" s="1"/>
  <c r="N429" i="1"/>
  <c r="V427" i="1"/>
  <c r="V426" i="1"/>
  <c r="W425" i="1"/>
  <c r="X425" i="1" s="1"/>
  <c r="W424" i="1"/>
  <c r="X424" i="1" s="1"/>
  <c r="W423" i="1"/>
  <c r="X423" i="1" s="1"/>
  <c r="W422" i="1"/>
  <c r="X422" i="1" s="1"/>
  <c r="N422" i="1"/>
  <c r="W421" i="1"/>
  <c r="X421" i="1" s="1"/>
  <c r="N421" i="1"/>
  <c r="X420" i="1"/>
  <c r="W420" i="1"/>
  <c r="N420" i="1"/>
  <c r="V418" i="1"/>
  <c r="V417" i="1"/>
  <c r="W416" i="1"/>
  <c r="X416" i="1" s="1"/>
  <c r="N416" i="1"/>
  <c r="W415" i="1"/>
  <c r="N415" i="1"/>
  <c r="V413" i="1"/>
  <c r="V412" i="1"/>
  <c r="W411" i="1"/>
  <c r="X411" i="1" s="1"/>
  <c r="N411" i="1"/>
  <c r="X410" i="1"/>
  <c r="W410" i="1"/>
  <c r="N410" i="1"/>
  <c r="W409" i="1"/>
  <c r="X409" i="1" s="1"/>
  <c r="N409" i="1"/>
  <c r="W408" i="1"/>
  <c r="X408" i="1" s="1"/>
  <c r="N408" i="1"/>
  <c r="W407" i="1"/>
  <c r="X407" i="1" s="1"/>
  <c r="N407" i="1"/>
  <c r="X406" i="1"/>
  <c r="W406" i="1"/>
  <c r="N406" i="1"/>
  <c r="W405" i="1"/>
  <c r="X405" i="1" s="1"/>
  <c r="N405" i="1"/>
  <c r="W404" i="1"/>
  <c r="X404" i="1" s="1"/>
  <c r="N404" i="1"/>
  <c r="W403" i="1"/>
  <c r="N403" i="1"/>
  <c r="V399" i="1"/>
  <c r="V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W390" i="1"/>
  <c r="X390" i="1" s="1"/>
  <c r="W389" i="1"/>
  <c r="X389" i="1" s="1"/>
  <c r="N389" i="1"/>
  <c r="W388" i="1"/>
  <c r="X388" i="1" s="1"/>
  <c r="N388" i="1"/>
  <c r="X387" i="1"/>
  <c r="W387" i="1"/>
  <c r="N387" i="1"/>
  <c r="V385" i="1"/>
  <c r="W384" i="1"/>
  <c r="V384" i="1"/>
  <c r="X383" i="1"/>
  <c r="W383" i="1"/>
  <c r="N383" i="1"/>
  <c r="W382" i="1"/>
  <c r="N382" i="1"/>
  <c r="V379" i="1"/>
  <c r="V378" i="1"/>
  <c r="W377" i="1"/>
  <c r="X377" i="1" s="1"/>
  <c r="W376" i="1"/>
  <c r="V374" i="1"/>
  <c r="W373" i="1"/>
  <c r="V373" i="1"/>
  <c r="X372" i="1"/>
  <c r="W372" i="1"/>
  <c r="X371" i="1"/>
  <c r="W371" i="1"/>
  <c r="X370" i="1"/>
  <c r="W370" i="1"/>
  <c r="X369" i="1"/>
  <c r="X373" i="1" s="1"/>
  <c r="W369" i="1"/>
  <c r="W374" i="1" s="1"/>
  <c r="V367" i="1"/>
  <c r="V366" i="1"/>
  <c r="W365" i="1"/>
  <c r="N365" i="1"/>
  <c r="V363" i="1"/>
  <c r="V362" i="1"/>
  <c r="W361" i="1"/>
  <c r="X361" i="1" s="1"/>
  <c r="N361" i="1"/>
  <c r="X360" i="1"/>
  <c r="W360" i="1"/>
  <c r="N360" i="1"/>
  <c r="W359" i="1"/>
  <c r="X359" i="1" s="1"/>
  <c r="N359" i="1"/>
  <c r="W358" i="1"/>
  <c r="W362" i="1" s="1"/>
  <c r="N358" i="1"/>
  <c r="V356" i="1"/>
  <c r="V355" i="1"/>
  <c r="X354" i="1"/>
  <c r="W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W348" i="1"/>
  <c r="X348" i="1" s="1"/>
  <c r="N348" i="1"/>
  <c r="W347" i="1"/>
  <c r="X347" i="1" s="1"/>
  <c r="N347" i="1"/>
  <c r="W346" i="1"/>
  <c r="X346" i="1" s="1"/>
  <c r="N346" i="1"/>
  <c r="X345" i="1"/>
  <c r="W345" i="1"/>
  <c r="N345" i="1"/>
  <c r="W344" i="1"/>
  <c r="X344" i="1" s="1"/>
  <c r="N344" i="1"/>
  <c r="W343" i="1"/>
  <c r="X343" i="1" s="1"/>
  <c r="N343" i="1"/>
  <c r="W342" i="1"/>
  <c r="N342" i="1"/>
  <c r="V340" i="1"/>
  <c r="V339" i="1"/>
  <c r="W338" i="1"/>
  <c r="X338" i="1" s="1"/>
  <c r="N338" i="1"/>
  <c r="X337" i="1"/>
  <c r="X339" i="1" s="1"/>
  <c r="W337" i="1"/>
  <c r="N337" i="1"/>
  <c r="V333" i="1"/>
  <c r="W332" i="1"/>
  <c r="V332" i="1"/>
  <c r="X331" i="1"/>
  <c r="X332" i="1" s="1"/>
  <c r="W331" i="1"/>
  <c r="W333" i="1" s="1"/>
  <c r="N331" i="1"/>
  <c r="V329" i="1"/>
  <c r="V328" i="1"/>
  <c r="W327" i="1"/>
  <c r="X327" i="1" s="1"/>
  <c r="N327" i="1"/>
  <c r="W326" i="1"/>
  <c r="X326" i="1" s="1"/>
  <c r="N326" i="1"/>
  <c r="X325" i="1"/>
  <c r="W325" i="1"/>
  <c r="N325" i="1"/>
  <c r="W324" i="1"/>
  <c r="N324" i="1"/>
  <c r="V322" i="1"/>
  <c r="V321" i="1"/>
  <c r="W320" i="1"/>
  <c r="X320" i="1" s="1"/>
  <c r="N320" i="1"/>
  <c r="W319" i="1"/>
  <c r="W321" i="1" s="1"/>
  <c r="N319" i="1"/>
  <c r="V317" i="1"/>
  <c r="V316" i="1"/>
  <c r="X315" i="1"/>
  <c r="W315" i="1"/>
  <c r="N315" i="1"/>
  <c r="W314" i="1"/>
  <c r="X314" i="1" s="1"/>
  <c r="N314" i="1"/>
  <c r="W313" i="1"/>
  <c r="X313" i="1" s="1"/>
  <c r="N313" i="1"/>
  <c r="W312" i="1"/>
  <c r="N312" i="1"/>
  <c r="V309" i="1"/>
  <c r="V308" i="1"/>
  <c r="W307" i="1"/>
  <c r="N307" i="1"/>
  <c r="V305" i="1"/>
  <c r="V304" i="1"/>
  <c r="W303" i="1"/>
  <c r="N303" i="1"/>
  <c r="V301" i="1"/>
  <c r="V300" i="1"/>
  <c r="W299" i="1"/>
  <c r="X299" i="1" s="1"/>
  <c r="N299" i="1"/>
  <c r="X298" i="1"/>
  <c r="W298" i="1"/>
  <c r="X297" i="1"/>
  <c r="X300" i="1" s="1"/>
  <c r="W297" i="1"/>
  <c r="N297" i="1"/>
  <c r="V295" i="1"/>
  <c r="V294" i="1"/>
  <c r="W293" i="1"/>
  <c r="X293" i="1" s="1"/>
  <c r="N293" i="1"/>
  <c r="W292" i="1"/>
  <c r="X292" i="1" s="1"/>
  <c r="N292" i="1"/>
  <c r="X291" i="1"/>
  <c r="W291" i="1"/>
  <c r="X290" i="1"/>
  <c r="W290" i="1"/>
  <c r="N290" i="1"/>
  <c r="W289" i="1"/>
  <c r="X289" i="1" s="1"/>
  <c r="N289" i="1"/>
  <c r="W288" i="1"/>
  <c r="X288" i="1" s="1"/>
  <c r="N288" i="1"/>
  <c r="W287" i="1"/>
  <c r="X287" i="1" s="1"/>
  <c r="N287" i="1"/>
  <c r="X286" i="1"/>
  <c r="W286" i="1"/>
  <c r="N286" i="1"/>
  <c r="V282" i="1"/>
  <c r="W281" i="1"/>
  <c r="V281" i="1"/>
  <c r="X280" i="1"/>
  <c r="X281" i="1" s="1"/>
  <c r="W280" i="1"/>
  <c r="W282" i="1" s="1"/>
  <c r="N280" i="1"/>
  <c r="V278" i="1"/>
  <c r="W277" i="1"/>
  <c r="V277" i="1"/>
  <c r="X276" i="1"/>
  <c r="X277" i="1" s="1"/>
  <c r="W276" i="1"/>
  <c r="W278" i="1" s="1"/>
  <c r="N276" i="1"/>
  <c r="V274" i="1"/>
  <c r="V273" i="1"/>
  <c r="W272" i="1"/>
  <c r="X272" i="1" s="1"/>
  <c r="N272" i="1"/>
  <c r="W271" i="1"/>
  <c r="N271" i="1"/>
  <c r="W269" i="1"/>
  <c r="V269" i="1"/>
  <c r="V268" i="1"/>
  <c r="W267" i="1"/>
  <c r="N267" i="1"/>
  <c r="V264" i="1"/>
  <c r="V263" i="1"/>
  <c r="W262" i="1"/>
  <c r="X262" i="1" s="1"/>
  <c r="N262" i="1"/>
  <c r="W261" i="1"/>
  <c r="X261" i="1" s="1"/>
  <c r="X263" i="1" s="1"/>
  <c r="N261" i="1"/>
  <c r="V259" i="1"/>
  <c r="V258" i="1"/>
  <c r="X257" i="1"/>
  <c r="W257" i="1"/>
  <c r="N257" i="1"/>
  <c r="W256" i="1"/>
  <c r="X256" i="1" s="1"/>
  <c r="N256" i="1"/>
  <c r="W255" i="1"/>
  <c r="X255" i="1" s="1"/>
  <c r="N255" i="1"/>
  <c r="W254" i="1"/>
  <c r="X254" i="1" s="1"/>
  <c r="N254" i="1"/>
  <c r="X253" i="1"/>
  <c r="W253" i="1"/>
  <c r="X252" i="1"/>
  <c r="W252" i="1"/>
  <c r="N252" i="1"/>
  <c r="W251" i="1"/>
  <c r="N251" i="1"/>
  <c r="V248" i="1"/>
  <c r="V247" i="1"/>
  <c r="W246" i="1"/>
  <c r="X246" i="1" s="1"/>
  <c r="N246" i="1"/>
  <c r="W245" i="1"/>
  <c r="X245" i="1" s="1"/>
  <c r="N245" i="1"/>
  <c r="W244" i="1"/>
  <c r="N244" i="1"/>
  <c r="V242" i="1"/>
  <c r="V241" i="1"/>
  <c r="W240" i="1"/>
  <c r="X240" i="1" s="1"/>
  <c r="N240" i="1"/>
  <c r="X239" i="1"/>
  <c r="W239" i="1"/>
  <c r="X238" i="1"/>
  <c r="X241" i="1" s="1"/>
  <c r="W238" i="1"/>
  <c r="V236" i="1"/>
  <c r="V235" i="1"/>
  <c r="W234" i="1"/>
  <c r="X234" i="1" s="1"/>
  <c r="N234" i="1"/>
  <c r="X233" i="1"/>
  <c r="W233" i="1"/>
  <c r="N233" i="1"/>
  <c r="W232" i="1"/>
  <c r="N232" i="1"/>
  <c r="V230" i="1"/>
  <c r="V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W223" i="1"/>
  <c r="X223" i="1" s="1"/>
  <c r="W222" i="1"/>
  <c r="X222" i="1" s="1"/>
  <c r="N222" i="1"/>
  <c r="W221" i="1"/>
  <c r="X221" i="1" s="1"/>
  <c r="N221" i="1"/>
  <c r="W220" i="1"/>
  <c r="N220" i="1"/>
  <c r="V218" i="1"/>
  <c r="V217" i="1"/>
  <c r="W216" i="1"/>
  <c r="X216" i="1" s="1"/>
  <c r="N216" i="1"/>
  <c r="X215" i="1"/>
  <c r="W215" i="1"/>
  <c r="N215" i="1"/>
  <c r="W214" i="1"/>
  <c r="X214" i="1" s="1"/>
  <c r="N214" i="1"/>
  <c r="W213" i="1"/>
  <c r="W217" i="1" s="1"/>
  <c r="N213" i="1"/>
  <c r="V211" i="1"/>
  <c r="V210" i="1"/>
  <c r="W209" i="1"/>
  <c r="W211" i="1" s="1"/>
  <c r="N209" i="1"/>
  <c r="V207" i="1"/>
  <c r="V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X198" i="1" s="1"/>
  <c r="N198" i="1"/>
  <c r="X197" i="1"/>
  <c r="W197" i="1"/>
  <c r="N197" i="1"/>
  <c r="W196" i="1"/>
  <c r="X196" i="1" s="1"/>
  <c r="N196" i="1"/>
  <c r="W195" i="1"/>
  <c r="X195" i="1" s="1"/>
  <c r="N195" i="1"/>
  <c r="W194" i="1"/>
  <c r="X194" i="1" s="1"/>
  <c r="N194" i="1"/>
  <c r="X193" i="1"/>
  <c r="W193" i="1"/>
  <c r="N193" i="1"/>
  <c r="W192" i="1"/>
  <c r="N192" i="1"/>
  <c r="V189" i="1"/>
  <c r="V188" i="1"/>
  <c r="W187" i="1"/>
  <c r="X187" i="1" s="1"/>
  <c r="N187" i="1"/>
  <c r="W186" i="1"/>
  <c r="W188" i="1" s="1"/>
  <c r="N186" i="1"/>
  <c r="V184" i="1"/>
  <c r="V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X176" i="1" s="1"/>
  <c r="N176" i="1"/>
  <c r="W175" i="1"/>
  <c r="X175" i="1" s="1"/>
  <c r="N175" i="1"/>
  <c r="W174" i="1"/>
  <c r="X174" i="1" s="1"/>
  <c r="N174" i="1"/>
  <c r="X173" i="1"/>
  <c r="W173" i="1"/>
  <c r="X172" i="1"/>
  <c r="W172" i="1"/>
  <c r="X171" i="1"/>
  <c r="W171" i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X159" i="1"/>
  <c r="W159" i="1"/>
  <c r="N159" i="1"/>
  <c r="V157" i="1"/>
  <c r="V156" i="1"/>
  <c r="W155" i="1"/>
  <c r="X155" i="1" s="1"/>
  <c r="N155" i="1"/>
  <c r="W154" i="1"/>
  <c r="W157" i="1" s="1"/>
  <c r="V152" i="1"/>
  <c r="V151" i="1"/>
  <c r="W150" i="1"/>
  <c r="X150" i="1" s="1"/>
  <c r="N150" i="1"/>
  <c r="W149" i="1"/>
  <c r="I470" i="1" s="1"/>
  <c r="N149" i="1"/>
  <c r="V146" i="1"/>
  <c r="V145" i="1"/>
  <c r="W144" i="1"/>
  <c r="X144" i="1" s="1"/>
  <c r="N144" i="1"/>
  <c r="X143" i="1"/>
  <c r="W143" i="1"/>
  <c r="N143" i="1"/>
  <c r="W142" i="1"/>
  <c r="X142" i="1" s="1"/>
  <c r="N142" i="1"/>
  <c r="W141" i="1"/>
  <c r="X141" i="1" s="1"/>
  <c r="N141" i="1"/>
  <c r="W140" i="1"/>
  <c r="X140" i="1" s="1"/>
  <c r="N140" i="1"/>
  <c r="X139" i="1"/>
  <c r="W139" i="1"/>
  <c r="N139" i="1"/>
  <c r="W138" i="1"/>
  <c r="X138" i="1" s="1"/>
  <c r="N138" i="1"/>
  <c r="W137" i="1"/>
  <c r="X137" i="1" s="1"/>
  <c r="N137" i="1"/>
  <c r="V134" i="1"/>
  <c r="V133" i="1"/>
  <c r="X132" i="1"/>
  <c r="W132" i="1"/>
  <c r="N132" i="1"/>
  <c r="W131" i="1"/>
  <c r="X131" i="1" s="1"/>
  <c r="N131" i="1"/>
  <c r="W130" i="1"/>
  <c r="X130" i="1" s="1"/>
  <c r="X133" i="1" s="1"/>
  <c r="N130" i="1"/>
  <c r="V126" i="1"/>
  <c r="V125" i="1"/>
  <c r="X124" i="1"/>
  <c r="W124" i="1"/>
  <c r="N124" i="1"/>
  <c r="W123" i="1"/>
  <c r="X123" i="1" s="1"/>
  <c r="N123" i="1"/>
  <c r="W122" i="1"/>
  <c r="W126" i="1" s="1"/>
  <c r="V119" i="1"/>
  <c r="V118" i="1"/>
  <c r="W117" i="1"/>
  <c r="X117" i="1" s="1"/>
  <c r="W116" i="1"/>
  <c r="X116" i="1" s="1"/>
  <c r="N116" i="1"/>
  <c r="X115" i="1"/>
  <c r="W115" i="1"/>
  <c r="X114" i="1"/>
  <c r="W114" i="1"/>
  <c r="N114" i="1"/>
  <c r="W113" i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V99" i="1"/>
  <c r="V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X92" i="1" s="1"/>
  <c r="N92" i="1"/>
  <c r="W91" i="1"/>
  <c r="X91" i="1" s="1"/>
  <c r="N91" i="1"/>
  <c r="W90" i="1"/>
  <c r="W99" i="1" s="1"/>
  <c r="N90" i="1"/>
  <c r="V88" i="1"/>
  <c r="V87" i="1"/>
  <c r="W86" i="1"/>
  <c r="X86" i="1" s="1"/>
  <c r="N86" i="1"/>
  <c r="X85" i="1"/>
  <c r="W85" i="1"/>
  <c r="N85" i="1"/>
  <c r="W84" i="1"/>
  <c r="X84" i="1" s="1"/>
  <c r="W83" i="1"/>
  <c r="X83" i="1" s="1"/>
  <c r="W82" i="1"/>
  <c r="X82" i="1" s="1"/>
  <c r="W81" i="1"/>
  <c r="X81" i="1" s="1"/>
  <c r="N81" i="1"/>
  <c r="X80" i="1"/>
  <c r="W80" i="1"/>
  <c r="V78" i="1"/>
  <c r="V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W63" i="1"/>
  <c r="X63" i="1" s="1"/>
  <c r="W62" i="1"/>
  <c r="X62" i="1" s="1"/>
  <c r="V59" i="1"/>
  <c r="V58" i="1"/>
  <c r="W57" i="1"/>
  <c r="X57" i="1" s="1"/>
  <c r="W56" i="1"/>
  <c r="X56" i="1" s="1"/>
  <c r="N56" i="1"/>
  <c r="X55" i="1"/>
  <c r="W55" i="1"/>
  <c r="X54" i="1"/>
  <c r="W54" i="1"/>
  <c r="N54" i="1"/>
  <c r="V51" i="1"/>
  <c r="W50" i="1"/>
  <c r="V50" i="1"/>
  <c r="X49" i="1"/>
  <c r="X50" i="1" s="1"/>
  <c r="W49" i="1"/>
  <c r="C470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W33" i="1" s="1"/>
  <c r="N26" i="1"/>
  <c r="V24" i="1"/>
  <c r="V23" i="1"/>
  <c r="W22" i="1"/>
  <c r="N22" i="1"/>
  <c r="H10" i="1"/>
  <c r="A9" i="1"/>
  <c r="F10" i="1" s="1"/>
  <c r="D7" i="1"/>
  <c r="O6" i="1"/>
  <c r="N2" i="1"/>
  <c r="X77" i="1" l="1"/>
  <c r="X163" i="1"/>
  <c r="X394" i="1"/>
  <c r="V464" i="1"/>
  <c r="W87" i="1"/>
  <c r="W110" i="1"/>
  <c r="W118" i="1"/>
  <c r="X122" i="1"/>
  <c r="X125" i="1" s="1"/>
  <c r="W163" i="1"/>
  <c r="W183" i="1"/>
  <c r="X209" i="1"/>
  <c r="X210" i="1" s="1"/>
  <c r="W210" i="1"/>
  <c r="X213" i="1"/>
  <c r="X217" i="1" s="1"/>
  <c r="X319" i="1"/>
  <c r="X321" i="1" s="1"/>
  <c r="X358" i="1"/>
  <c r="X362" i="1" s="1"/>
  <c r="W427" i="1"/>
  <c r="W426" i="1"/>
  <c r="X436" i="1"/>
  <c r="X438" i="1" s="1"/>
  <c r="W438" i="1"/>
  <c r="X58" i="1"/>
  <c r="X87" i="1"/>
  <c r="X145" i="1"/>
  <c r="W462" i="1"/>
  <c r="W461" i="1"/>
  <c r="W111" i="1"/>
  <c r="W119" i="1"/>
  <c r="W125" i="1"/>
  <c r="W146" i="1"/>
  <c r="W151" i="1"/>
  <c r="W164" i="1"/>
  <c r="W218" i="1"/>
  <c r="W229" i="1"/>
  <c r="X220" i="1"/>
  <c r="X229" i="1" s="1"/>
  <c r="W236" i="1"/>
  <c r="H9" i="1"/>
  <c r="A10" i="1"/>
  <c r="W24" i="1"/>
  <c r="W32" i="1"/>
  <c r="W59" i="1"/>
  <c r="W78" i="1"/>
  <c r="W88" i="1"/>
  <c r="W98" i="1"/>
  <c r="W133" i="1"/>
  <c r="W156" i="1"/>
  <c r="W184" i="1"/>
  <c r="W189" i="1"/>
  <c r="W207" i="1"/>
  <c r="X192" i="1"/>
  <c r="X206" i="1" s="1"/>
  <c r="W242" i="1"/>
  <c r="W247" i="1"/>
  <c r="X244" i="1"/>
  <c r="X247" i="1" s="1"/>
  <c r="W258" i="1"/>
  <c r="W264" i="1"/>
  <c r="M470" i="1"/>
  <c r="W268" i="1"/>
  <c r="X267" i="1"/>
  <c r="X268" i="1" s="1"/>
  <c r="W274" i="1"/>
  <c r="X271" i="1"/>
  <c r="X273" i="1" s="1"/>
  <c r="W294" i="1"/>
  <c r="W363" i="1"/>
  <c r="W366" i="1"/>
  <c r="X365" i="1"/>
  <c r="X366" i="1" s="1"/>
  <c r="W367" i="1"/>
  <c r="W378" i="1"/>
  <c r="X376" i="1"/>
  <c r="X378" i="1" s="1"/>
  <c r="W379" i="1"/>
  <c r="W395" i="1"/>
  <c r="W398" i="1"/>
  <c r="X397" i="1"/>
  <c r="X398" i="1" s="1"/>
  <c r="W399" i="1"/>
  <c r="R470" i="1"/>
  <c r="W412" i="1"/>
  <c r="X403" i="1"/>
  <c r="X412" i="1" s="1"/>
  <c r="W413" i="1"/>
  <c r="W418" i="1"/>
  <c r="X415" i="1"/>
  <c r="X417" i="1" s="1"/>
  <c r="W417" i="1"/>
  <c r="F470" i="1"/>
  <c r="O470" i="1"/>
  <c r="F9" i="1"/>
  <c r="J9" i="1"/>
  <c r="X22" i="1"/>
  <c r="X23" i="1" s="1"/>
  <c r="W23" i="1"/>
  <c r="V460" i="1"/>
  <c r="X26" i="1"/>
  <c r="X32" i="1" s="1"/>
  <c r="W51" i="1"/>
  <c r="D470" i="1"/>
  <c r="W58" i="1"/>
  <c r="E470" i="1"/>
  <c r="W77" i="1"/>
  <c r="X90" i="1"/>
  <c r="X98" i="1" s="1"/>
  <c r="X101" i="1"/>
  <c r="X110" i="1" s="1"/>
  <c r="X113" i="1"/>
  <c r="X118" i="1" s="1"/>
  <c r="G470" i="1"/>
  <c r="W134" i="1"/>
  <c r="H470" i="1"/>
  <c r="W145" i="1"/>
  <c r="X149" i="1"/>
  <c r="X151" i="1" s="1"/>
  <c r="W152" i="1"/>
  <c r="X154" i="1"/>
  <c r="X156" i="1" s="1"/>
  <c r="X166" i="1"/>
  <c r="X183" i="1" s="1"/>
  <c r="X186" i="1"/>
  <c r="X188" i="1" s="1"/>
  <c r="W206" i="1"/>
  <c r="W230" i="1"/>
  <c r="W235" i="1"/>
  <c r="X232" i="1"/>
  <c r="X235" i="1" s="1"/>
  <c r="W241" i="1"/>
  <c r="W248" i="1"/>
  <c r="L470" i="1"/>
  <c r="W259" i="1"/>
  <c r="X251" i="1"/>
  <c r="X258" i="1" s="1"/>
  <c r="W263" i="1"/>
  <c r="W273" i="1"/>
  <c r="X294" i="1"/>
  <c r="P470" i="1"/>
  <c r="W432" i="1"/>
  <c r="W443" i="1"/>
  <c r="X441" i="1"/>
  <c r="X443" i="1" s="1"/>
  <c r="W444" i="1"/>
  <c r="W454" i="1"/>
  <c r="T470" i="1"/>
  <c r="W458" i="1"/>
  <c r="X457" i="1"/>
  <c r="X458" i="1" s="1"/>
  <c r="W459" i="1"/>
  <c r="B470" i="1"/>
  <c r="J470" i="1"/>
  <c r="S470" i="1"/>
  <c r="N470" i="1"/>
  <c r="W295" i="1"/>
  <c r="W300" i="1"/>
  <c r="W301" i="1"/>
  <c r="W304" i="1"/>
  <c r="X303" i="1"/>
  <c r="X304" i="1" s="1"/>
  <c r="W305" i="1"/>
  <c r="W308" i="1"/>
  <c r="X307" i="1"/>
  <c r="X308" i="1" s="1"/>
  <c r="W309" i="1"/>
  <c r="W317" i="1"/>
  <c r="X312" i="1"/>
  <c r="X316" i="1" s="1"/>
  <c r="W316" i="1"/>
  <c r="W322" i="1"/>
  <c r="W329" i="1"/>
  <c r="X324" i="1"/>
  <c r="X328" i="1" s="1"/>
  <c r="W328" i="1"/>
  <c r="W340" i="1"/>
  <c r="W356" i="1"/>
  <c r="X342" i="1"/>
  <c r="X355" i="1" s="1"/>
  <c r="W355" i="1"/>
  <c r="W385" i="1"/>
  <c r="X382" i="1"/>
  <c r="X384" i="1" s="1"/>
  <c r="W394" i="1"/>
  <c r="X426" i="1"/>
  <c r="W431" i="1"/>
  <c r="W453" i="1"/>
  <c r="X451" i="1"/>
  <c r="X453" i="1" s="1"/>
  <c r="Q470" i="1"/>
  <c r="W339" i="1"/>
  <c r="W464" i="1" l="1"/>
  <c r="W460" i="1"/>
  <c r="X465" i="1"/>
  <c r="W463" i="1"/>
</calcChain>
</file>

<file path=xl/sharedStrings.xml><?xml version="1.0" encoding="utf-8"?>
<sst xmlns="http://schemas.openxmlformats.org/spreadsheetml/2006/main" count="1941" uniqueCount="665">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</sst>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0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0"/>
  <sheetViews>
    <sheetView showGridLines="0" tabSelected="1" topLeftCell="A8" zoomScaleNormal="100" zoomScaleSheetLayoutView="100" workbookViewId="0">
      <selection activeCell="A83" sqref="A83:XFD83"/>
    </sheetView>
  </sheetViews>
  <sheetFormatPr defaultColWidth="9.140625" defaultRowHeight="12.75" x14ac:dyDescent="0.2"/>
  <cols>
    <col min="1" max="1" width="9.140625" style="30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3" customWidth="1"/>
    <col min="17" max="17" width="6.140625" style="30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3" customWidth="1"/>
    <col min="23" max="23" width="11" style="303" customWidth="1"/>
    <col min="24" max="24" width="10" style="303" customWidth="1"/>
    <col min="25" max="25" width="11.5703125" style="303" customWidth="1"/>
    <col min="26" max="26" width="10.42578125" style="30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3" customWidth="1"/>
    <col min="31" max="31" width="9.140625" style="303" customWidth="1"/>
    <col min="32" max="16384" width="9.140625" style="303"/>
  </cols>
  <sheetData>
    <row r="1" spans="1:29" s="298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2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2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8" customFormat="1" ht="23.45" customHeight="1" x14ac:dyDescent="0.2">
      <c r="A5" s="439" t="s">
        <v>8</v>
      </c>
      <c r="B5" s="366"/>
      <c r="C5" s="367"/>
      <c r="D5" s="341"/>
      <c r="E5" s="343"/>
      <c r="F5" s="589" t="s">
        <v>9</v>
      </c>
      <c r="G5" s="367"/>
      <c r="H5" s="341"/>
      <c r="I5" s="342"/>
      <c r="J5" s="342"/>
      <c r="K5" s="342"/>
      <c r="L5" s="343"/>
      <c r="N5" s="24" t="s">
        <v>10</v>
      </c>
      <c r="O5" s="534">
        <v>45255</v>
      </c>
      <c r="P5" s="395"/>
      <c r="R5" s="616" t="s">
        <v>11</v>
      </c>
      <c r="S5" s="371"/>
      <c r="T5" s="477" t="s">
        <v>12</v>
      </c>
      <c r="U5" s="395"/>
      <c r="Z5" s="51"/>
      <c r="AA5" s="51"/>
      <c r="AB5" s="51"/>
    </row>
    <row r="6" spans="1:29" s="298" customFormat="1" ht="24" customHeight="1" x14ac:dyDescent="0.2">
      <c r="A6" s="439" t="s">
        <v>13</v>
      </c>
      <c r="B6" s="366"/>
      <c r="C6" s="367"/>
      <c r="D6" s="557" t="s">
        <v>14</v>
      </c>
      <c r="E6" s="558"/>
      <c r="F6" s="558"/>
      <c r="G6" s="558"/>
      <c r="H6" s="558"/>
      <c r="I6" s="558"/>
      <c r="J6" s="558"/>
      <c r="K6" s="558"/>
      <c r="L6" s="395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Суббота</v>
      </c>
      <c r="P6" s="311"/>
      <c r="R6" s="370" t="s">
        <v>16</v>
      </c>
      <c r="S6" s="371"/>
      <c r="T6" s="482" t="s">
        <v>17</v>
      </c>
      <c r="U6" s="358"/>
      <c r="Z6" s="51"/>
      <c r="AA6" s="51"/>
      <c r="AB6" s="51"/>
    </row>
    <row r="7" spans="1:29" s="298" customFormat="1" ht="21.75" hidden="1" customHeight="1" x14ac:dyDescent="0.2">
      <c r="A7" s="55"/>
      <c r="B7" s="55"/>
      <c r="C7" s="55"/>
      <c r="D7" s="500" t="str">
        <f>IFERROR(VLOOKUP(DeliveryAddress,Table,3,0),1)</f>
        <v>1</v>
      </c>
      <c r="E7" s="501"/>
      <c r="F7" s="501"/>
      <c r="G7" s="501"/>
      <c r="H7" s="501"/>
      <c r="I7" s="501"/>
      <c r="J7" s="501"/>
      <c r="K7" s="501"/>
      <c r="L7" s="502"/>
      <c r="N7" s="24"/>
      <c r="O7" s="42"/>
      <c r="P7" s="42"/>
      <c r="R7" s="318"/>
      <c r="S7" s="371"/>
      <c r="T7" s="483"/>
      <c r="U7" s="484"/>
      <c r="Z7" s="51"/>
      <c r="AA7" s="51"/>
      <c r="AB7" s="51"/>
    </row>
    <row r="8" spans="1:29" s="298" customFormat="1" ht="25.5" customHeight="1" x14ac:dyDescent="0.2">
      <c r="A8" s="628" t="s">
        <v>18</v>
      </c>
      <c r="B8" s="315"/>
      <c r="C8" s="316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4">
        <v>0.33333333333333331</v>
      </c>
      <c r="P8" s="395"/>
      <c r="R8" s="318"/>
      <c r="S8" s="371"/>
      <c r="T8" s="483"/>
      <c r="U8" s="484"/>
      <c r="Z8" s="51"/>
      <c r="AA8" s="51"/>
      <c r="AB8" s="51"/>
    </row>
    <row r="9" spans="1:29" s="298" customFormat="1" ht="39.950000000000003" customHeight="1" x14ac:dyDescent="0.2">
      <c r="A9" s="5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60"/>
      <c r="E9" s="322"/>
      <c r="F9" s="5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4"/>
      <c r="P9" s="395"/>
      <c r="R9" s="318"/>
      <c r="S9" s="371"/>
      <c r="T9" s="485"/>
      <c r="U9" s="486"/>
      <c r="V9" s="43"/>
      <c r="W9" s="43"/>
      <c r="X9" s="43"/>
      <c r="Y9" s="43"/>
      <c r="Z9" s="51"/>
      <c r="AA9" s="51"/>
      <c r="AB9" s="51"/>
    </row>
    <row r="10" spans="1:29" s="298" customFormat="1" ht="26.45" customHeight="1" x14ac:dyDescent="0.2">
      <c r="A10" s="5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60"/>
      <c r="E10" s="322"/>
      <c r="F10" s="5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3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4"/>
      <c r="P10" s="395"/>
      <c r="S10" s="24" t="s">
        <v>22</v>
      </c>
      <c r="T10" s="357" t="s">
        <v>23</v>
      </c>
      <c r="U10" s="358"/>
      <c r="V10" s="44"/>
      <c r="W10" s="44"/>
      <c r="X10" s="44"/>
      <c r="Y10" s="44"/>
      <c r="Z10" s="51"/>
      <c r="AA10" s="51"/>
      <c r="AB10" s="51"/>
    </row>
    <row r="11" spans="1:29" s="2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59" t="s">
        <v>27</v>
      </c>
      <c r="U11" s="560"/>
      <c r="V11" s="45"/>
      <c r="W11" s="45"/>
      <c r="X11" s="45"/>
      <c r="Y11" s="45"/>
      <c r="Z11" s="51"/>
      <c r="AA11" s="51"/>
      <c r="AB11" s="51"/>
    </row>
    <row r="12" spans="1:29" s="298" customFormat="1" ht="18.600000000000001" customHeight="1" x14ac:dyDescent="0.2">
      <c r="A12" s="586" t="s">
        <v>28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7"/>
      <c r="N12" s="24" t="s">
        <v>29</v>
      </c>
      <c r="O12" s="555"/>
      <c r="P12" s="502"/>
      <c r="Q12" s="23"/>
      <c r="S12" s="24"/>
      <c r="T12" s="411"/>
      <c r="U12" s="318"/>
      <c r="Z12" s="51"/>
      <c r="AA12" s="51"/>
      <c r="AB12" s="51"/>
    </row>
    <row r="13" spans="1:29" s="298" customFormat="1" ht="23.25" customHeight="1" x14ac:dyDescent="0.2">
      <c r="A13" s="586" t="s">
        <v>30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7"/>
      <c r="M13" s="26"/>
      <c r="N13" s="26" t="s">
        <v>31</v>
      </c>
      <c r="O13" s="559"/>
      <c r="P13" s="560"/>
      <c r="Q13" s="23"/>
      <c r="V13" s="49"/>
      <c r="W13" s="49"/>
      <c r="X13" s="49"/>
      <c r="Y13" s="49"/>
      <c r="Z13" s="51"/>
      <c r="AA13" s="51"/>
      <c r="AB13" s="51"/>
    </row>
    <row r="14" spans="1:29" s="298" customFormat="1" ht="18.600000000000001" customHeight="1" x14ac:dyDescent="0.2">
      <c r="A14" s="586" t="s">
        <v>32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7"/>
      <c r="V14" s="50"/>
      <c r="W14" s="50"/>
      <c r="X14" s="50"/>
      <c r="Y14" s="50"/>
      <c r="Z14" s="51"/>
      <c r="AA14" s="51"/>
      <c r="AB14" s="51"/>
    </row>
    <row r="15" spans="1:29" s="298" customFormat="1" ht="22.5" customHeight="1" x14ac:dyDescent="0.2">
      <c r="A15" s="612" t="s">
        <v>33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7"/>
      <c r="N15" s="467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35</v>
      </c>
      <c r="B17" s="349" t="s">
        <v>36</v>
      </c>
      <c r="C17" s="457" t="s">
        <v>37</v>
      </c>
      <c r="D17" s="349" t="s">
        <v>38</v>
      </c>
      <c r="E17" s="417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49" t="s">
        <v>47</v>
      </c>
      <c r="O17" s="416"/>
      <c r="P17" s="416"/>
      <c r="Q17" s="416"/>
      <c r="R17" s="417"/>
      <c r="S17" s="627" t="s">
        <v>48</v>
      </c>
      <c r="T17" s="367"/>
      <c r="U17" s="349" t="s">
        <v>49</v>
      </c>
      <c r="V17" s="349" t="s">
        <v>50</v>
      </c>
      <c r="W17" s="362" t="s">
        <v>51</v>
      </c>
      <c r="X17" s="349" t="s">
        <v>52</v>
      </c>
      <c r="Y17" s="378" t="s">
        <v>53</v>
      </c>
      <c r="Z17" s="378" t="s">
        <v>54</v>
      </c>
      <c r="AA17" s="378" t="s">
        <v>55</v>
      </c>
      <c r="AB17" s="379"/>
      <c r="AC17" s="380"/>
      <c r="AD17" s="442"/>
      <c r="BA17" s="373" t="s">
        <v>56</v>
      </c>
    </row>
    <row r="18" spans="1:53" ht="14.25" customHeight="1" x14ac:dyDescent="0.2">
      <c r="A18" s="350"/>
      <c r="B18" s="350"/>
      <c r="C18" s="350"/>
      <c r="D18" s="418"/>
      <c r="E18" s="420"/>
      <c r="F18" s="350"/>
      <c r="G18" s="350"/>
      <c r="H18" s="350"/>
      <c r="I18" s="350"/>
      <c r="J18" s="350"/>
      <c r="K18" s="350"/>
      <c r="L18" s="350"/>
      <c r="M18" s="350"/>
      <c r="N18" s="418"/>
      <c r="O18" s="419"/>
      <c r="P18" s="419"/>
      <c r="Q18" s="419"/>
      <c r="R18" s="420"/>
      <c r="S18" s="299" t="s">
        <v>57</v>
      </c>
      <c r="T18" s="299" t="s">
        <v>58</v>
      </c>
      <c r="U18" s="350"/>
      <c r="V18" s="350"/>
      <c r="W18" s="363"/>
      <c r="X18" s="350"/>
      <c r="Y18" s="537"/>
      <c r="Z18" s="537"/>
      <c r="AA18" s="381"/>
      <c r="AB18" s="382"/>
      <c r="AC18" s="383"/>
      <c r="AD18" s="443"/>
      <c r="BA18" s="318"/>
    </row>
    <row r="19" spans="1:53" ht="27.75" hidden="1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hidden="1" customHeight="1" x14ac:dyDescent="0.25">
      <c r="A20" s="331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hidden="1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t="12.6" hidden="1" customHeight="1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ht="12.6" hidden="1" customHeight="1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hidden="1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27.72</v>
      </c>
      <c r="W31" s="306">
        <f t="shared" si="0"/>
        <v>27.72</v>
      </c>
      <c r="X31" s="36">
        <f t="shared" si="1"/>
        <v>8.2830000000000001E-2</v>
      </c>
      <c r="Y31" s="56"/>
      <c r="Z31" s="57"/>
      <c r="AD31" s="58"/>
      <c r="BA31" s="65" t="s">
        <v>1</v>
      </c>
    </row>
    <row r="32" spans="1:53" ht="12.6" customHeight="1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11</v>
      </c>
      <c r="W32" s="307">
        <f>IFERROR(W26/H26,"0")+IFERROR(W27/H27,"0")+IFERROR(W28/H28,"0")+IFERROR(W29/H29,"0")+IFERROR(W30/H30,"0")+IFERROR(W31/H31,"0")</f>
        <v>11</v>
      </c>
      <c r="X32" s="307">
        <f>IFERROR(IF(X26="",0,X26),"0")+IFERROR(IF(X27="",0,X27),"0")+IFERROR(IF(X28="",0,X28),"0")+IFERROR(IF(X29="",0,X29),"0")+IFERROR(IF(X30="",0,X30),"0")+IFERROR(IF(X31="",0,X31),"0")</f>
        <v>8.2830000000000001E-2</v>
      </c>
      <c r="Y32" s="308"/>
      <c r="Z32" s="308"/>
    </row>
    <row r="33" spans="1:53" ht="12.6" customHeight="1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27.72</v>
      </c>
      <c r="W33" s="307">
        <f>IFERROR(SUM(W26:W31),"0")</f>
        <v>27.72</v>
      </c>
      <c r="X33" s="37"/>
      <c r="Y33" s="308"/>
      <c r="Z33" s="308"/>
    </row>
    <row r="34" spans="1:53" ht="14.25" hidden="1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t="12.6" hidden="1" customHeight="1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ht="12.6" hidden="1" customHeight="1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hidden="1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t="12.6" hidden="1" customHeight="1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ht="12.6" hidden="1" customHeight="1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hidden="1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t="12.6" hidden="1" customHeight="1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ht="12.6" hidden="1" customHeight="1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hidden="1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hidden="1" customHeight="1" x14ac:dyDescent="0.25">
      <c r="A47" s="331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hidden="1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12.6" hidden="1" customHeight="1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ht="12.6" hidden="1" customHeight="1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hidden="1" customHeight="1" x14ac:dyDescent="0.25">
      <c r="A52" s="331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hidden="1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hidden="1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hidden="1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7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4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12.6" hidden="1" customHeight="1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ht="12.6" hidden="1" customHeight="1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hidden="1" customHeight="1" x14ac:dyDescent="0.25">
      <c r="A60" s="331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hidden="1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hidden="1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4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hidden="1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22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hidden="1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3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127</v>
      </c>
      <c r="B67" s="54" t="s">
        <v>128</v>
      </c>
      <c r="C67" s="31">
        <v>4301011565</v>
      </c>
      <c r="D67" s="313">
        <v>4680115882539</v>
      </c>
      <c r="E67" s="311"/>
      <c r="F67" s="304">
        <v>0.37</v>
      </c>
      <c r="G67" s="32">
        <v>10</v>
      </c>
      <c r="H67" s="304">
        <v>3.7</v>
      </c>
      <c r="I67" s="304">
        <v>3.94</v>
      </c>
      <c r="J67" s="32">
        <v>120</v>
      </c>
      <c r="K67" s="32" t="s">
        <v>63</v>
      </c>
      <c r="L67" s="33" t="s">
        <v>117</v>
      </c>
      <c r="M67" s="32">
        <v>50</v>
      </c>
      <c r="N67" s="5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129</v>
      </c>
      <c r="B68" s="54" t="s">
        <v>130</v>
      </c>
      <c r="C68" s="31">
        <v>4301011382</v>
      </c>
      <c r="D68" s="313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117</v>
      </c>
      <c r="M68" s="32">
        <v>50</v>
      </c>
      <c r="N68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4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5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2.6" hidden="1" customHeight="1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8"/>
      <c r="Z77" s="308"/>
    </row>
    <row r="78" spans="1:53" ht="12.6" hidden="1" customHeight="1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0</v>
      </c>
      <c r="W78" s="307">
        <f>IFERROR(SUM(W62:W76),"0")</f>
        <v>0</v>
      </c>
      <c r="X78" s="37"/>
      <c r="Y78" s="308"/>
      <c r="Z78" s="308"/>
    </row>
    <row r="79" spans="1:53" ht="14.25" hidden="1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hidden="1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5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hidden="1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hidden="1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93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8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58.5</v>
      </c>
      <c r="W83" s="306">
        <f t="shared" si="4"/>
        <v>58.5</v>
      </c>
      <c r="X83" s="36">
        <f>IFERROR(IF(W83=0,"",ROUNDUP(W83/H83,0)*0.00937),"")</f>
        <v>0.12181</v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6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12.6" customHeight="1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13</v>
      </c>
      <c r="W87" s="307">
        <f>IFERROR(W80/H80,"0")+IFERROR(W81/H81,"0")+IFERROR(W82/H82,"0")+IFERROR(W83/H83,"0")+IFERROR(W84/H84,"0")+IFERROR(W85/H85,"0")+IFERROR(W86/H86,"0")</f>
        <v>13</v>
      </c>
      <c r="X87" s="307">
        <f>IFERROR(IF(X80="",0,X80),"0")+IFERROR(IF(X81="",0,X81),"0")+IFERROR(IF(X82="",0,X82),"0")+IFERROR(IF(X83="",0,X83),"0")+IFERROR(IF(X84="",0,X84),"0")+IFERROR(IF(X85="",0,X85),"0")+IFERROR(IF(X86="",0,X86),"0")</f>
        <v>0.12181</v>
      </c>
      <c r="Y87" s="308"/>
      <c r="Z87" s="308"/>
    </row>
    <row r="88" spans="1:53" ht="12.6" customHeight="1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58.5</v>
      </c>
      <c r="W88" s="307">
        <f>IFERROR(SUM(W80:W86),"0")</f>
        <v>58.5</v>
      </c>
      <c r="X88" s="37"/>
      <c r="Y88" s="308"/>
      <c r="Z88" s="308"/>
    </row>
    <row r="89" spans="1:53" ht="14.25" hidden="1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hidden="1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hidden="1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14</v>
      </c>
      <c r="W95" s="306">
        <f t="shared" si="5"/>
        <v>14</v>
      </c>
      <c r="X95" s="36">
        <f>IFERROR(IF(W95=0,"",ROUNDUP(W95/H95,0)*0.00502),"")</f>
        <v>2.5100000000000001E-2</v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12.6" customHeight="1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5</v>
      </c>
      <c r="W98" s="307">
        <f>IFERROR(W90/H90,"0")+IFERROR(W91/H91,"0")+IFERROR(W92/H92,"0")+IFERROR(W93/H93,"0")+IFERROR(W94/H94,"0")+IFERROR(W95/H95,"0")+IFERROR(W96/H96,"0")+IFERROR(W97/H97,"0")</f>
        <v>5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2.5100000000000001E-2</v>
      </c>
      <c r="Y98" s="308"/>
      <c r="Z98" s="308"/>
    </row>
    <row r="99" spans="1:53" ht="12.6" customHeight="1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14</v>
      </c>
      <c r="W99" s="307">
        <f>IFERROR(SUM(W90:W97),"0")</f>
        <v>14</v>
      </c>
      <c r="X99" s="37"/>
      <c r="Y99" s="308"/>
      <c r="Z99" s="308"/>
    </row>
    <row r="100" spans="1:53" ht="14.25" hidden="1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hidden="1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4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00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9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75</v>
      </c>
      <c r="W104" s="306">
        <f t="shared" si="6"/>
        <v>75</v>
      </c>
      <c r="X104" s="36">
        <f>IFERROR(IF(W104=0,"",ROUNDUP(W104/H104,0)*0.00753),"")</f>
        <v>0.18825</v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9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52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78.3</v>
      </c>
      <c r="W106" s="306">
        <f t="shared" si="6"/>
        <v>78.300000000000011</v>
      </c>
      <c r="X106" s="36">
        <f>IFERROR(IF(W106=0,"",ROUNDUP(W106/H106,0)*0.00937),"")</f>
        <v>0.27172999999999997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1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32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2.6" customHeight="1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54</v>
      </c>
      <c r="W110" s="307">
        <f>IFERROR(W101/H101,"0")+IFERROR(W102/H102,"0")+IFERROR(W103/H103,"0")+IFERROR(W104/H104,"0")+IFERROR(W105/H105,"0")+IFERROR(W106/H106,"0")+IFERROR(W107/H107,"0")+IFERROR(W108/H108,"0")+IFERROR(W109/H109,"0")</f>
        <v>54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0.45997999999999994</v>
      </c>
      <c r="Y110" s="308"/>
      <c r="Z110" s="308"/>
    </row>
    <row r="111" spans="1:53" ht="12.6" customHeight="1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153.30000000000001</v>
      </c>
      <c r="W111" s="307">
        <f>IFERROR(SUM(W101:W109),"0")</f>
        <v>153.30000000000001</v>
      </c>
      <c r="X111" s="37"/>
      <c r="Y111" s="308"/>
      <c r="Z111" s="308"/>
    </row>
    <row r="112" spans="1:53" ht="14.25" hidden="1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hidden="1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4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hidden="1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50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2.6" hidden="1" customHeight="1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ht="12.6" hidden="1" customHeight="1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hidden="1" customHeight="1" x14ac:dyDescent="0.25">
      <c r="A120" s="331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hidden="1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hidden="1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6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hidden="1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ht="12.6" hidden="1" customHeight="1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ht="12.6" hidden="1" customHeight="1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hidden="1" customHeight="1" x14ac:dyDescent="0.2">
      <c r="A127" s="360" t="s">
        <v>228</v>
      </c>
      <c r="B127" s="361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48"/>
      <c r="Z127" s="48"/>
    </row>
    <row r="128" spans="1:53" ht="16.5" hidden="1" customHeight="1" x14ac:dyDescent="0.25">
      <c r="A128" s="331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hidden="1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hidden="1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hidden="1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12.6" hidden="1" customHeight="1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ht="12.6" hidden="1" customHeight="1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hidden="1" customHeight="1" x14ac:dyDescent="0.25">
      <c r="A135" s="331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hidden="1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27" hidden="1" customHeight="1" x14ac:dyDescent="0.25">
      <c r="A137" s="54" t="s">
        <v>237</v>
      </c>
      <c r="B137" s="54" t="s">
        <v>238</v>
      </c>
      <c r="C137" s="31">
        <v>4301031191</v>
      </c>
      <c r="D137" s="313">
        <v>4680115880993</v>
      </c>
      <c r="E137" s="311"/>
      <c r="F137" s="304">
        <v>0.7</v>
      </c>
      <c r="G137" s="32">
        <v>6</v>
      </c>
      <c r="H137" s="304">
        <v>4.2</v>
      </c>
      <c r="I137" s="304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4" si="7"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239</v>
      </c>
      <c r="B138" s="54" t="s">
        <v>240</v>
      </c>
      <c r="C138" s="31">
        <v>4301031204</v>
      </c>
      <c r="D138" s="313">
        <v>4680115881761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241</v>
      </c>
      <c r="B139" s="54" t="s">
        <v>242</v>
      </c>
      <c r="C139" s="31">
        <v>4301031201</v>
      </c>
      <c r="D139" s="313">
        <v>4680115881563</v>
      </c>
      <c r="E139" s="311"/>
      <c r="F139" s="304">
        <v>0.7</v>
      </c>
      <c r="G139" s="32">
        <v>6</v>
      </c>
      <c r="H139" s="304">
        <v>4.2</v>
      </c>
      <c r="I139" s="304">
        <v>4.4000000000000004</v>
      </c>
      <c r="J139" s="32">
        <v>156</v>
      </c>
      <c r="K139" s="32" t="s">
        <v>63</v>
      </c>
      <c r="L139" s="33" t="s">
        <v>64</v>
      </c>
      <c r="M139" s="32">
        <v>40</v>
      </c>
      <c r="N139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243</v>
      </c>
      <c r="B140" s="54" t="s">
        <v>244</v>
      </c>
      <c r="C140" s="31">
        <v>4301031199</v>
      </c>
      <c r="D140" s="313">
        <v>4680115880986</v>
      </c>
      <c r="E140" s="311"/>
      <c r="F140" s="304">
        <v>0.35</v>
      </c>
      <c r="G140" s="32">
        <v>6</v>
      </c>
      <c r="H140" s="304">
        <v>2.1</v>
      </c>
      <c r="I140" s="304">
        <v>2.23</v>
      </c>
      <c r="J140" s="32">
        <v>234</v>
      </c>
      <c r="K140" s="32" t="s">
        <v>161</v>
      </c>
      <c r="L140" s="33" t="s">
        <v>64</v>
      </c>
      <c r="M140" s="32">
        <v>40</v>
      </c>
      <c r="N140" s="4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IFERROR(IF(W140=0,"",ROUNDUP(W140/H140,0)*0.00502),"")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245</v>
      </c>
      <c r="B141" s="54" t="s">
        <v>246</v>
      </c>
      <c r="C141" s="31">
        <v>4301031190</v>
      </c>
      <c r="D141" s="313">
        <v>4680115880207</v>
      </c>
      <c r="E141" s="311"/>
      <c r="F141" s="304">
        <v>0.4</v>
      </c>
      <c r="G141" s="32">
        <v>6</v>
      </c>
      <c r="H141" s="304">
        <v>2.4</v>
      </c>
      <c r="I141" s="304">
        <v>2.63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247</v>
      </c>
      <c r="B142" s="54" t="s">
        <v>248</v>
      </c>
      <c r="C142" s="31">
        <v>4301031205</v>
      </c>
      <c r="D142" s="313">
        <v>4680115881785</v>
      </c>
      <c r="E142" s="311"/>
      <c r="F142" s="304">
        <v>0.35</v>
      </c>
      <c r="G142" s="32">
        <v>6</v>
      </c>
      <c r="H142" s="304">
        <v>2.1</v>
      </c>
      <c r="I142" s="304">
        <v>2.23</v>
      </c>
      <c r="J142" s="32">
        <v>234</v>
      </c>
      <c r="K142" s="32" t="s">
        <v>161</v>
      </c>
      <c r="L142" s="33" t="s">
        <v>64</v>
      </c>
      <c r="M142" s="32">
        <v>40</v>
      </c>
      <c r="N142" s="4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249</v>
      </c>
      <c r="B143" s="54" t="s">
        <v>250</v>
      </c>
      <c r="C143" s="31">
        <v>4301031202</v>
      </c>
      <c r="D143" s="313">
        <v>4680115881679</v>
      </c>
      <c r="E143" s="311"/>
      <c r="F143" s="304">
        <v>0.35</v>
      </c>
      <c r="G143" s="32">
        <v>6</v>
      </c>
      <c r="H143" s="304">
        <v>2.1</v>
      </c>
      <c r="I143" s="304">
        <v>2.2000000000000002</v>
      </c>
      <c r="J143" s="32">
        <v>234</v>
      </c>
      <c r="K143" s="32" t="s">
        <v>161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251</v>
      </c>
      <c r="B144" s="54" t="s">
        <v>252</v>
      </c>
      <c r="C144" s="31">
        <v>4301031158</v>
      </c>
      <c r="D144" s="313">
        <v>4680115880191</v>
      </c>
      <c r="E144" s="311"/>
      <c r="F144" s="304">
        <v>0.4</v>
      </c>
      <c r="G144" s="32">
        <v>6</v>
      </c>
      <c r="H144" s="304">
        <v>2.4</v>
      </c>
      <c r="I144" s="304">
        <v>2.6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12.6" hidden="1" customHeight="1" x14ac:dyDescent="0.2">
      <c r="A145" s="319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20"/>
      <c r="N145" s="314" t="s">
        <v>66</v>
      </c>
      <c r="O145" s="315"/>
      <c r="P145" s="315"/>
      <c r="Q145" s="315"/>
      <c r="R145" s="315"/>
      <c r="S145" s="315"/>
      <c r="T145" s="316"/>
      <c r="U145" s="37" t="s">
        <v>67</v>
      </c>
      <c r="V145" s="307">
        <f>IFERROR(V137/H137,"0")+IFERROR(V138/H138,"0")+IFERROR(V139/H139,"0")+IFERROR(V140/H140,"0")+IFERROR(V141/H141,"0")+IFERROR(V142/H142,"0")+IFERROR(V143/H143,"0")+IFERROR(V144/H144,"0")</f>
        <v>0</v>
      </c>
      <c r="W145" s="307">
        <f>IFERROR(W137/H137,"0")+IFERROR(W138/H138,"0")+IFERROR(W139/H139,"0")+IFERROR(W140/H140,"0")+IFERROR(W141/H141,"0")+IFERROR(W142/H142,"0")+IFERROR(W143/H143,"0")+IFERROR(W144/H144,"0")</f>
        <v>0</v>
      </c>
      <c r="X145" s="307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08"/>
      <c r="Z145" s="308"/>
    </row>
    <row r="146" spans="1:53" ht="12.6" hidden="1" customHeight="1" x14ac:dyDescent="0.2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65</v>
      </c>
      <c r="V146" s="307">
        <f>IFERROR(SUM(V137:V144),"0")</f>
        <v>0</v>
      </c>
      <c r="W146" s="307">
        <f>IFERROR(SUM(W137:W144),"0")</f>
        <v>0</v>
      </c>
      <c r="X146" s="37"/>
      <c r="Y146" s="308"/>
      <c r="Z146" s="308"/>
    </row>
    <row r="147" spans="1:53" ht="16.5" hidden="1" customHeight="1" x14ac:dyDescent="0.25">
      <c r="A147" s="331" t="s">
        <v>253</v>
      </c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00"/>
      <c r="Z147" s="300"/>
    </row>
    <row r="148" spans="1:53" ht="14.25" hidden="1" customHeight="1" x14ac:dyDescent="0.25">
      <c r="A148" s="317" t="s">
        <v>101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1"/>
      <c r="Z148" s="301"/>
    </row>
    <row r="149" spans="1:53" ht="16.5" hidden="1" customHeight="1" x14ac:dyDescent="0.25">
      <c r="A149" s="54" t="s">
        <v>254</v>
      </c>
      <c r="B149" s="54" t="s">
        <v>255</v>
      </c>
      <c r="C149" s="31">
        <v>4301011450</v>
      </c>
      <c r="D149" s="313">
        <v>4680115881402</v>
      </c>
      <c r="E149" s="311"/>
      <c r="F149" s="304">
        <v>1.35</v>
      </c>
      <c r="G149" s="32">
        <v>8</v>
      </c>
      <c r="H149" s="304">
        <v>10.8</v>
      </c>
      <c r="I149" s="304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256</v>
      </c>
      <c r="B150" s="54" t="s">
        <v>257</v>
      </c>
      <c r="C150" s="31">
        <v>4301011454</v>
      </c>
      <c r="D150" s="313">
        <v>4680115881396</v>
      </c>
      <c r="E150" s="311"/>
      <c r="F150" s="304">
        <v>0.45</v>
      </c>
      <c r="G150" s="32">
        <v>6</v>
      </c>
      <c r="H150" s="304">
        <v>2.7</v>
      </c>
      <c r="I150" s="304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t="12.6" hidden="1" customHeight="1" x14ac:dyDescent="0.2">
      <c r="A151" s="319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0"/>
      <c r="N151" s="314" t="s">
        <v>66</v>
      </c>
      <c r="O151" s="315"/>
      <c r="P151" s="315"/>
      <c r="Q151" s="315"/>
      <c r="R151" s="315"/>
      <c r="S151" s="315"/>
      <c r="T151" s="316"/>
      <c r="U151" s="37" t="s">
        <v>67</v>
      </c>
      <c r="V151" s="307">
        <f>IFERROR(V149/H149,"0")+IFERROR(V150/H150,"0")</f>
        <v>0</v>
      </c>
      <c r="W151" s="307">
        <f>IFERROR(W149/H149,"0")+IFERROR(W150/H150,"0")</f>
        <v>0</v>
      </c>
      <c r="X151" s="307">
        <f>IFERROR(IF(X149="",0,X149),"0")+IFERROR(IF(X150="",0,X150),"0")</f>
        <v>0</v>
      </c>
      <c r="Y151" s="308"/>
      <c r="Z151" s="308"/>
    </row>
    <row r="152" spans="1:53" ht="12.6" hidden="1" customHeight="1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65</v>
      </c>
      <c r="V152" s="307">
        <f>IFERROR(SUM(V149:V150),"0")</f>
        <v>0</v>
      </c>
      <c r="W152" s="307">
        <f>IFERROR(SUM(W149:W150),"0")</f>
        <v>0</v>
      </c>
      <c r="X152" s="37"/>
      <c r="Y152" s="308"/>
      <c r="Z152" s="308"/>
    </row>
    <row r="153" spans="1:53" ht="14.25" hidden="1" customHeight="1" x14ac:dyDescent="0.25">
      <c r="A153" s="317" t="s">
        <v>95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01"/>
      <c r="Z153" s="301"/>
    </row>
    <row r="154" spans="1:53" ht="16.5" hidden="1" customHeight="1" x14ac:dyDescent="0.25">
      <c r="A154" s="54" t="s">
        <v>258</v>
      </c>
      <c r="B154" s="54" t="s">
        <v>259</v>
      </c>
      <c r="C154" s="31">
        <v>4301020262</v>
      </c>
      <c r="D154" s="313">
        <v>4680115882935</v>
      </c>
      <c r="E154" s="311"/>
      <c r="F154" s="304">
        <v>1.35</v>
      </c>
      <c r="G154" s="32">
        <v>8</v>
      </c>
      <c r="H154" s="304">
        <v>10.8</v>
      </c>
      <c r="I154" s="304">
        <v>11.28</v>
      </c>
      <c r="J154" s="32">
        <v>56</v>
      </c>
      <c r="K154" s="32" t="s">
        <v>98</v>
      </c>
      <c r="L154" s="33" t="s">
        <v>117</v>
      </c>
      <c r="M154" s="32">
        <v>50</v>
      </c>
      <c r="N154" s="620" t="s">
        <v>260</v>
      </c>
      <c r="O154" s="310"/>
      <c r="P154" s="310"/>
      <c r="Q154" s="310"/>
      <c r="R154" s="311"/>
      <c r="S154" s="34"/>
      <c r="T154" s="34"/>
      <c r="U154" s="35" t="s">
        <v>65</v>
      </c>
      <c r="V154" s="305">
        <v>0</v>
      </c>
      <c r="W154" s="306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261</v>
      </c>
      <c r="B155" s="54" t="s">
        <v>262</v>
      </c>
      <c r="C155" s="31">
        <v>4301020220</v>
      </c>
      <c r="D155" s="313">
        <v>4680115880764</v>
      </c>
      <c r="E155" s="311"/>
      <c r="F155" s="304">
        <v>0.35</v>
      </c>
      <c r="G155" s="32">
        <v>6</v>
      </c>
      <c r="H155" s="304">
        <v>2.1</v>
      </c>
      <c r="I155" s="304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t="12.6" hidden="1" customHeight="1" x14ac:dyDescent="0.2">
      <c r="A156" s="319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20"/>
      <c r="N156" s="314" t="s">
        <v>66</v>
      </c>
      <c r="O156" s="315"/>
      <c r="P156" s="315"/>
      <c r="Q156" s="315"/>
      <c r="R156" s="315"/>
      <c r="S156" s="315"/>
      <c r="T156" s="316"/>
      <c r="U156" s="37" t="s">
        <v>67</v>
      </c>
      <c r="V156" s="307">
        <f>IFERROR(V154/H154,"0")+IFERROR(V155/H155,"0")</f>
        <v>0</v>
      </c>
      <c r="W156" s="307">
        <f>IFERROR(W154/H154,"0")+IFERROR(W155/H155,"0")</f>
        <v>0</v>
      </c>
      <c r="X156" s="307">
        <f>IFERROR(IF(X154="",0,X154),"0")+IFERROR(IF(X155="",0,X155),"0")</f>
        <v>0</v>
      </c>
      <c r="Y156" s="308"/>
      <c r="Z156" s="308"/>
    </row>
    <row r="157" spans="1:53" ht="12.6" hidden="1" customHeight="1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65</v>
      </c>
      <c r="V157" s="307">
        <f>IFERROR(SUM(V154:V155),"0")</f>
        <v>0</v>
      </c>
      <c r="W157" s="307">
        <f>IFERROR(SUM(W154:W155),"0")</f>
        <v>0</v>
      </c>
      <c r="X157" s="37"/>
      <c r="Y157" s="308"/>
      <c r="Z157" s="308"/>
    </row>
    <row r="158" spans="1:53" ht="14.25" hidden="1" customHeight="1" x14ac:dyDescent="0.25">
      <c r="A158" s="317" t="s">
        <v>60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01"/>
      <c r="Z158" s="301"/>
    </row>
    <row r="159" spans="1:53" ht="27" hidden="1" customHeight="1" x14ac:dyDescent="0.25">
      <c r="A159" s="54" t="s">
        <v>263</v>
      </c>
      <c r="B159" s="54" t="s">
        <v>264</v>
      </c>
      <c r="C159" s="31">
        <v>4301031224</v>
      </c>
      <c r="D159" s="313">
        <v>4680115882683</v>
      </c>
      <c r="E159" s="311"/>
      <c r="F159" s="304">
        <v>0.9</v>
      </c>
      <c r="G159" s="32">
        <v>6</v>
      </c>
      <c r="H159" s="304">
        <v>5.4</v>
      </c>
      <c r="I159" s="304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10"/>
      <c r="P159" s="310"/>
      <c r="Q159" s="310"/>
      <c r="R159" s="311"/>
      <c r="S159" s="34"/>
      <c r="T159" s="34"/>
      <c r="U159" s="35" t="s">
        <v>65</v>
      </c>
      <c r="V159" s="305">
        <v>0</v>
      </c>
      <c r="W159" s="306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265</v>
      </c>
      <c r="B160" s="54" t="s">
        <v>266</v>
      </c>
      <c r="C160" s="31">
        <v>4301031230</v>
      </c>
      <c r="D160" s="313">
        <v>4680115882690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267</v>
      </c>
      <c r="B161" s="54" t="s">
        <v>268</v>
      </c>
      <c r="C161" s="31">
        <v>4301031220</v>
      </c>
      <c r="D161" s="313">
        <v>4680115882669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269</v>
      </c>
      <c r="B162" s="54" t="s">
        <v>270</v>
      </c>
      <c r="C162" s="31">
        <v>4301031221</v>
      </c>
      <c r="D162" s="313">
        <v>4680115882676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12.6" hidden="1" customHeight="1" x14ac:dyDescent="0.2">
      <c r="A163" s="319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0"/>
      <c r="N163" s="314" t="s">
        <v>66</v>
      </c>
      <c r="O163" s="315"/>
      <c r="P163" s="315"/>
      <c r="Q163" s="315"/>
      <c r="R163" s="315"/>
      <c r="S163" s="315"/>
      <c r="T163" s="316"/>
      <c r="U163" s="37" t="s">
        <v>67</v>
      </c>
      <c r="V163" s="307">
        <f>IFERROR(V159/H159,"0")+IFERROR(V160/H160,"0")+IFERROR(V161/H161,"0")+IFERROR(V162/H162,"0")</f>
        <v>0</v>
      </c>
      <c r="W163" s="307">
        <f>IFERROR(W159/H159,"0")+IFERROR(W160/H160,"0")+IFERROR(W161/H161,"0")+IFERROR(W162/H162,"0")</f>
        <v>0</v>
      </c>
      <c r="X163" s="307">
        <f>IFERROR(IF(X159="",0,X159),"0")+IFERROR(IF(X160="",0,X160),"0")+IFERROR(IF(X161="",0,X161),"0")+IFERROR(IF(X162="",0,X162),"0")</f>
        <v>0</v>
      </c>
      <c r="Y163" s="308"/>
      <c r="Z163" s="308"/>
    </row>
    <row r="164" spans="1:53" ht="12.6" hidden="1" customHeight="1" x14ac:dyDescent="0.2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65</v>
      </c>
      <c r="V164" s="307">
        <f>IFERROR(SUM(V159:V162),"0")</f>
        <v>0</v>
      </c>
      <c r="W164" s="307">
        <f>IFERROR(SUM(W159:W162),"0")</f>
        <v>0</v>
      </c>
      <c r="X164" s="37"/>
      <c r="Y164" s="308"/>
      <c r="Z164" s="308"/>
    </row>
    <row r="165" spans="1:53" ht="14.25" hidden="1" customHeight="1" x14ac:dyDescent="0.25">
      <c r="A165" s="317" t="s">
        <v>68</v>
      </c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01"/>
      <c r="Z165" s="301"/>
    </row>
    <row r="166" spans="1:53" ht="27" hidden="1" customHeight="1" x14ac:dyDescent="0.25">
      <c r="A166" s="54" t="s">
        <v>271</v>
      </c>
      <c r="B166" s="54" t="s">
        <v>272</v>
      </c>
      <c r="C166" s="31">
        <v>4301051409</v>
      </c>
      <c r="D166" s="313">
        <v>4680115881556</v>
      </c>
      <c r="E166" s="311"/>
      <c r="F166" s="304">
        <v>1</v>
      </c>
      <c r="G166" s="32">
        <v>4</v>
      </c>
      <c r="H166" s="304">
        <v>4</v>
      </c>
      <c r="I166" s="304">
        <v>4.4080000000000004</v>
      </c>
      <c r="J166" s="32">
        <v>104</v>
      </c>
      <c r="K166" s="32" t="s">
        <v>98</v>
      </c>
      <c r="L166" s="33" t="s">
        <v>117</v>
      </c>
      <c r="M166" s="32">
        <v>45</v>
      </c>
      <c r="N166" s="4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 t="shared" ref="W166:W182" si="8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273</v>
      </c>
      <c r="B167" s="54" t="s">
        <v>274</v>
      </c>
      <c r="C167" s="31">
        <v>4301051538</v>
      </c>
      <c r="D167" s="313">
        <v>4680115880573</v>
      </c>
      <c r="E167" s="311"/>
      <c r="F167" s="304">
        <v>1.45</v>
      </c>
      <c r="G167" s="32">
        <v>6</v>
      </c>
      <c r="H167" s="304">
        <v>8.6999999999999993</v>
      </c>
      <c r="I167" s="304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38" t="s">
        <v>275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si="8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276</v>
      </c>
      <c r="B168" s="54" t="s">
        <v>277</v>
      </c>
      <c r="C168" s="31">
        <v>4301051408</v>
      </c>
      <c r="D168" s="313">
        <v>4680115881594</v>
      </c>
      <c r="E168" s="311"/>
      <c r="F168" s="304">
        <v>1.35</v>
      </c>
      <c r="G168" s="32">
        <v>6</v>
      </c>
      <c r="H168" s="304">
        <v>8.1</v>
      </c>
      <c r="I168" s="304">
        <v>8.6639999999999997</v>
      </c>
      <c r="J168" s="32">
        <v>56</v>
      </c>
      <c r="K168" s="32" t="s">
        <v>98</v>
      </c>
      <c r="L168" s="33" t="s">
        <v>117</v>
      </c>
      <c r="M168" s="32">
        <v>40</v>
      </c>
      <c r="N168" s="4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278</v>
      </c>
      <c r="B169" s="54" t="s">
        <v>279</v>
      </c>
      <c r="C169" s="31">
        <v>4301051505</v>
      </c>
      <c r="D169" s="313">
        <v>4680115881587</v>
      </c>
      <c r="E169" s="311"/>
      <c r="F169" s="304">
        <v>1</v>
      </c>
      <c r="G169" s="32">
        <v>4</v>
      </c>
      <c r="H169" s="304">
        <v>4</v>
      </c>
      <c r="I169" s="304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87" t="s">
        <v>280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281</v>
      </c>
      <c r="B170" s="54" t="s">
        <v>282</v>
      </c>
      <c r="C170" s="31">
        <v>4301051380</v>
      </c>
      <c r="D170" s="313">
        <v>4680115880962</v>
      </c>
      <c r="E170" s="311"/>
      <c r="F170" s="304">
        <v>1.3</v>
      </c>
      <c r="G170" s="32">
        <v>6</v>
      </c>
      <c r="H170" s="304">
        <v>7.8</v>
      </c>
      <c r="I170" s="304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283</v>
      </c>
      <c r="B171" s="54" t="s">
        <v>284</v>
      </c>
      <c r="C171" s="31">
        <v>4301051411</v>
      </c>
      <c r="D171" s="313">
        <v>4680115881617</v>
      </c>
      <c r="E171" s="311"/>
      <c r="F171" s="304">
        <v>1.35</v>
      </c>
      <c r="G171" s="32">
        <v>6</v>
      </c>
      <c r="H171" s="304">
        <v>8.1</v>
      </c>
      <c r="I171" s="304">
        <v>8.6460000000000008</v>
      </c>
      <c r="J171" s="32">
        <v>56</v>
      </c>
      <c r="K171" s="32" t="s">
        <v>98</v>
      </c>
      <c r="L171" s="33" t="s">
        <v>117</v>
      </c>
      <c r="M171" s="32">
        <v>40</v>
      </c>
      <c r="N171" s="5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285</v>
      </c>
      <c r="B172" s="54" t="s">
        <v>286</v>
      </c>
      <c r="C172" s="31">
        <v>4301051487</v>
      </c>
      <c r="D172" s="313">
        <v>4680115881228</v>
      </c>
      <c r="E172" s="311"/>
      <c r="F172" s="304">
        <v>0.4</v>
      </c>
      <c r="G172" s="32">
        <v>6</v>
      </c>
      <c r="H172" s="304">
        <v>2.4</v>
      </c>
      <c r="I172" s="304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32" t="s">
        <v>287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297.60000000000002</v>
      </c>
      <c r="W172" s="306">
        <f t="shared" si="8"/>
        <v>297.59999999999997</v>
      </c>
      <c r="X172" s="36">
        <f>IFERROR(IF(W172=0,"",ROUNDUP(W172/H172,0)*0.00753),"")</f>
        <v>0.93371999999999999</v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4301051506</v>
      </c>
      <c r="D173" s="313">
        <v>4680115881037</v>
      </c>
      <c r="E173" s="311"/>
      <c r="F173" s="304">
        <v>0.84</v>
      </c>
      <c r="G173" s="32">
        <v>4</v>
      </c>
      <c r="H173" s="304">
        <v>3.36</v>
      </c>
      <c r="I173" s="304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75" t="s">
        <v>290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104.16</v>
      </c>
      <c r="W173" s="306">
        <f t="shared" si="8"/>
        <v>104.16</v>
      </c>
      <c r="X173" s="36">
        <f>IFERROR(IF(W173=0,"",ROUNDUP(W173/H173,0)*0.00937),"")</f>
        <v>0.29047000000000001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4301051384</v>
      </c>
      <c r="D174" s="313">
        <v>4680115881211</v>
      </c>
      <c r="E174" s="311"/>
      <c r="F174" s="304">
        <v>0.4</v>
      </c>
      <c r="G174" s="32">
        <v>6</v>
      </c>
      <c r="H174" s="304">
        <v>2.4</v>
      </c>
      <c r="I174" s="304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240</v>
      </c>
      <c r="W174" s="306">
        <f t="shared" si="8"/>
        <v>240</v>
      </c>
      <c r="X174" s="36">
        <f>IFERROR(IF(W174=0,"",ROUNDUP(W174/H174,0)*0.00753),"")</f>
        <v>0.753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293</v>
      </c>
      <c r="B175" s="54" t="s">
        <v>294</v>
      </c>
      <c r="C175" s="31">
        <v>4301051378</v>
      </c>
      <c r="D175" s="313">
        <v>4680115881020</v>
      </c>
      <c r="E175" s="311"/>
      <c r="F175" s="304">
        <v>0.84</v>
      </c>
      <c r="G175" s="32">
        <v>4</v>
      </c>
      <c r="H175" s="304">
        <v>3.36</v>
      </c>
      <c r="I175" s="304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127.68</v>
      </c>
      <c r="W175" s="306">
        <f t="shared" si="8"/>
        <v>127.67999999999999</v>
      </c>
      <c r="X175" s="36">
        <f>IFERROR(IF(W175=0,"",ROUNDUP(W175/H175,0)*0.00937),"")</f>
        <v>0.35605999999999999</v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295</v>
      </c>
      <c r="B176" s="54" t="s">
        <v>296</v>
      </c>
      <c r="C176" s="31">
        <v>4301051407</v>
      </c>
      <c r="D176" s="313">
        <v>4680115882195</v>
      </c>
      <c r="E176" s="311"/>
      <c r="F176" s="304">
        <v>0.4</v>
      </c>
      <c r="G176" s="32">
        <v>6</v>
      </c>
      <c r="H176" s="304">
        <v>2.4</v>
      </c>
      <c r="I176" s="304">
        <v>2.69</v>
      </c>
      <c r="J176" s="32">
        <v>156</v>
      </c>
      <c r="K176" s="32" t="s">
        <v>63</v>
      </c>
      <c r="L176" s="33" t="s">
        <v>117</v>
      </c>
      <c r="M176" s="32">
        <v>40</v>
      </c>
      <c r="N17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 t="shared" ref="X176:X182" si="9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297</v>
      </c>
      <c r="B177" s="54" t="s">
        <v>298</v>
      </c>
      <c r="C177" s="31">
        <v>4301051479</v>
      </c>
      <c r="D177" s="313">
        <v>4680115882607</v>
      </c>
      <c r="E177" s="311"/>
      <c r="F177" s="304">
        <v>0.3</v>
      </c>
      <c r="G177" s="32">
        <v>6</v>
      </c>
      <c r="H177" s="304">
        <v>1.8</v>
      </c>
      <c r="I177" s="304">
        <v>2.0720000000000001</v>
      </c>
      <c r="J177" s="32">
        <v>156</v>
      </c>
      <c r="K177" s="32" t="s">
        <v>63</v>
      </c>
      <c r="L177" s="33" t="s">
        <v>117</v>
      </c>
      <c r="M177" s="32">
        <v>45</v>
      </c>
      <c r="N177" s="54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si="9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4301051468</v>
      </c>
      <c r="D178" s="313">
        <v>4680115880092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117</v>
      </c>
      <c r="M178" s="32">
        <v>45</v>
      </c>
      <c r="N178" s="3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301</v>
      </c>
      <c r="B179" s="54" t="s">
        <v>302</v>
      </c>
      <c r="C179" s="31">
        <v>4301051469</v>
      </c>
      <c r="D179" s="313">
        <v>4680115880221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303</v>
      </c>
      <c r="B180" s="54" t="s">
        <v>304</v>
      </c>
      <c r="C180" s="31">
        <v>4301051523</v>
      </c>
      <c r="D180" s="313">
        <v>4680115882942</v>
      </c>
      <c r="E180" s="311"/>
      <c r="F180" s="304">
        <v>0.3</v>
      </c>
      <c r="G180" s="32">
        <v>6</v>
      </c>
      <c r="H180" s="304">
        <v>1.8</v>
      </c>
      <c r="I180" s="304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27</v>
      </c>
      <c r="W180" s="306">
        <f t="shared" si="8"/>
        <v>27</v>
      </c>
      <c r="X180" s="36">
        <f t="shared" si="9"/>
        <v>0.11295000000000001</v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305</v>
      </c>
      <c r="B181" s="54" t="s">
        <v>306</v>
      </c>
      <c r="C181" s="31">
        <v>4301051326</v>
      </c>
      <c r="D181" s="313">
        <v>4680115880504</v>
      </c>
      <c r="E181" s="311"/>
      <c r="F181" s="304">
        <v>0.4</v>
      </c>
      <c r="G181" s="32">
        <v>6</v>
      </c>
      <c r="H181" s="304">
        <v>2.4</v>
      </c>
      <c r="I181" s="304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24</v>
      </c>
      <c r="W181" s="306">
        <f t="shared" si="8"/>
        <v>24</v>
      </c>
      <c r="X181" s="36">
        <f t="shared" si="9"/>
        <v>7.5300000000000006E-2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307</v>
      </c>
      <c r="B182" s="54" t="s">
        <v>308</v>
      </c>
      <c r="C182" s="31">
        <v>4301051410</v>
      </c>
      <c r="D182" s="313">
        <v>4680115882164</v>
      </c>
      <c r="E182" s="311"/>
      <c r="F182" s="304">
        <v>0.4</v>
      </c>
      <c r="G182" s="32">
        <v>6</v>
      </c>
      <c r="H182" s="304">
        <v>2.4</v>
      </c>
      <c r="I182" s="304">
        <v>2.6779999999999999</v>
      </c>
      <c r="J182" s="32">
        <v>156</v>
      </c>
      <c r="K182" s="32" t="s">
        <v>63</v>
      </c>
      <c r="L182" s="33" t="s">
        <v>117</v>
      </c>
      <c r="M182" s="32">
        <v>40</v>
      </c>
      <c r="N182" s="6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2.6" customHeight="1" x14ac:dyDescent="0.2">
      <c r="A183" s="319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20"/>
      <c r="N183" s="314" t="s">
        <v>66</v>
      </c>
      <c r="O183" s="315"/>
      <c r="P183" s="315"/>
      <c r="Q183" s="315"/>
      <c r="R183" s="315"/>
      <c r="S183" s="315"/>
      <c r="T183" s="316"/>
      <c r="U183" s="37" t="s">
        <v>67</v>
      </c>
      <c r="V183" s="307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318</v>
      </c>
      <c r="W183" s="307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318</v>
      </c>
      <c r="X183" s="307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2.5215000000000001</v>
      </c>
      <c r="Y183" s="308"/>
      <c r="Z183" s="308"/>
    </row>
    <row r="184" spans="1:53" ht="12.6" customHeight="1" x14ac:dyDescent="0.2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65</v>
      </c>
      <c r="V184" s="307">
        <f>IFERROR(SUM(V166:V182),"0")</f>
        <v>820.44</v>
      </c>
      <c r="W184" s="307">
        <f>IFERROR(SUM(W166:W182),"0")</f>
        <v>820.43999999999994</v>
      </c>
      <c r="X184" s="37"/>
      <c r="Y184" s="308"/>
      <c r="Z184" s="308"/>
    </row>
    <row r="185" spans="1:53" ht="14.25" hidden="1" customHeight="1" x14ac:dyDescent="0.25">
      <c r="A185" s="317" t="s">
        <v>207</v>
      </c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01"/>
      <c r="Z185" s="301"/>
    </row>
    <row r="186" spans="1:53" ht="16.5" customHeight="1" x14ac:dyDescent="0.25">
      <c r="A186" s="54" t="s">
        <v>309</v>
      </c>
      <c r="B186" s="54" t="s">
        <v>310</v>
      </c>
      <c r="C186" s="31">
        <v>4301060338</v>
      </c>
      <c r="D186" s="313">
        <v>4680115880801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180</v>
      </c>
      <c r="W186" s="306">
        <f>IFERROR(IF(V186="",0,CEILING((V186/$H186),1)*$H186),"")</f>
        <v>180</v>
      </c>
      <c r="X186" s="36">
        <f>IFERROR(IF(W186=0,"",ROUNDUP(W186/H186,0)*0.00753),"")</f>
        <v>0.56474999999999997</v>
      </c>
      <c r="Y186" s="56"/>
      <c r="Z186" s="57"/>
      <c r="AD186" s="58"/>
      <c r="BA186" s="157" t="s">
        <v>1</v>
      </c>
    </row>
    <row r="187" spans="1:53" ht="27" customHeight="1" x14ac:dyDescent="0.25">
      <c r="A187" s="54" t="s">
        <v>311</v>
      </c>
      <c r="B187" s="54" t="s">
        <v>312</v>
      </c>
      <c r="C187" s="31">
        <v>4301060339</v>
      </c>
      <c r="D187" s="313">
        <v>4680115880818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201.6</v>
      </c>
      <c r="W187" s="306">
        <f>IFERROR(IF(V187="",0,CEILING((V187/$H187),1)*$H187),"")</f>
        <v>201.6</v>
      </c>
      <c r="X187" s="36">
        <f>IFERROR(IF(W187=0,"",ROUNDUP(W187/H187,0)*0.00753),"")</f>
        <v>0.63251999999999997</v>
      </c>
      <c r="Y187" s="56"/>
      <c r="Z187" s="57"/>
      <c r="AD187" s="58"/>
      <c r="BA187" s="158" t="s">
        <v>1</v>
      </c>
    </row>
    <row r="188" spans="1:53" ht="12.6" customHeight="1" x14ac:dyDescent="0.2">
      <c r="A188" s="319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20"/>
      <c r="N188" s="314" t="s">
        <v>66</v>
      </c>
      <c r="O188" s="315"/>
      <c r="P188" s="315"/>
      <c r="Q188" s="315"/>
      <c r="R188" s="315"/>
      <c r="S188" s="315"/>
      <c r="T188" s="316"/>
      <c r="U188" s="37" t="s">
        <v>67</v>
      </c>
      <c r="V188" s="307">
        <f>IFERROR(V186/H186,"0")+IFERROR(V187/H187,"0")</f>
        <v>159</v>
      </c>
      <c r="W188" s="307">
        <f>IFERROR(W186/H186,"0")+IFERROR(W187/H187,"0")</f>
        <v>159</v>
      </c>
      <c r="X188" s="307">
        <f>IFERROR(IF(X186="",0,X186),"0")+IFERROR(IF(X187="",0,X187),"0")</f>
        <v>1.1972700000000001</v>
      </c>
      <c r="Y188" s="308"/>
      <c r="Z188" s="308"/>
    </row>
    <row r="189" spans="1:53" ht="12.6" customHeight="1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65</v>
      </c>
      <c r="V189" s="307">
        <f>IFERROR(SUM(V186:V187),"0")</f>
        <v>381.6</v>
      </c>
      <c r="W189" s="307">
        <f>IFERROR(SUM(W186:W187),"0")</f>
        <v>381.6</v>
      </c>
      <c r="X189" s="37"/>
      <c r="Y189" s="308"/>
      <c r="Z189" s="308"/>
    </row>
    <row r="190" spans="1:53" ht="16.5" hidden="1" customHeight="1" x14ac:dyDescent="0.25">
      <c r="A190" s="331" t="s">
        <v>313</v>
      </c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300"/>
      <c r="Z190" s="300"/>
    </row>
    <row r="191" spans="1:53" ht="14.25" hidden="1" customHeight="1" x14ac:dyDescent="0.25">
      <c r="A191" s="317" t="s">
        <v>101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1"/>
      <c r="Z191" s="301"/>
    </row>
    <row r="192" spans="1:53" ht="27" hidden="1" customHeight="1" x14ac:dyDescent="0.25">
      <c r="A192" s="54" t="s">
        <v>314</v>
      </c>
      <c r="B192" s="54" t="s">
        <v>315</v>
      </c>
      <c r="C192" s="31">
        <v>4301011346</v>
      </c>
      <c r="D192" s="313">
        <v>4607091387445</v>
      </c>
      <c r="E192" s="311"/>
      <c r="F192" s="304">
        <v>0.9</v>
      </c>
      <c r="G192" s="32">
        <v>10</v>
      </c>
      <c r="H192" s="304">
        <v>9</v>
      </c>
      <c r="I192" s="304">
        <v>9.6300000000000008</v>
      </c>
      <c r="J192" s="32">
        <v>56</v>
      </c>
      <c r="K192" s="32" t="s">
        <v>98</v>
      </c>
      <c r="L192" s="33" t="s">
        <v>99</v>
      </c>
      <c r="M192" s="32">
        <v>31</v>
      </c>
      <c r="N192" s="4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 t="shared" ref="W192:W205" si="10">IFERROR(IF(V192="",0,CEILING((V192/$H192),1)*$H192),"")</f>
        <v>0</v>
      </c>
      <c r="X192" s="36" t="str">
        <f>IFERROR(IF(W192=0,"",ROUNDUP(W192/H192,0)*0.02175),"")</f>
        <v/>
      </c>
      <c r="Y192" s="56"/>
      <c r="Z192" s="57"/>
      <c r="AD192" s="58"/>
      <c r="BA192" s="159" t="s">
        <v>1</v>
      </c>
    </row>
    <row r="193" spans="1:53" ht="27" hidden="1" customHeight="1" x14ac:dyDescent="0.25">
      <c r="A193" s="54" t="s">
        <v>316</v>
      </c>
      <c r="B193" s="54" t="s">
        <v>317</v>
      </c>
      <c r="C193" s="31">
        <v>4301011362</v>
      </c>
      <c r="D193" s="313">
        <v>4607091386004</v>
      </c>
      <c r="E193" s="311"/>
      <c r="F193" s="304">
        <v>1.35</v>
      </c>
      <c r="G193" s="32">
        <v>8</v>
      </c>
      <c r="H193" s="304">
        <v>10.8</v>
      </c>
      <c r="I193" s="304">
        <v>11.28</v>
      </c>
      <c r="J193" s="32">
        <v>48</v>
      </c>
      <c r="K193" s="32" t="s">
        <v>98</v>
      </c>
      <c r="L193" s="33" t="s">
        <v>105</v>
      </c>
      <c r="M193" s="32">
        <v>55</v>
      </c>
      <c r="N193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si="10"/>
        <v>0</v>
      </c>
      <c r="X193" s="36" t="str">
        <f>IFERROR(IF(W193=0,"",ROUNDUP(W193/H193,0)*0.02039),"")</f>
        <v/>
      </c>
      <c r="Y193" s="56"/>
      <c r="Z193" s="57"/>
      <c r="AD193" s="58"/>
      <c r="BA193" s="160" t="s">
        <v>1</v>
      </c>
    </row>
    <row r="194" spans="1:53" ht="27" hidden="1" customHeight="1" x14ac:dyDescent="0.25">
      <c r="A194" s="54" t="s">
        <v>316</v>
      </c>
      <c r="B194" s="54" t="s">
        <v>318</v>
      </c>
      <c r="C194" s="31">
        <v>4301011308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56</v>
      </c>
      <c r="K194" s="32" t="s">
        <v>98</v>
      </c>
      <c r="L194" s="33" t="s">
        <v>99</v>
      </c>
      <c r="M194" s="32">
        <v>55</v>
      </c>
      <c r="N194" s="4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hidden="1" customHeight="1" x14ac:dyDescent="0.25">
      <c r="A195" s="54" t="s">
        <v>319</v>
      </c>
      <c r="B195" s="54" t="s">
        <v>320</v>
      </c>
      <c r="C195" s="31">
        <v>4301011347</v>
      </c>
      <c r="D195" s="313">
        <v>4607091386073</v>
      </c>
      <c r="E195" s="311"/>
      <c r="F195" s="304">
        <v>0.9</v>
      </c>
      <c r="G195" s="32">
        <v>10</v>
      </c>
      <c r="H195" s="304">
        <v>9</v>
      </c>
      <c r="I195" s="304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hidden="1" customHeight="1" x14ac:dyDescent="0.25">
      <c r="A196" s="54" t="s">
        <v>321</v>
      </c>
      <c r="B196" s="54" t="s">
        <v>322</v>
      </c>
      <c r="C196" s="31">
        <v>4301010928</v>
      </c>
      <c r="D196" s="313">
        <v>4607091387322</v>
      </c>
      <c r="E196" s="311"/>
      <c r="F196" s="304">
        <v>1.35</v>
      </c>
      <c r="G196" s="32">
        <v>8</v>
      </c>
      <c r="H196" s="304">
        <v>10.8</v>
      </c>
      <c r="I196" s="304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57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hidden="1" customHeight="1" x14ac:dyDescent="0.25">
      <c r="A197" s="54" t="s">
        <v>321</v>
      </c>
      <c r="B197" s="54" t="s">
        <v>323</v>
      </c>
      <c r="C197" s="31">
        <v>4301011395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48</v>
      </c>
      <c r="K197" s="32" t="s">
        <v>98</v>
      </c>
      <c r="L197" s="33" t="s">
        <v>105</v>
      </c>
      <c r="M197" s="32">
        <v>55</v>
      </c>
      <c r="N197" s="3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hidden="1" customHeight="1" x14ac:dyDescent="0.25">
      <c r="A198" s="54" t="s">
        <v>324</v>
      </c>
      <c r="B198" s="54" t="s">
        <v>325</v>
      </c>
      <c r="C198" s="31">
        <v>4301011311</v>
      </c>
      <c r="D198" s="313">
        <v>4607091387377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hidden="1" customHeight="1" x14ac:dyDescent="0.25">
      <c r="A199" s="54" t="s">
        <v>326</v>
      </c>
      <c r="B199" s="54" t="s">
        <v>327</v>
      </c>
      <c r="C199" s="31">
        <v>4301010945</v>
      </c>
      <c r="D199" s="313">
        <v>4607091387353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4301011328</v>
      </c>
      <c r="D200" s="313">
        <v>4607091386011</v>
      </c>
      <c r="E200" s="311"/>
      <c r="F200" s="304">
        <v>0.5</v>
      </c>
      <c r="G200" s="32">
        <v>10</v>
      </c>
      <c r="H200" s="304">
        <v>5</v>
      </c>
      <c r="I200" s="304">
        <v>5.21</v>
      </c>
      <c r="J200" s="32">
        <v>120</v>
      </c>
      <c r="K200" s="32" t="s">
        <v>63</v>
      </c>
      <c r="L200" s="33" t="s">
        <v>64</v>
      </c>
      <c r="M200" s="32">
        <v>55</v>
      </c>
      <c r="N200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40</v>
      </c>
      <c r="W200" s="306">
        <f t="shared" si="10"/>
        <v>40</v>
      </c>
      <c r="X200" s="36">
        <f t="shared" ref="X200:X205" si="11">IFERROR(IF(W200=0,"",ROUNDUP(W200/H200,0)*0.00937),"")</f>
        <v>7.4959999999999999E-2</v>
      </c>
      <c r="Y200" s="56"/>
      <c r="Z200" s="57"/>
      <c r="AD200" s="58"/>
      <c r="BA200" s="167" t="s">
        <v>1</v>
      </c>
    </row>
    <row r="201" spans="1:53" ht="27" hidden="1" customHeight="1" x14ac:dyDescent="0.25">
      <c r="A201" s="54" t="s">
        <v>330</v>
      </c>
      <c r="B201" s="54" t="s">
        <v>331</v>
      </c>
      <c r="C201" s="31">
        <v>4301011329</v>
      </c>
      <c r="D201" s="313">
        <v>4607091387308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si="11"/>
        <v/>
      </c>
      <c r="Y201" s="56"/>
      <c r="Z201" s="57"/>
      <c r="AD201" s="58"/>
      <c r="BA201" s="168" t="s">
        <v>1</v>
      </c>
    </row>
    <row r="202" spans="1:53" ht="27" hidden="1" customHeight="1" x14ac:dyDescent="0.25">
      <c r="A202" s="54" t="s">
        <v>332</v>
      </c>
      <c r="B202" s="54" t="s">
        <v>333</v>
      </c>
      <c r="C202" s="31">
        <v>4301011049</v>
      </c>
      <c r="D202" s="313">
        <v>4607091387339</v>
      </c>
      <c r="E202" s="311"/>
      <c r="F202" s="304">
        <v>0.5</v>
      </c>
      <c r="G202" s="32">
        <v>10</v>
      </c>
      <c r="H202" s="304">
        <v>5</v>
      </c>
      <c r="I202" s="304">
        <v>5.24</v>
      </c>
      <c r="J202" s="32">
        <v>120</v>
      </c>
      <c r="K202" s="32" t="s">
        <v>63</v>
      </c>
      <c r="L202" s="33" t="s">
        <v>99</v>
      </c>
      <c r="M202" s="32">
        <v>55</v>
      </c>
      <c r="N202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hidden="1" customHeight="1" x14ac:dyDescent="0.25">
      <c r="A203" s="54" t="s">
        <v>334</v>
      </c>
      <c r="B203" s="54" t="s">
        <v>335</v>
      </c>
      <c r="C203" s="31">
        <v>4301011433</v>
      </c>
      <c r="D203" s="313">
        <v>4680115882638</v>
      </c>
      <c r="E203" s="311"/>
      <c r="F203" s="304">
        <v>0.4</v>
      </c>
      <c r="G203" s="32">
        <v>10</v>
      </c>
      <c r="H203" s="304">
        <v>4</v>
      </c>
      <c r="I203" s="304">
        <v>4.24</v>
      </c>
      <c r="J203" s="32">
        <v>120</v>
      </c>
      <c r="K203" s="32" t="s">
        <v>63</v>
      </c>
      <c r="L203" s="33" t="s">
        <v>99</v>
      </c>
      <c r="M203" s="32">
        <v>90</v>
      </c>
      <c r="N203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336</v>
      </c>
      <c r="B204" s="54" t="s">
        <v>337</v>
      </c>
      <c r="C204" s="31">
        <v>4301011573</v>
      </c>
      <c r="D204" s="313">
        <v>4680115881938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338</v>
      </c>
      <c r="B205" s="54" t="s">
        <v>339</v>
      </c>
      <c r="C205" s="31">
        <v>4301010944</v>
      </c>
      <c r="D205" s="313">
        <v>4607091387346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55</v>
      </c>
      <c r="N205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12.6" customHeight="1" x14ac:dyDescent="0.2">
      <c r="A206" s="319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18"/>
      <c r="M206" s="320"/>
      <c r="N206" s="314" t="s">
        <v>66</v>
      </c>
      <c r="O206" s="315"/>
      <c r="P206" s="315"/>
      <c r="Q206" s="315"/>
      <c r="R206" s="315"/>
      <c r="S206" s="315"/>
      <c r="T206" s="316"/>
      <c r="U206" s="37" t="s">
        <v>67</v>
      </c>
      <c r="V206" s="307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8</v>
      </c>
      <c r="W206" s="307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8</v>
      </c>
      <c r="X206" s="307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>7.4959999999999999E-2</v>
      </c>
      <c r="Y206" s="308"/>
      <c r="Z206" s="308"/>
    </row>
    <row r="207" spans="1:53" ht="12.6" customHeight="1" x14ac:dyDescent="0.2">
      <c r="A207" s="318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65</v>
      </c>
      <c r="V207" s="307">
        <f>IFERROR(SUM(V192:V205),"0")</f>
        <v>40</v>
      </c>
      <c r="W207" s="307">
        <f>IFERROR(SUM(W192:W205),"0")</f>
        <v>40</v>
      </c>
      <c r="X207" s="37"/>
      <c r="Y207" s="308"/>
      <c r="Z207" s="308"/>
    </row>
    <row r="208" spans="1:53" ht="14.25" hidden="1" customHeight="1" x14ac:dyDescent="0.25">
      <c r="A208" s="317" t="s">
        <v>95</v>
      </c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18"/>
      <c r="N208" s="318"/>
      <c r="O208" s="318"/>
      <c r="P208" s="318"/>
      <c r="Q208" s="318"/>
      <c r="R208" s="318"/>
      <c r="S208" s="318"/>
      <c r="T208" s="318"/>
      <c r="U208" s="318"/>
      <c r="V208" s="318"/>
      <c r="W208" s="318"/>
      <c r="X208" s="318"/>
      <c r="Y208" s="301"/>
      <c r="Z208" s="301"/>
    </row>
    <row r="209" spans="1:53" ht="27" hidden="1" customHeight="1" x14ac:dyDescent="0.25">
      <c r="A209" s="54" t="s">
        <v>340</v>
      </c>
      <c r="B209" s="54" t="s">
        <v>341</v>
      </c>
      <c r="C209" s="31">
        <v>4301020254</v>
      </c>
      <c r="D209" s="313">
        <v>4680115881914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/>
      <c r="AD209" s="58"/>
      <c r="BA209" s="173" t="s">
        <v>1</v>
      </c>
    </row>
    <row r="210" spans="1:53" ht="12.6" hidden="1" customHeight="1" x14ac:dyDescent="0.2">
      <c r="A210" s="319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20"/>
      <c r="N210" s="314" t="s">
        <v>66</v>
      </c>
      <c r="O210" s="315"/>
      <c r="P210" s="315"/>
      <c r="Q210" s="315"/>
      <c r="R210" s="315"/>
      <c r="S210" s="315"/>
      <c r="T210" s="316"/>
      <c r="U210" s="37" t="s">
        <v>67</v>
      </c>
      <c r="V210" s="307">
        <f>IFERROR(V209/H209,"0")</f>
        <v>0</v>
      </c>
      <c r="W210" s="307">
        <f>IFERROR(W209/H209,"0")</f>
        <v>0</v>
      </c>
      <c r="X210" s="307">
        <f>IFERROR(IF(X209="",0,X209),"0")</f>
        <v>0</v>
      </c>
      <c r="Y210" s="308"/>
      <c r="Z210" s="308"/>
    </row>
    <row r="211" spans="1:53" ht="12.6" hidden="1" customHeight="1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65</v>
      </c>
      <c r="V211" s="307">
        <f>IFERROR(SUM(V209:V209),"0")</f>
        <v>0</v>
      </c>
      <c r="W211" s="307">
        <f>IFERROR(SUM(W209:W209),"0")</f>
        <v>0</v>
      </c>
      <c r="X211" s="37"/>
      <c r="Y211" s="308"/>
      <c r="Z211" s="308"/>
    </row>
    <row r="212" spans="1:53" ht="14.25" hidden="1" customHeight="1" x14ac:dyDescent="0.25">
      <c r="A212" s="317" t="s">
        <v>60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8"/>
      <c r="Y212" s="301"/>
      <c r="Z212" s="301"/>
    </row>
    <row r="213" spans="1:53" ht="27" hidden="1" customHeight="1" x14ac:dyDescent="0.25">
      <c r="A213" s="54" t="s">
        <v>342</v>
      </c>
      <c r="B213" s="54" t="s">
        <v>343</v>
      </c>
      <c r="C213" s="31">
        <v>4301030878</v>
      </c>
      <c r="D213" s="313">
        <v>4607091387193</v>
      </c>
      <c r="E213" s="311"/>
      <c r="F213" s="304">
        <v>0.7</v>
      </c>
      <c r="G213" s="32">
        <v>6</v>
      </c>
      <c r="H213" s="304">
        <v>4.2</v>
      </c>
      <c r="I213" s="304">
        <v>4.46</v>
      </c>
      <c r="J213" s="32">
        <v>156</v>
      </c>
      <c r="K213" s="32" t="s">
        <v>63</v>
      </c>
      <c r="L213" s="33" t="s">
        <v>64</v>
      </c>
      <c r="M213" s="32">
        <v>35</v>
      </c>
      <c r="N213" s="4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3" s="310"/>
      <c r="P213" s="310"/>
      <c r="Q213" s="310"/>
      <c r="R213" s="311"/>
      <c r="S213" s="34"/>
      <c r="T213" s="34"/>
      <c r="U213" s="35" t="s">
        <v>65</v>
      </c>
      <c r="V213" s="305">
        <v>0</v>
      </c>
      <c r="W213" s="306">
        <f>IFERROR(IF(V213="",0,CEILING((V213/$H213),1)*$H213),"")</f>
        <v>0</v>
      </c>
      <c r="X213" s="36" t="str">
        <f>IFERROR(IF(W213=0,"",ROUNDUP(W213/H213,0)*0.00753),"")</f>
        <v/>
      </c>
      <c r="Y213" s="56"/>
      <c r="Z213" s="57"/>
      <c r="AD213" s="58"/>
      <c r="BA213" s="174" t="s">
        <v>1</v>
      </c>
    </row>
    <row r="214" spans="1:53" ht="27" hidden="1" customHeight="1" x14ac:dyDescent="0.25">
      <c r="A214" s="54" t="s">
        <v>344</v>
      </c>
      <c r="B214" s="54" t="s">
        <v>345</v>
      </c>
      <c r="C214" s="31">
        <v>4301031153</v>
      </c>
      <c r="D214" s="313">
        <v>4607091387230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40</v>
      </c>
      <c r="N214" s="5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hidden="1" customHeight="1" x14ac:dyDescent="0.25">
      <c r="A215" s="54" t="s">
        <v>346</v>
      </c>
      <c r="B215" s="54" t="s">
        <v>347</v>
      </c>
      <c r="C215" s="31">
        <v>4301031152</v>
      </c>
      <c r="D215" s="313">
        <v>4607091387285</v>
      </c>
      <c r="E215" s="311"/>
      <c r="F215" s="304">
        <v>0.35</v>
      </c>
      <c r="G215" s="32">
        <v>6</v>
      </c>
      <c r="H215" s="304">
        <v>2.1</v>
      </c>
      <c r="I215" s="304">
        <v>2.23</v>
      </c>
      <c r="J215" s="32">
        <v>234</v>
      </c>
      <c r="K215" s="32" t="s">
        <v>161</v>
      </c>
      <c r="L215" s="33" t="s">
        <v>64</v>
      </c>
      <c r="M215" s="32">
        <v>40</v>
      </c>
      <c r="N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6" t="s">
        <v>1</v>
      </c>
    </row>
    <row r="216" spans="1:53" ht="27" hidden="1" customHeight="1" x14ac:dyDescent="0.25">
      <c r="A216" s="54" t="s">
        <v>348</v>
      </c>
      <c r="B216" s="54" t="s">
        <v>349</v>
      </c>
      <c r="C216" s="31">
        <v>4301031151</v>
      </c>
      <c r="D216" s="313">
        <v>4607091389845</v>
      </c>
      <c r="E216" s="311"/>
      <c r="F216" s="304">
        <v>0.35</v>
      </c>
      <c r="G216" s="32">
        <v>6</v>
      </c>
      <c r="H216" s="304">
        <v>2.1</v>
      </c>
      <c r="I216" s="304">
        <v>2.2000000000000002</v>
      </c>
      <c r="J216" s="32">
        <v>234</v>
      </c>
      <c r="K216" s="32" t="s">
        <v>161</v>
      </c>
      <c r="L216" s="33" t="s">
        <v>64</v>
      </c>
      <c r="M216" s="32">
        <v>40</v>
      </c>
      <c r="N216" s="52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12.6" hidden="1" customHeight="1" x14ac:dyDescent="0.2">
      <c r="A217" s="319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20"/>
      <c r="N217" s="314" t="s">
        <v>66</v>
      </c>
      <c r="O217" s="315"/>
      <c r="P217" s="315"/>
      <c r="Q217" s="315"/>
      <c r="R217" s="315"/>
      <c r="S217" s="315"/>
      <c r="T217" s="316"/>
      <c r="U217" s="37" t="s">
        <v>67</v>
      </c>
      <c r="V217" s="307">
        <f>IFERROR(V213/H213,"0")+IFERROR(V214/H214,"0")+IFERROR(V215/H215,"0")+IFERROR(V216/H216,"0")</f>
        <v>0</v>
      </c>
      <c r="W217" s="307">
        <f>IFERROR(W213/H213,"0")+IFERROR(W214/H214,"0")+IFERROR(W215/H215,"0")+IFERROR(W216/H216,"0")</f>
        <v>0</v>
      </c>
      <c r="X217" s="307">
        <f>IFERROR(IF(X213="",0,X213),"0")+IFERROR(IF(X214="",0,X214),"0")+IFERROR(IF(X215="",0,X215),"0")+IFERROR(IF(X216="",0,X216),"0")</f>
        <v>0</v>
      </c>
      <c r="Y217" s="308"/>
      <c r="Z217" s="308"/>
    </row>
    <row r="218" spans="1:53" ht="12.6" hidden="1" customHeight="1" x14ac:dyDescent="0.2">
      <c r="A218" s="318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65</v>
      </c>
      <c r="V218" s="307">
        <f>IFERROR(SUM(V213:V216),"0")</f>
        <v>0</v>
      </c>
      <c r="W218" s="307">
        <f>IFERROR(SUM(W213:W216),"0")</f>
        <v>0</v>
      </c>
      <c r="X218" s="37"/>
      <c r="Y218" s="308"/>
      <c r="Z218" s="308"/>
    </row>
    <row r="219" spans="1:53" ht="14.25" hidden="1" customHeight="1" x14ac:dyDescent="0.25">
      <c r="A219" s="317" t="s">
        <v>68</v>
      </c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18"/>
      <c r="N219" s="318"/>
      <c r="O219" s="318"/>
      <c r="P219" s="318"/>
      <c r="Q219" s="318"/>
      <c r="R219" s="318"/>
      <c r="S219" s="318"/>
      <c r="T219" s="318"/>
      <c r="U219" s="318"/>
      <c r="V219" s="318"/>
      <c r="W219" s="318"/>
      <c r="X219" s="318"/>
      <c r="Y219" s="301"/>
      <c r="Z219" s="301"/>
    </row>
    <row r="220" spans="1:53" ht="16.5" hidden="1" customHeight="1" x14ac:dyDescent="0.25">
      <c r="A220" s="54" t="s">
        <v>350</v>
      </c>
      <c r="B220" s="54" t="s">
        <v>351</v>
      </c>
      <c r="C220" s="31">
        <v>4301051100</v>
      </c>
      <c r="D220" s="313">
        <v>4607091387766</v>
      </c>
      <c r="E220" s="311"/>
      <c r="F220" s="304">
        <v>1.35</v>
      </c>
      <c r="G220" s="32">
        <v>6</v>
      </c>
      <c r="H220" s="304">
        <v>8.1</v>
      </c>
      <c r="I220" s="304">
        <v>8.6579999999999995</v>
      </c>
      <c r="J220" s="32">
        <v>56</v>
      </c>
      <c r="K220" s="32" t="s">
        <v>98</v>
      </c>
      <c r="L220" s="33" t="s">
        <v>117</v>
      </c>
      <c r="M220" s="32">
        <v>40</v>
      </c>
      <c r="N220" s="3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 t="shared" ref="W220:W228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8" t="s">
        <v>1</v>
      </c>
    </row>
    <row r="221" spans="1:53" ht="27" hidden="1" customHeight="1" x14ac:dyDescent="0.25">
      <c r="A221" s="54" t="s">
        <v>352</v>
      </c>
      <c r="B221" s="54" t="s">
        <v>353</v>
      </c>
      <c r="C221" s="31">
        <v>4301051116</v>
      </c>
      <c r="D221" s="313">
        <v>4607091387957</v>
      </c>
      <c r="E221" s="311"/>
      <c r="F221" s="304">
        <v>1.3</v>
      </c>
      <c r="G221" s="32">
        <v>6</v>
      </c>
      <c r="H221" s="304">
        <v>7.8</v>
      </c>
      <c r="I221" s="304">
        <v>8.3640000000000008</v>
      </c>
      <c r="J221" s="32">
        <v>56</v>
      </c>
      <c r="K221" s="32" t="s">
        <v>98</v>
      </c>
      <c r="L221" s="33" t="s">
        <v>64</v>
      </c>
      <c r="M221" s="32">
        <v>40</v>
      </c>
      <c r="N221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hidden="1" customHeight="1" x14ac:dyDescent="0.25">
      <c r="A222" s="54" t="s">
        <v>354</v>
      </c>
      <c r="B222" s="54" t="s">
        <v>355</v>
      </c>
      <c r="C222" s="31">
        <v>4301051115</v>
      </c>
      <c r="D222" s="313">
        <v>4607091387964</v>
      </c>
      <c r="E222" s="311"/>
      <c r="F222" s="304">
        <v>1.35</v>
      </c>
      <c r="G222" s="32">
        <v>6</v>
      </c>
      <c r="H222" s="304">
        <v>8.1</v>
      </c>
      <c r="I222" s="304">
        <v>8.6460000000000008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4301051461</v>
      </c>
      <c r="D223" s="313">
        <v>4680115883604</v>
      </c>
      <c r="E223" s="311"/>
      <c r="F223" s="304">
        <v>0.35</v>
      </c>
      <c r="G223" s="32">
        <v>6</v>
      </c>
      <c r="H223" s="304">
        <v>2.1</v>
      </c>
      <c r="I223" s="304">
        <v>2.3719999999999999</v>
      </c>
      <c r="J223" s="32">
        <v>156</v>
      </c>
      <c r="K223" s="32" t="s">
        <v>63</v>
      </c>
      <c r="L223" s="33" t="s">
        <v>117</v>
      </c>
      <c r="M223" s="32">
        <v>45</v>
      </c>
      <c r="N223" s="430" t="s">
        <v>358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491.4</v>
      </c>
      <c r="W223" s="306">
        <f t="shared" si="12"/>
        <v>491.40000000000003</v>
      </c>
      <c r="X223" s="36">
        <f>IFERROR(IF(W223=0,"",ROUNDUP(W223/H223,0)*0.00753),"")</f>
        <v>1.7620200000000001</v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359</v>
      </c>
      <c r="B224" s="54" t="s">
        <v>360</v>
      </c>
      <c r="C224" s="31">
        <v>4301051485</v>
      </c>
      <c r="D224" s="313">
        <v>4680115883567</v>
      </c>
      <c r="E224" s="311"/>
      <c r="F224" s="304">
        <v>0.35</v>
      </c>
      <c r="G224" s="32">
        <v>6</v>
      </c>
      <c r="H224" s="304">
        <v>2.1</v>
      </c>
      <c r="I224" s="304">
        <v>2.36</v>
      </c>
      <c r="J224" s="32">
        <v>156</v>
      </c>
      <c r="K224" s="32" t="s">
        <v>63</v>
      </c>
      <c r="L224" s="33" t="s">
        <v>64</v>
      </c>
      <c r="M224" s="32">
        <v>40</v>
      </c>
      <c r="N224" s="590" t="s">
        <v>361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210</v>
      </c>
      <c r="W224" s="306">
        <f t="shared" si="12"/>
        <v>210</v>
      </c>
      <c r="X224" s="36">
        <f>IFERROR(IF(W224=0,"",ROUNDUP(W224/H224,0)*0.00753),"")</f>
        <v>0.753</v>
      </c>
      <c r="Y224" s="56"/>
      <c r="Z224" s="57"/>
      <c r="AD224" s="58"/>
      <c r="BA224" s="182" t="s">
        <v>1</v>
      </c>
    </row>
    <row r="225" spans="1:53" ht="16.5" hidden="1" customHeight="1" x14ac:dyDescent="0.25">
      <c r="A225" s="54" t="s">
        <v>362</v>
      </c>
      <c r="B225" s="54" t="s">
        <v>363</v>
      </c>
      <c r="C225" s="31">
        <v>4301051134</v>
      </c>
      <c r="D225" s="313">
        <v>4607091381672</v>
      </c>
      <c r="E225" s="311"/>
      <c r="F225" s="304">
        <v>0.6</v>
      </c>
      <c r="G225" s="32">
        <v>6</v>
      </c>
      <c r="H225" s="304">
        <v>3.6</v>
      </c>
      <c r="I225" s="304">
        <v>3.8759999999999999</v>
      </c>
      <c r="J225" s="32">
        <v>120</v>
      </c>
      <c r="K225" s="32" t="s">
        <v>63</v>
      </c>
      <c r="L225" s="33" t="s">
        <v>64</v>
      </c>
      <c r="M225" s="32">
        <v>40</v>
      </c>
      <c r="N225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3" t="s">
        <v>1</v>
      </c>
    </row>
    <row r="226" spans="1:53" ht="27" hidden="1" customHeight="1" x14ac:dyDescent="0.25">
      <c r="A226" s="54" t="s">
        <v>364</v>
      </c>
      <c r="B226" s="54" t="s">
        <v>365</v>
      </c>
      <c r="C226" s="31">
        <v>4301051130</v>
      </c>
      <c r="D226" s="313">
        <v>4607091387537</v>
      </c>
      <c r="E226" s="311"/>
      <c r="F226" s="304">
        <v>0.45</v>
      </c>
      <c r="G226" s="32">
        <v>6</v>
      </c>
      <c r="H226" s="304">
        <v>2.7</v>
      </c>
      <c r="I226" s="304">
        <v>2.99</v>
      </c>
      <c r="J226" s="32">
        <v>156</v>
      </c>
      <c r="K226" s="32" t="s">
        <v>63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27" hidden="1" customHeight="1" x14ac:dyDescent="0.25">
      <c r="A227" s="54" t="s">
        <v>366</v>
      </c>
      <c r="B227" s="54" t="s">
        <v>367</v>
      </c>
      <c r="C227" s="31">
        <v>4301051132</v>
      </c>
      <c r="D227" s="313">
        <v>4607091387513</v>
      </c>
      <c r="E227" s="311"/>
      <c r="F227" s="304">
        <v>0.45</v>
      </c>
      <c r="G227" s="32">
        <v>6</v>
      </c>
      <c r="H227" s="304">
        <v>2.7</v>
      </c>
      <c r="I227" s="304">
        <v>2.9780000000000002</v>
      </c>
      <c r="J227" s="32">
        <v>156</v>
      </c>
      <c r="K227" s="32" t="s">
        <v>63</v>
      </c>
      <c r="L227" s="33" t="s">
        <v>64</v>
      </c>
      <c r="M227" s="32">
        <v>40</v>
      </c>
      <c r="N227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hidden="1" customHeight="1" x14ac:dyDescent="0.25">
      <c r="A228" s="54" t="s">
        <v>368</v>
      </c>
      <c r="B228" s="54" t="s">
        <v>369</v>
      </c>
      <c r="C228" s="31">
        <v>4301051277</v>
      </c>
      <c r="D228" s="313">
        <v>4680115880511</v>
      </c>
      <c r="E228" s="311"/>
      <c r="F228" s="304">
        <v>0.33</v>
      </c>
      <c r="G228" s="32">
        <v>6</v>
      </c>
      <c r="H228" s="304">
        <v>1.98</v>
      </c>
      <c r="I228" s="304">
        <v>2.1800000000000002</v>
      </c>
      <c r="J228" s="32">
        <v>156</v>
      </c>
      <c r="K228" s="32" t="s">
        <v>63</v>
      </c>
      <c r="L228" s="33" t="s">
        <v>117</v>
      </c>
      <c r="M228" s="32">
        <v>40</v>
      </c>
      <c r="N228" s="4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12.6" customHeight="1" x14ac:dyDescent="0.2">
      <c r="A229" s="319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18"/>
      <c r="M229" s="320"/>
      <c r="N229" s="314" t="s">
        <v>66</v>
      </c>
      <c r="O229" s="315"/>
      <c r="P229" s="315"/>
      <c r="Q229" s="315"/>
      <c r="R229" s="315"/>
      <c r="S229" s="315"/>
      <c r="T229" s="316"/>
      <c r="U229" s="37" t="s">
        <v>67</v>
      </c>
      <c r="V229" s="307">
        <f>IFERROR(V220/H220,"0")+IFERROR(V221/H221,"0")+IFERROR(V222/H222,"0")+IFERROR(V223/H223,"0")+IFERROR(V224/H224,"0")+IFERROR(V225/H225,"0")+IFERROR(V226/H226,"0")+IFERROR(V227/H227,"0")+IFERROR(V228/H228,"0")</f>
        <v>334</v>
      </c>
      <c r="W229" s="307">
        <f>IFERROR(W220/H220,"0")+IFERROR(W221/H221,"0")+IFERROR(W222/H222,"0")+IFERROR(W223/H223,"0")+IFERROR(W224/H224,"0")+IFERROR(W225/H225,"0")+IFERROR(W226/H226,"0")+IFERROR(W227/H227,"0")+IFERROR(W228/H228,"0")</f>
        <v>334</v>
      </c>
      <c r="X229" s="30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>2.5150200000000003</v>
      </c>
      <c r="Y229" s="308"/>
      <c r="Z229" s="308"/>
    </row>
    <row r="230" spans="1:53" ht="12.6" customHeight="1" x14ac:dyDescent="0.2">
      <c r="A230" s="318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65</v>
      </c>
      <c r="V230" s="307">
        <f>IFERROR(SUM(V220:V228),"0")</f>
        <v>701.4</v>
      </c>
      <c r="W230" s="307">
        <f>IFERROR(SUM(W220:W228),"0")</f>
        <v>701.40000000000009</v>
      </c>
      <c r="X230" s="37"/>
      <c r="Y230" s="308"/>
      <c r="Z230" s="308"/>
    </row>
    <row r="231" spans="1:53" ht="14.25" hidden="1" customHeight="1" x14ac:dyDescent="0.25">
      <c r="A231" s="317" t="s">
        <v>207</v>
      </c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18"/>
      <c r="N231" s="318"/>
      <c r="O231" s="318"/>
      <c r="P231" s="318"/>
      <c r="Q231" s="318"/>
      <c r="R231" s="318"/>
      <c r="S231" s="318"/>
      <c r="T231" s="318"/>
      <c r="U231" s="318"/>
      <c r="V231" s="318"/>
      <c r="W231" s="318"/>
      <c r="X231" s="318"/>
      <c r="Y231" s="301"/>
      <c r="Z231" s="301"/>
    </row>
    <row r="232" spans="1:53" ht="16.5" hidden="1" customHeight="1" x14ac:dyDescent="0.25">
      <c r="A232" s="54" t="s">
        <v>370</v>
      </c>
      <c r="B232" s="54" t="s">
        <v>371</v>
      </c>
      <c r="C232" s="31">
        <v>4301060326</v>
      </c>
      <c r="D232" s="313">
        <v>4607091380880</v>
      </c>
      <c r="E232" s="311"/>
      <c r="F232" s="304">
        <v>1.4</v>
      </c>
      <c r="G232" s="32">
        <v>6</v>
      </c>
      <c r="H232" s="304">
        <v>8.4</v>
      </c>
      <c r="I232" s="304">
        <v>8.9640000000000004</v>
      </c>
      <c r="J232" s="32">
        <v>56</v>
      </c>
      <c r="K232" s="32" t="s">
        <v>98</v>
      </c>
      <c r="L232" s="33" t="s">
        <v>64</v>
      </c>
      <c r="M232" s="32">
        <v>30</v>
      </c>
      <c r="N232" s="4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>IFERROR(IF(V232="",0,CEILING((V232/$H232),1)*$H232),"")</f>
        <v>0</v>
      </c>
      <c r="X232" s="36" t="str">
        <f>IFERROR(IF(W232=0,"",ROUNDUP(W232/H232,0)*0.02175),"")</f>
        <v/>
      </c>
      <c r="Y232" s="56"/>
      <c r="Z232" s="57"/>
      <c r="AD232" s="58"/>
      <c r="BA232" s="187" t="s">
        <v>1</v>
      </c>
    </row>
    <row r="233" spans="1:53" ht="27" hidden="1" customHeight="1" x14ac:dyDescent="0.25">
      <c r="A233" s="54" t="s">
        <v>372</v>
      </c>
      <c r="B233" s="54" t="s">
        <v>373</v>
      </c>
      <c r="C233" s="31">
        <v>4301060308</v>
      </c>
      <c r="D233" s="313">
        <v>4607091384482</v>
      </c>
      <c r="E233" s="311"/>
      <c r="F233" s="304">
        <v>1.3</v>
      </c>
      <c r="G233" s="32">
        <v>6</v>
      </c>
      <c r="H233" s="304">
        <v>7.8</v>
      </c>
      <c r="I233" s="304">
        <v>8.3640000000000008</v>
      </c>
      <c r="J233" s="32">
        <v>56</v>
      </c>
      <c r="K233" s="32" t="s">
        <v>98</v>
      </c>
      <c r="L233" s="33" t="s">
        <v>64</v>
      </c>
      <c r="M233" s="32">
        <v>30</v>
      </c>
      <c r="N233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16.5" hidden="1" customHeight="1" x14ac:dyDescent="0.25">
      <c r="A234" s="54" t="s">
        <v>374</v>
      </c>
      <c r="B234" s="54" t="s">
        <v>375</v>
      </c>
      <c r="C234" s="31">
        <v>4301060325</v>
      </c>
      <c r="D234" s="313">
        <v>4607091380897</v>
      </c>
      <c r="E234" s="311"/>
      <c r="F234" s="304">
        <v>1.4</v>
      </c>
      <c r="G234" s="32">
        <v>6</v>
      </c>
      <c r="H234" s="304">
        <v>8.4</v>
      </c>
      <c r="I234" s="304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12.6" hidden="1" customHeight="1" x14ac:dyDescent="0.2">
      <c r="A235" s="319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18"/>
      <c r="M235" s="320"/>
      <c r="N235" s="314" t="s">
        <v>66</v>
      </c>
      <c r="O235" s="315"/>
      <c r="P235" s="315"/>
      <c r="Q235" s="315"/>
      <c r="R235" s="315"/>
      <c r="S235" s="315"/>
      <c r="T235" s="316"/>
      <c r="U235" s="37" t="s">
        <v>67</v>
      </c>
      <c r="V235" s="307">
        <f>IFERROR(V232/H232,"0")+IFERROR(V233/H233,"0")+IFERROR(V234/H234,"0")</f>
        <v>0</v>
      </c>
      <c r="W235" s="307">
        <f>IFERROR(W232/H232,"0")+IFERROR(W233/H233,"0")+IFERROR(W234/H234,"0")</f>
        <v>0</v>
      </c>
      <c r="X235" s="307">
        <f>IFERROR(IF(X232="",0,X232),"0")+IFERROR(IF(X233="",0,X233),"0")+IFERROR(IF(X234="",0,X234),"0")</f>
        <v>0</v>
      </c>
      <c r="Y235" s="308"/>
      <c r="Z235" s="308"/>
    </row>
    <row r="236" spans="1:53" ht="12.6" hidden="1" customHeight="1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65</v>
      </c>
      <c r="V236" s="307">
        <f>IFERROR(SUM(V232:V234),"0")</f>
        <v>0</v>
      </c>
      <c r="W236" s="307">
        <f>IFERROR(SUM(W232:W234),"0")</f>
        <v>0</v>
      </c>
      <c r="X236" s="37"/>
      <c r="Y236" s="308"/>
      <c r="Z236" s="308"/>
    </row>
    <row r="237" spans="1:53" ht="14.25" hidden="1" customHeight="1" x14ac:dyDescent="0.25">
      <c r="A237" s="317" t="s">
        <v>81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301"/>
      <c r="Z237" s="301"/>
    </row>
    <row r="238" spans="1:53" ht="16.5" hidden="1" customHeight="1" x14ac:dyDescent="0.25">
      <c r="A238" s="54" t="s">
        <v>376</v>
      </c>
      <c r="B238" s="54" t="s">
        <v>377</v>
      </c>
      <c r="C238" s="31">
        <v>4301030232</v>
      </c>
      <c r="D238" s="313">
        <v>4607091388374</v>
      </c>
      <c r="E238" s="311"/>
      <c r="F238" s="304">
        <v>0.38</v>
      </c>
      <c r="G238" s="32">
        <v>8</v>
      </c>
      <c r="H238" s="304">
        <v>3.04</v>
      </c>
      <c r="I238" s="304">
        <v>3.28</v>
      </c>
      <c r="J238" s="32">
        <v>156</v>
      </c>
      <c r="K238" s="32" t="s">
        <v>63</v>
      </c>
      <c r="L238" s="33" t="s">
        <v>84</v>
      </c>
      <c r="M238" s="32">
        <v>180</v>
      </c>
      <c r="N238" s="506" t="s">
        <v>378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0" t="s">
        <v>1</v>
      </c>
    </row>
    <row r="239" spans="1:53" ht="27" hidden="1" customHeight="1" x14ac:dyDescent="0.25">
      <c r="A239" s="54" t="s">
        <v>379</v>
      </c>
      <c r="B239" s="54" t="s">
        <v>380</v>
      </c>
      <c r="C239" s="31">
        <v>4301030235</v>
      </c>
      <c r="D239" s="313">
        <v>4607091388381</v>
      </c>
      <c r="E239" s="311"/>
      <c r="F239" s="304">
        <v>0.38</v>
      </c>
      <c r="G239" s="32">
        <v>8</v>
      </c>
      <c r="H239" s="304">
        <v>3.04</v>
      </c>
      <c r="I239" s="304">
        <v>3.32</v>
      </c>
      <c r="J239" s="32">
        <v>156</v>
      </c>
      <c r="K239" s="32" t="s">
        <v>63</v>
      </c>
      <c r="L239" s="33" t="s">
        <v>84</v>
      </c>
      <c r="M239" s="32">
        <v>180</v>
      </c>
      <c r="N239" s="565" t="s">
        <v>381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hidden="1" customHeight="1" x14ac:dyDescent="0.25">
      <c r="A240" s="54" t="s">
        <v>382</v>
      </c>
      <c r="B240" s="54" t="s">
        <v>383</v>
      </c>
      <c r="C240" s="31">
        <v>4301030233</v>
      </c>
      <c r="D240" s="313">
        <v>4607091388404</v>
      </c>
      <c r="E240" s="311"/>
      <c r="F240" s="304">
        <v>0.17</v>
      </c>
      <c r="G240" s="32">
        <v>15</v>
      </c>
      <c r="H240" s="304">
        <v>2.5499999999999998</v>
      </c>
      <c r="I240" s="304">
        <v>2.9</v>
      </c>
      <c r="J240" s="32">
        <v>156</v>
      </c>
      <c r="K240" s="32" t="s">
        <v>63</v>
      </c>
      <c r="L240" s="33" t="s">
        <v>84</v>
      </c>
      <c r="M240" s="32">
        <v>180</v>
      </c>
      <c r="N240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12.6" hidden="1" customHeight="1" x14ac:dyDescent="0.2">
      <c r="A241" s="319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18"/>
      <c r="M241" s="320"/>
      <c r="N241" s="314" t="s">
        <v>66</v>
      </c>
      <c r="O241" s="315"/>
      <c r="P241" s="315"/>
      <c r="Q241" s="315"/>
      <c r="R241" s="315"/>
      <c r="S241" s="315"/>
      <c r="T241" s="316"/>
      <c r="U241" s="37" t="s">
        <v>67</v>
      </c>
      <c r="V241" s="307">
        <f>IFERROR(V238/H238,"0")+IFERROR(V239/H239,"0")+IFERROR(V240/H240,"0")</f>
        <v>0</v>
      </c>
      <c r="W241" s="307">
        <f>IFERROR(W238/H238,"0")+IFERROR(W239/H239,"0")+IFERROR(W240/H240,"0")</f>
        <v>0</v>
      </c>
      <c r="X241" s="307">
        <f>IFERROR(IF(X238="",0,X238),"0")+IFERROR(IF(X239="",0,X239),"0")+IFERROR(IF(X240="",0,X240),"0")</f>
        <v>0</v>
      </c>
      <c r="Y241" s="308"/>
      <c r="Z241" s="308"/>
    </row>
    <row r="242" spans="1:53" ht="12.6" hidden="1" customHeight="1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65</v>
      </c>
      <c r="V242" s="307">
        <f>IFERROR(SUM(V238:V240),"0")</f>
        <v>0</v>
      </c>
      <c r="W242" s="307">
        <f>IFERROR(SUM(W238:W240),"0")</f>
        <v>0</v>
      </c>
      <c r="X242" s="37"/>
      <c r="Y242" s="308"/>
      <c r="Z242" s="308"/>
    </row>
    <row r="243" spans="1:53" ht="14.25" hidden="1" customHeight="1" x14ac:dyDescent="0.25">
      <c r="A243" s="317" t="s">
        <v>384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18"/>
      <c r="Y243" s="301"/>
      <c r="Z243" s="301"/>
    </row>
    <row r="244" spans="1:53" ht="16.5" hidden="1" customHeight="1" x14ac:dyDescent="0.25">
      <c r="A244" s="54" t="s">
        <v>385</v>
      </c>
      <c r="B244" s="54" t="s">
        <v>386</v>
      </c>
      <c r="C244" s="31">
        <v>4301180007</v>
      </c>
      <c r="D244" s="313">
        <v>4680115881808</v>
      </c>
      <c r="E244" s="311"/>
      <c r="F244" s="304">
        <v>0.1</v>
      </c>
      <c r="G244" s="32">
        <v>20</v>
      </c>
      <c r="H244" s="304">
        <v>2</v>
      </c>
      <c r="I244" s="304">
        <v>2.2400000000000002</v>
      </c>
      <c r="J244" s="32">
        <v>238</v>
      </c>
      <c r="K244" s="32" t="s">
        <v>387</v>
      </c>
      <c r="L244" s="33" t="s">
        <v>388</v>
      </c>
      <c r="M244" s="32">
        <v>730</v>
      </c>
      <c r="N244" s="4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IFERROR(IF(W244=0,"",ROUNDUP(W244/H244,0)*0.00474),"")</f>
        <v/>
      </c>
      <c r="Y244" s="56"/>
      <c r="Z244" s="57"/>
      <c r="AD244" s="58"/>
      <c r="BA244" s="193" t="s">
        <v>1</v>
      </c>
    </row>
    <row r="245" spans="1:53" ht="27" hidden="1" customHeight="1" x14ac:dyDescent="0.25">
      <c r="A245" s="54" t="s">
        <v>389</v>
      </c>
      <c r="B245" s="54" t="s">
        <v>390</v>
      </c>
      <c r="C245" s="31">
        <v>4301180006</v>
      </c>
      <c r="D245" s="313">
        <v>4680115881822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387</v>
      </c>
      <c r="L245" s="33" t="s">
        <v>388</v>
      </c>
      <c r="M245" s="32">
        <v>730</v>
      </c>
      <c r="N245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4301180001</v>
      </c>
      <c r="D246" s="313">
        <v>4680115880016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387</v>
      </c>
      <c r="L246" s="33" t="s">
        <v>388</v>
      </c>
      <c r="M246" s="32">
        <v>730</v>
      </c>
      <c r="N246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30</v>
      </c>
      <c r="W246" s="306">
        <f>IFERROR(IF(V246="",0,CEILING((V246/$H246),1)*$H246),"")</f>
        <v>30</v>
      </c>
      <c r="X246" s="36">
        <f>IFERROR(IF(W246=0,"",ROUNDUP(W246/H246,0)*0.00474),"")</f>
        <v>7.110000000000001E-2</v>
      </c>
      <c r="Y246" s="56"/>
      <c r="Z246" s="57"/>
      <c r="AD246" s="58"/>
      <c r="BA246" s="195" t="s">
        <v>1</v>
      </c>
    </row>
    <row r="247" spans="1:53" ht="12.6" customHeight="1" x14ac:dyDescent="0.2">
      <c r="A247" s="319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20"/>
      <c r="N247" s="314" t="s">
        <v>66</v>
      </c>
      <c r="O247" s="315"/>
      <c r="P247" s="315"/>
      <c r="Q247" s="315"/>
      <c r="R247" s="315"/>
      <c r="S247" s="315"/>
      <c r="T247" s="316"/>
      <c r="U247" s="37" t="s">
        <v>67</v>
      </c>
      <c r="V247" s="307">
        <f>IFERROR(V244/H244,"0")+IFERROR(V245/H245,"0")+IFERROR(V246/H246,"0")</f>
        <v>15</v>
      </c>
      <c r="W247" s="307">
        <f>IFERROR(W244/H244,"0")+IFERROR(W245/H245,"0")+IFERROR(W246/H246,"0")</f>
        <v>15</v>
      </c>
      <c r="X247" s="307">
        <f>IFERROR(IF(X244="",0,X244),"0")+IFERROR(IF(X245="",0,X245),"0")+IFERROR(IF(X246="",0,X246),"0")</f>
        <v>7.110000000000001E-2</v>
      </c>
      <c r="Y247" s="308"/>
      <c r="Z247" s="308"/>
    </row>
    <row r="248" spans="1:53" ht="12.6" customHeight="1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65</v>
      </c>
      <c r="V248" s="307">
        <f>IFERROR(SUM(V244:V246),"0")</f>
        <v>30</v>
      </c>
      <c r="W248" s="307">
        <f>IFERROR(SUM(W244:W246),"0")</f>
        <v>30</v>
      </c>
      <c r="X248" s="37"/>
      <c r="Y248" s="308"/>
      <c r="Z248" s="308"/>
    </row>
    <row r="249" spans="1:53" ht="16.5" hidden="1" customHeight="1" x14ac:dyDescent="0.25">
      <c r="A249" s="331" t="s">
        <v>393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300"/>
      <c r="Z249" s="300"/>
    </row>
    <row r="250" spans="1:53" ht="14.25" hidden="1" customHeight="1" x14ac:dyDescent="0.25">
      <c r="A250" s="317" t="s">
        <v>101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1"/>
      <c r="Z250" s="301"/>
    </row>
    <row r="251" spans="1:53" ht="27" hidden="1" customHeight="1" x14ac:dyDescent="0.25">
      <c r="A251" s="54" t="s">
        <v>394</v>
      </c>
      <c r="B251" s="54" t="s">
        <v>395</v>
      </c>
      <c r="C251" s="31">
        <v>4301011315</v>
      </c>
      <c r="D251" s="313">
        <v>4607091387421</v>
      </c>
      <c r="E251" s="311"/>
      <c r="F251" s="304">
        <v>1.35</v>
      </c>
      <c r="G251" s="32">
        <v>8</v>
      </c>
      <c r="H251" s="304">
        <v>10.8</v>
      </c>
      <c r="I251" s="304">
        <v>11.28</v>
      </c>
      <c r="J251" s="32">
        <v>56</v>
      </c>
      <c r="K251" s="32" t="s">
        <v>98</v>
      </c>
      <c r="L251" s="33" t="s">
        <v>99</v>
      </c>
      <c r="M251" s="32">
        <v>55</v>
      </c>
      <c r="N251" s="59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 t="shared" ref="W251:W257" si="13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394</v>
      </c>
      <c r="B252" s="54" t="s">
        <v>396</v>
      </c>
      <c r="C252" s="31">
        <v>4301011121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48</v>
      </c>
      <c r="K252" s="32" t="s">
        <v>98</v>
      </c>
      <c r="L252" s="33" t="s">
        <v>105</v>
      </c>
      <c r="M252" s="32">
        <v>55</v>
      </c>
      <c r="N252" s="35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si="13"/>
        <v>0</v>
      </c>
      <c r="X252" s="36" t="str">
        <f>IFERROR(IF(W252=0,"",ROUNDUP(W252/H252,0)*0.02039),"")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397</v>
      </c>
      <c r="B253" s="54" t="s">
        <v>398</v>
      </c>
      <c r="C253" s="31">
        <v>4301011619</v>
      </c>
      <c r="D253" s="313">
        <v>4607091387452</v>
      </c>
      <c r="E253" s="311"/>
      <c r="F253" s="304">
        <v>1.45</v>
      </c>
      <c r="G253" s="32">
        <v>8</v>
      </c>
      <c r="H253" s="304">
        <v>11.6</v>
      </c>
      <c r="I253" s="304">
        <v>12.08</v>
      </c>
      <c r="J253" s="32">
        <v>56</v>
      </c>
      <c r="K253" s="32" t="s">
        <v>98</v>
      </c>
      <c r="L253" s="33" t="s">
        <v>99</v>
      </c>
      <c r="M253" s="32">
        <v>55</v>
      </c>
      <c r="N253" s="592" t="s">
        <v>399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hidden="1" customHeight="1" x14ac:dyDescent="0.25">
      <c r="A254" s="54" t="s">
        <v>397</v>
      </c>
      <c r="B254" s="54" t="s">
        <v>400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hidden="1" customHeight="1" x14ac:dyDescent="0.25">
      <c r="A255" s="54" t="s">
        <v>401</v>
      </c>
      <c r="B255" s="54" t="s">
        <v>402</v>
      </c>
      <c r="C255" s="31">
        <v>4301011313</v>
      </c>
      <c r="D255" s="313">
        <v>4607091385984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403</v>
      </c>
      <c r="B256" s="54" t="s">
        <v>404</v>
      </c>
      <c r="C256" s="31">
        <v>4301011316</v>
      </c>
      <c r="D256" s="313">
        <v>4607091387438</v>
      </c>
      <c r="E256" s="311"/>
      <c r="F256" s="304">
        <v>0.5</v>
      </c>
      <c r="G256" s="32">
        <v>10</v>
      </c>
      <c r="H256" s="304">
        <v>5</v>
      </c>
      <c r="I256" s="304">
        <v>5.24</v>
      </c>
      <c r="J256" s="32">
        <v>120</v>
      </c>
      <c r="K256" s="32" t="s">
        <v>63</v>
      </c>
      <c r="L256" s="33" t="s">
        <v>99</v>
      </c>
      <c r="M256" s="32">
        <v>55</v>
      </c>
      <c r="N256" s="5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50</v>
      </c>
      <c r="W256" s="306">
        <f t="shared" si="13"/>
        <v>50</v>
      </c>
      <c r="X256" s="36">
        <f>IFERROR(IF(W256=0,"",ROUNDUP(W256/H256,0)*0.00937),"")</f>
        <v>9.3700000000000006E-2</v>
      </c>
      <c r="Y256" s="56"/>
      <c r="Z256" s="57"/>
      <c r="AD256" s="58"/>
      <c r="BA256" s="201" t="s">
        <v>1</v>
      </c>
    </row>
    <row r="257" spans="1:53" ht="27" hidden="1" customHeight="1" x14ac:dyDescent="0.25">
      <c r="A257" s="54" t="s">
        <v>405</v>
      </c>
      <c r="B257" s="54" t="s">
        <v>406</v>
      </c>
      <c r="C257" s="31">
        <v>4301011318</v>
      </c>
      <c r="D257" s="313">
        <v>4607091387469</v>
      </c>
      <c r="E257" s="311"/>
      <c r="F257" s="304">
        <v>0.5</v>
      </c>
      <c r="G257" s="32">
        <v>10</v>
      </c>
      <c r="H257" s="304">
        <v>5</v>
      </c>
      <c r="I257" s="304">
        <v>5.21</v>
      </c>
      <c r="J257" s="32">
        <v>120</v>
      </c>
      <c r="K257" s="32" t="s">
        <v>63</v>
      </c>
      <c r="L257" s="33" t="s">
        <v>64</v>
      </c>
      <c r="M257" s="32">
        <v>55</v>
      </c>
      <c r="N257" s="3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12.6" customHeight="1" x14ac:dyDescent="0.2">
      <c r="A258" s="319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18"/>
      <c r="M258" s="320"/>
      <c r="N258" s="314" t="s">
        <v>66</v>
      </c>
      <c r="O258" s="315"/>
      <c r="P258" s="315"/>
      <c r="Q258" s="315"/>
      <c r="R258" s="315"/>
      <c r="S258" s="315"/>
      <c r="T258" s="316"/>
      <c r="U258" s="37" t="s">
        <v>67</v>
      </c>
      <c r="V258" s="307">
        <f>IFERROR(V251/H251,"0")+IFERROR(V252/H252,"0")+IFERROR(V253/H253,"0")+IFERROR(V254/H254,"0")+IFERROR(V255/H255,"0")+IFERROR(V256/H256,"0")+IFERROR(V257/H257,"0")</f>
        <v>10</v>
      </c>
      <c r="W258" s="307">
        <f>IFERROR(W251/H251,"0")+IFERROR(W252/H252,"0")+IFERROR(W253/H253,"0")+IFERROR(W254/H254,"0")+IFERROR(W255/H255,"0")+IFERROR(W256/H256,"0")+IFERROR(W257/H257,"0")</f>
        <v>10</v>
      </c>
      <c r="X258" s="307">
        <f>IFERROR(IF(X251="",0,X251),"0")+IFERROR(IF(X252="",0,X252),"0")+IFERROR(IF(X253="",0,X253),"0")+IFERROR(IF(X254="",0,X254),"0")+IFERROR(IF(X255="",0,X255),"0")+IFERROR(IF(X256="",0,X256),"0")+IFERROR(IF(X257="",0,X257),"0")</f>
        <v>9.3700000000000006E-2</v>
      </c>
      <c r="Y258" s="308"/>
      <c r="Z258" s="308"/>
    </row>
    <row r="259" spans="1:53" ht="12.6" customHeight="1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65</v>
      </c>
      <c r="V259" s="307">
        <f>IFERROR(SUM(V251:V257),"0")</f>
        <v>50</v>
      </c>
      <c r="W259" s="307">
        <f>IFERROR(SUM(W251:W257),"0")</f>
        <v>50</v>
      </c>
      <c r="X259" s="37"/>
      <c r="Y259" s="308"/>
      <c r="Z259" s="308"/>
    </row>
    <row r="260" spans="1:53" ht="14.25" hidden="1" customHeight="1" x14ac:dyDescent="0.25">
      <c r="A260" s="317" t="s">
        <v>60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18"/>
      <c r="Y260" s="301"/>
      <c r="Z260" s="301"/>
    </row>
    <row r="261" spans="1:53" ht="27" hidden="1" customHeight="1" x14ac:dyDescent="0.25">
      <c r="A261" s="54" t="s">
        <v>407</v>
      </c>
      <c r="B261" s="54" t="s">
        <v>408</v>
      </c>
      <c r="C261" s="31">
        <v>4301031154</v>
      </c>
      <c r="D261" s="313">
        <v>4607091387292</v>
      </c>
      <c r="E261" s="311"/>
      <c r="F261" s="304">
        <v>0.73</v>
      </c>
      <c r="G261" s="32">
        <v>6</v>
      </c>
      <c r="H261" s="304">
        <v>4.38</v>
      </c>
      <c r="I261" s="304">
        <v>4.6399999999999997</v>
      </c>
      <c r="J261" s="32">
        <v>156</v>
      </c>
      <c r="K261" s="32" t="s">
        <v>63</v>
      </c>
      <c r="L261" s="33" t="s">
        <v>64</v>
      </c>
      <c r="M261" s="32">
        <v>45</v>
      </c>
      <c r="N261" s="6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3" t="s">
        <v>1</v>
      </c>
    </row>
    <row r="262" spans="1:53" ht="27" hidden="1" customHeight="1" x14ac:dyDescent="0.25">
      <c r="A262" s="54" t="s">
        <v>409</v>
      </c>
      <c r="B262" s="54" t="s">
        <v>410</v>
      </c>
      <c r="C262" s="31">
        <v>4301031155</v>
      </c>
      <c r="D262" s="313">
        <v>4607091387315</v>
      </c>
      <c r="E262" s="311"/>
      <c r="F262" s="304">
        <v>0.7</v>
      </c>
      <c r="G262" s="32">
        <v>4</v>
      </c>
      <c r="H262" s="304">
        <v>2.8</v>
      </c>
      <c r="I262" s="304">
        <v>3.048</v>
      </c>
      <c r="J262" s="32">
        <v>156</v>
      </c>
      <c r="K262" s="32" t="s">
        <v>63</v>
      </c>
      <c r="L262" s="33" t="s">
        <v>64</v>
      </c>
      <c r="M262" s="32">
        <v>45</v>
      </c>
      <c r="N262" s="3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12.6" hidden="1" customHeight="1" x14ac:dyDescent="0.2">
      <c r="A263" s="319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20"/>
      <c r="N263" s="314" t="s">
        <v>66</v>
      </c>
      <c r="O263" s="315"/>
      <c r="P263" s="315"/>
      <c r="Q263" s="315"/>
      <c r="R263" s="315"/>
      <c r="S263" s="315"/>
      <c r="T263" s="316"/>
      <c r="U263" s="37" t="s">
        <v>67</v>
      </c>
      <c r="V263" s="307">
        <f>IFERROR(V261/H261,"0")+IFERROR(V262/H262,"0")</f>
        <v>0</v>
      </c>
      <c r="W263" s="307">
        <f>IFERROR(W261/H261,"0")+IFERROR(W262/H262,"0")</f>
        <v>0</v>
      </c>
      <c r="X263" s="307">
        <f>IFERROR(IF(X261="",0,X261),"0")+IFERROR(IF(X262="",0,X262),"0")</f>
        <v>0</v>
      </c>
      <c r="Y263" s="308"/>
      <c r="Z263" s="308"/>
    </row>
    <row r="264" spans="1:53" ht="12.6" hidden="1" customHeight="1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65</v>
      </c>
      <c r="V264" s="307">
        <f>IFERROR(SUM(V261:V262),"0")</f>
        <v>0</v>
      </c>
      <c r="W264" s="307">
        <f>IFERROR(SUM(W261:W262),"0")</f>
        <v>0</v>
      </c>
      <c r="X264" s="37"/>
      <c r="Y264" s="308"/>
      <c r="Z264" s="308"/>
    </row>
    <row r="265" spans="1:53" ht="16.5" hidden="1" customHeight="1" x14ac:dyDescent="0.25">
      <c r="A265" s="331" t="s">
        <v>411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18"/>
      <c r="Y265" s="300"/>
      <c r="Z265" s="300"/>
    </row>
    <row r="266" spans="1:53" ht="14.25" hidden="1" customHeight="1" x14ac:dyDescent="0.25">
      <c r="A266" s="317" t="s">
        <v>60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1"/>
      <c r="Z266" s="301"/>
    </row>
    <row r="267" spans="1:53" ht="27" customHeight="1" x14ac:dyDescent="0.25">
      <c r="A267" s="54" t="s">
        <v>412</v>
      </c>
      <c r="B267" s="54" t="s">
        <v>413</v>
      </c>
      <c r="C267" s="31">
        <v>4301031066</v>
      </c>
      <c r="D267" s="313">
        <v>4607091383836</v>
      </c>
      <c r="E267" s="311"/>
      <c r="F267" s="304">
        <v>0.3</v>
      </c>
      <c r="G267" s="32">
        <v>6</v>
      </c>
      <c r="H267" s="304">
        <v>1.8</v>
      </c>
      <c r="I267" s="304">
        <v>2.048</v>
      </c>
      <c r="J267" s="32">
        <v>156</v>
      </c>
      <c r="K267" s="32" t="s">
        <v>63</v>
      </c>
      <c r="L267" s="33" t="s">
        <v>64</v>
      </c>
      <c r="M267" s="32">
        <v>40</v>
      </c>
      <c r="N267" s="3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54</v>
      </c>
      <c r="W267" s="306">
        <f>IFERROR(IF(V267="",0,CEILING((V267/$H267),1)*$H267),"")</f>
        <v>54</v>
      </c>
      <c r="X267" s="36">
        <f>IFERROR(IF(W267=0,"",ROUNDUP(W267/H267,0)*0.00753),"")</f>
        <v>0.22590000000000002</v>
      </c>
      <c r="Y267" s="56"/>
      <c r="Z267" s="57"/>
      <c r="AD267" s="58"/>
      <c r="BA267" s="205" t="s">
        <v>1</v>
      </c>
    </row>
    <row r="268" spans="1:53" ht="12.6" customHeight="1" x14ac:dyDescent="0.2">
      <c r="A268" s="319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20"/>
      <c r="N268" s="314" t="s">
        <v>66</v>
      </c>
      <c r="O268" s="315"/>
      <c r="P268" s="315"/>
      <c r="Q268" s="315"/>
      <c r="R268" s="315"/>
      <c r="S268" s="315"/>
      <c r="T268" s="316"/>
      <c r="U268" s="37" t="s">
        <v>67</v>
      </c>
      <c r="V268" s="307">
        <f>IFERROR(V267/H267,"0")</f>
        <v>30</v>
      </c>
      <c r="W268" s="307">
        <f>IFERROR(W267/H267,"0")</f>
        <v>30</v>
      </c>
      <c r="X268" s="307">
        <f>IFERROR(IF(X267="",0,X267),"0")</f>
        <v>0.22590000000000002</v>
      </c>
      <c r="Y268" s="308"/>
      <c r="Z268" s="308"/>
    </row>
    <row r="269" spans="1:53" ht="12.6" customHeight="1" x14ac:dyDescent="0.2">
      <c r="A269" s="318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65</v>
      </c>
      <c r="V269" s="307">
        <f>IFERROR(SUM(V267:V267),"0")</f>
        <v>54</v>
      </c>
      <c r="W269" s="307">
        <f>IFERROR(SUM(W267:W267),"0")</f>
        <v>54</v>
      </c>
      <c r="X269" s="37"/>
      <c r="Y269" s="308"/>
      <c r="Z269" s="308"/>
    </row>
    <row r="270" spans="1:53" ht="14.25" hidden="1" customHeight="1" x14ac:dyDescent="0.25">
      <c r="A270" s="317" t="s">
        <v>68</v>
      </c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18"/>
      <c r="N270" s="318"/>
      <c r="O270" s="318"/>
      <c r="P270" s="318"/>
      <c r="Q270" s="318"/>
      <c r="R270" s="318"/>
      <c r="S270" s="318"/>
      <c r="T270" s="318"/>
      <c r="U270" s="318"/>
      <c r="V270" s="318"/>
      <c r="W270" s="318"/>
      <c r="X270" s="318"/>
      <c r="Y270" s="301"/>
      <c r="Z270" s="301"/>
    </row>
    <row r="271" spans="1:53" ht="27" hidden="1" customHeight="1" x14ac:dyDescent="0.25">
      <c r="A271" s="54" t="s">
        <v>414</v>
      </c>
      <c r="B271" s="54" t="s">
        <v>415</v>
      </c>
      <c r="C271" s="31">
        <v>4301051142</v>
      </c>
      <c r="D271" s="313">
        <v>4607091387919</v>
      </c>
      <c r="E271" s="311"/>
      <c r="F271" s="304">
        <v>1.35</v>
      </c>
      <c r="G271" s="32">
        <v>6</v>
      </c>
      <c r="H271" s="304">
        <v>8.1</v>
      </c>
      <c r="I271" s="304">
        <v>8.6639999999999997</v>
      </c>
      <c r="J271" s="32">
        <v>56</v>
      </c>
      <c r="K271" s="32" t="s">
        <v>98</v>
      </c>
      <c r="L271" s="33" t="s">
        <v>64</v>
      </c>
      <c r="M271" s="32">
        <v>45</v>
      </c>
      <c r="N271" s="3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06" t="s">
        <v>1</v>
      </c>
    </row>
    <row r="272" spans="1:53" ht="27" hidden="1" customHeight="1" x14ac:dyDescent="0.25">
      <c r="A272" s="54" t="s">
        <v>416</v>
      </c>
      <c r="B272" s="54" t="s">
        <v>417</v>
      </c>
      <c r="C272" s="31">
        <v>4301051109</v>
      </c>
      <c r="D272" s="313">
        <v>4607091383942</v>
      </c>
      <c r="E272" s="311"/>
      <c r="F272" s="304">
        <v>0.42</v>
      </c>
      <c r="G272" s="32">
        <v>6</v>
      </c>
      <c r="H272" s="304">
        <v>2.52</v>
      </c>
      <c r="I272" s="304">
        <v>2.7919999999999998</v>
      </c>
      <c r="J272" s="32">
        <v>156</v>
      </c>
      <c r="K272" s="32" t="s">
        <v>63</v>
      </c>
      <c r="L272" s="33" t="s">
        <v>117</v>
      </c>
      <c r="M272" s="32">
        <v>45</v>
      </c>
      <c r="N272" s="6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07" t="s">
        <v>1</v>
      </c>
    </row>
    <row r="273" spans="1:53" ht="12.6" hidden="1" customHeight="1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IFERROR(V271/H271,"0")+IFERROR(V272/H272,"0")</f>
        <v>0</v>
      </c>
      <c r="W273" s="307">
        <f>IFERROR(W271/H271,"0")+IFERROR(W272/H272,"0")</f>
        <v>0</v>
      </c>
      <c r="X273" s="307">
        <f>IFERROR(IF(X271="",0,X271),"0")+IFERROR(IF(X272="",0,X272),"0")</f>
        <v>0</v>
      </c>
      <c r="Y273" s="308"/>
      <c r="Z273" s="308"/>
    </row>
    <row r="274" spans="1:53" ht="12.6" hidden="1" customHeight="1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IFERROR(SUM(V271:V272),"0")</f>
        <v>0</v>
      </c>
      <c r="W274" s="307">
        <f>IFERROR(SUM(W271:W272),"0")</f>
        <v>0</v>
      </c>
      <c r="X274" s="37"/>
      <c r="Y274" s="308"/>
      <c r="Z274" s="308"/>
    </row>
    <row r="275" spans="1:53" ht="14.25" hidden="1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418</v>
      </c>
      <c r="B276" s="54" t="s">
        <v>419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114</v>
      </c>
      <c r="W276" s="306">
        <f>IFERROR(IF(V276="",0,CEILING((V276/$H276),1)*$H276),"")</f>
        <v>113.99999999999999</v>
      </c>
      <c r="X276" s="36">
        <f>IFERROR(IF(W276=0,"",ROUNDUP(W276/H276,0)*0.00753),"")</f>
        <v>0.3765</v>
      </c>
      <c r="Y276" s="56"/>
      <c r="Z276" s="57"/>
      <c r="AD276" s="58"/>
      <c r="BA276" s="208" t="s">
        <v>1</v>
      </c>
    </row>
    <row r="277" spans="1:53" ht="12.6" customHeight="1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50.000000000000007</v>
      </c>
      <c r="W277" s="307">
        <f>IFERROR(W276/H276,"0")</f>
        <v>50</v>
      </c>
      <c r="X277" s="307">
        <f>IFERROR(IF(X276="",0,X276),"0")</f>
        <v>0.3765</v>
      </c>
      <c r="Y277" s="308"/>
      <c r="Z277" s="308"/>
    </row>
    <row r="278" spans="1:53" ht="12.6" customHeight="1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114</v>
      </c>
      <c r="W278" s="307">
        <f>IFERROR(SUM(W276:W276),"0")</f>
        <v>113.99999999999999</v>
      </c>
      <c r="X278" s="37"/>
      <c r="Y278" s="308"/>
      <c r="Z278" s="308"/>
    </row>
    <row r="279" spans="1:53" ht="14.25" hidden="1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420</v>
      </c>
      <c r="B280" s="54" t="s">
        <v>421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10.199999999999999</v>
      </c>
      <c r="W280" s="306">
        <f>IFERROR(IF(V280="",0,CEILING((V280/$H280),1)*$H280),"")</f>
        <v>10.199999999999999</v>
      </c>
      <c r="X280" s="36">
        <f>IFERROR(IF(W280=0,"",ROUNDUP(W280/H280,0)*0.00753),"")</f>
        <v>3.0120000000000001E-2</v>
      </c>
      <c r="Y280" s="56"/>
      <c r="Z280" s="57"/>
      <c r="AD280" s="58"/>
      <c r="BA280" s="209" t="s">
        <v>1</v>
      </c>
    </row>
    <row r="281" spans="1:53" ht="12.6" customHeight="1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4</v>
      </c>
      <c r="W281" s="307">
        <f>IFERROR(W280/H280,"0")</f>
        <v>4</v>
      </c>
      <c r="X281" s="307">
        <f>IFERROR(IF(X280="",0,X280),"0")</f>
        <v>3.0120000000000001E-2</v>
      </c>
      <c r="Y281" s="308"/>
      <c r="Z281" s="308"/>
    </row>
    <row r="282" spans="1:53" ht="12.6" customHeight="1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10.199999999999999</v>
      </c>
      <c r="W282" s="307">
        <f>IFERROR(SUM(W280:W280),"0")</f>
        <v>10.199999999999999</v>
      </c>
      <c r="X282" s="37"/>
      <c r="Y282" s="308"/>
      <c r="Z282" s="308"/>
    </row>
    <row r="283" spans="1:53" ht="27.75" hidden="1" customHeight="1" x14ac:dyDescent="0.2">
      <c r="A283" s="360" t="s">
        <v>422</v>
      </c>
      <c r="B283" s="361"/>
      <c r="C283" s="361"/>
      <c r="D283" s="361"/>
      <c r="E283" s="361"/>
      <c r="F283" s="361"/>
      <c r="G283" s="361"/>
      <c r="H283" s="361"/>
      <c r="I283" s="361"/>
      <c r="J283" s="361"/>
      <c r="K283" s="361"/>
      <c r="L283" s="361"/>
      <c r="M283" s="361"/>
      <c r="N283" s="361"/>
      <c r="O283" s="361"/>
      <c r="P283" s="361"/>
      <c r="Q283" s="361"/>
      <c r="R283" s="361"/>
      <c r="S283" s="361"/>
      <c r="T283" s="361"/>
      <c r="U283" s="361"/>
      <c r="V283" s="361"/>
      <c r="W283" s="361"/>
      <c r="X283" s="361"/>
      <c r="Y283" s="48"/>
      <c r="Z283" s="48"/>
    </row>
    <row r="284" spans="1:53" ht="16.5" hidden="1" customHeight="1" x14ac:dyDescent="0.25">
      <c r="A284" s="331" t="s">
        <v>423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hidden="1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hidden="1" customHeight="1" x14ac:dyDescent="0.25">
      <c r="A286" s="54" t="s">
        <v>424</v>
      </c>
      <c r="B286" s="54" t="s">
        <v>425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 t="shared" ref="W286:W293" si="14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0" t="s">
        <v>1</v>
      </c>
    </row>
    <row r="287" spans="1:53" ht="27" hidden="1" customHeight="1" x14ac:dyDescent="0.25">
      <c r="A287" s="54" t="s">
        <v>424</v>
      </c>
      <c r="B287" s="54" t="s">
        <v>426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hidden="1" customHeight="1" x14ac:dyDescent="0.25">
      <c r="A288" s="54" t="s">
        <v>427</v>
      </c>
      <c r="B288" s="54" t="s">
        <v>428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0</v>
      </c>
      <c r="W288" s="306">
        <f t="shared" si="14"/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hidden="1" customHeight="1" x14ac:dyDescent="0.25">
      <c r="A289" s="54" t="s">
        <v>427</v>
      </c>
      <c r="B289" s="54" t="s">
        <v>429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6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hidden="1" customHeight="1" x14ac:dyDescent="0.25">
      <c r="A290" s="54" t="s">
        <v>430</v>
      </c>
      <c r="B290" s="54" t="s">
        <v>431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0</v>
      </c>
      <c r="W290" s="306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16.5" hidden="1" customHeight="1" x14ac:dyDescent="0.25">
      <c r="A291" s="54" t="s">
        <v>430</v>
      </c>
      <c r="B291" s="54" t="s">
        <v>432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7" t="s">
        <v>433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ht="12.6" hidden="1" customHeight="1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0</v>
      </c>
      <c r="W294" s="307">
        <f>IFERROR(W286/H286,"0")+IFERROR(W287/H287,"0")+IFERROR(W288/H288,"0")+IFERROR(W289/H289,"0")+IFERROR(W290/H290,"0")+IFERROR(W291/H291,"0")+IFERROR(W292/H292,"0")+IFERROR(W293/H293,"0")</f>
        <v>0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08"/>
      <c r="Z294" s="308"/>
    </row>
    <row r="295" spans="1:53" ht="12.6" hidden="1" customHeight="1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0</v>
      </c>
      <c r="W295" s="307">
        <f>IFERROR(SUM(W286:W293),"0")</f>
        <v>0</v>
      </c>
      <c r="X295" s="37"/>
      <c r="Y295" s="308"/>
      <c r="Z295" s="308"/>
    </row>
    <row r="296" spans="1:53" ht="14.25" hidden="1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hidden="1" customHeight="1" x14ac:dyDescent="0.25">
      <c r="A297" s="54" t="s">
        <v>438</v>
      </c>
      <c r="B297" s="54" t="s">
        <v>439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>IFERROR(IF(V297="",0,CEILING((V297/$H297),1)*$H297),"")</f>
        <v>0</v>
      </c>
      <c r="X297" s="36" t="str">
        <f>IFERROR(IF(W297=0,"",ROUNDUP(W297/H297,0)*0.02175),"")</f>
        <v/>
      </c>
      <c r="Y297" s="56"/>
      <c r="Z297" s="57"/>
      <c r="AD297" s="58"/>
      <c r="BA297" s="218" t="s">
        <v>1</v>
      </c>
    </row>
    <row r="298" spans="1:53" ht="16.5" hidden="1" customHeight="1" x14ac:dyDescent="0.25">
      <c r="A298" s="54" t="s">
        <v>440</v>
      </c>
      <c r="B298" s="54" t="s">
        <v>441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9" t="s">
        <v>442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443</v>
      </c>
      <c r="B299" s="54" t="s">
        <v>444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28</v>
      </c>
      <c r="W299" s="306">
        <f>IFERROR(IF(V299="",0,CEILING((V299/$H299),1)*$H299),"")</f>
        <v>28</v>
      </c>
      <c r="X299" s="36">
        <f>IFERROR(IF(W299=0,"",ROUNDUP(W299/H299,0)*0.00937),"")</f>
        <v>6.5589999999999996E-2</v>
      </c>
      <c r="Y299" s="56"/>
      <c r="Z299" s="57"/>
      <c r="AD299" s="58"/>
      <c r="BA299" s="220" t="s">
        <v>1</v>
      </c>
    </row>
    <row r="300" spans="1:53" ht="12.6" customHeight="1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7</v>
      </c>
      <c r="W300" s="307">
        <f>IFERROR(W297/H297,"0")+IFERROR(W298/H298,"0")+IFERROR(W299/H299,"0")</f>
        <v>7</v>
      </c>
      <c r="X300" s="307">
        <f>IFERROR(IF(X297="",0,X297),"0")+IFERROR(IF(X298="",0,X298),"0")+IFERROR(IF(X299="",0,X299),"0")</f>
        <v>6.5589999999999996E-2</v>
      </c>
      <c r="Y300" s="308"/>
      <c r="Z300" s="308"/>
    </row>
    <row r="301" spans="1:53" ht="12.6" customHeight="1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28</v>
      </c>
      <c r="W301" s="307">
        <f>IFERROR(SUM(W297:W299),"0")</f>
        <v>28</v>
      </c>
      <c r="X301" s="37"/>
      <c r="Y301" s="308"/>
      <c r="Z301" s="308"/>
    </row>
    <row r="302" spans="1:53" ht="14.25" hidden="1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hidden="1" customHeight="1" x14ac:dyDescent="0.25">
      <c r="A303" s="54" t="s">
        <v>445</v>
      </c>
      <c r="B303" s="54" t="s">
        <v>446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ht="12.6" hidden="1" customHeight="1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ht="12.6" hidden="1" customHeight="1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hidden="1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447</v>
      </c>
      <c r="B307" s="54" t="s">
        <v>448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702</v>
      </c>
      <c r="W307" s="306">
        <f>IFERROR(IF(V307="",0,CEILING((V307/$H307),1)*$H307),"")</f>
        <v>702</v>
      </c>
      <c r="X307" s="36">
        <f>IFERROR(IF(W307=0,"",ROUNDUP(W307/H307,0)*0.02175),"")</f>
        <v>1.9574999999999998</v>
      </c>
      <c r="Y307" s="56"/>
      <c r="Z307" s="57"/>
      <c r="AD307" s="58"/>
      <c r="BA307" s="222" t="s">
        <v>1</v>
      </c>
    </row>
    <row r="308" spans="1:53" ht="12.6" customHeight="1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90</v>
      </c>
      <c r="W308" s="307">
        <f>IFERROR(W307/H307,"0")</f>
        <v>90</v>
      </c>
      <c r="X308" s="307">
        <f>IFERROR(IF(X307="",0,X307),"0")</f>
        <v>1.9574999999999998</v>
      </c>
      <c r="Y308" s="308"/>
      <c r="Z308" s="308"/>
    </row>
    <row r="309" spans="1:53" ht="12.6" customHeight="1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702</v>
      </c>
      <c r="W309" s="307">
        <f>IFERROR(SUM(W307:W307),"0")</f>
        <v>702</v>
      </c>
      <c r="X309" s="37"/>
      <c r="Y309" s="308"/>
      <c r="Z309" s="308"/>
    </row>
    <row r="310" spans="1:53" ht="16.5" hidden="1" customHeight="1" x14ac:dyDescent="0.25">
      <c r="A310" s="331" t="s">
        <v>449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hidden="1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hidden="1" customHeight="1" x14ac:dyDescent="0.25">
      <c r="A312" s="54" t="s">
        <v>450</v>
      </c>
      <c r="B312" s="54" t="s">
        <v>451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hidden="1" customHeight="1" x14ac:dyDescent="0.25">
      <c r="A313" s="54" t="s">
        <v>452</v>
      </c>
      <c r="B313" s="54" t="s">
        <v>453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hidden="1" customHeight="1" x14ac:dyDescent="0.25">
      <c r="A314" s="54" t="s">
        <v>454</v>
      </c>
      <c r="B314" s="54" t="s">
        <v>455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64</v>
      </c>
      <c r="W315" s="306">
        <f>IFERROR(IF(V315="",0,CEILING((V315/$H315),1)*$H315),"")</f>
        <v>64</v>
      </c>
      <c r="X315" s="36">
        <f>IFERROR(IF(W315=0,"",ROUNDUP(W315/H315,0)*0.00937),"")</f>
        <v>0.14992</v>
      </c>
      <c r="Y315" s="56"/>
      <c r="Z315" s="57"/>
      <c r="AD315" s="58"/>
      <c r="BA315" s="226" t="s">
        <v>1</v>
      </c>
    </row>
    <row r="316" spans="1:53" ht="12.6" customHeight="1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16</v>
      </c>
      <c r="W316" s="307">
        <f>IFERROR(W312/H312,"0")+IFERROR(W313/H313,"0")+IFERROR(W314/H314,"0")+IFERROR(W315/H315,"0")</f>
        <v>16</v>
      </c>
      <c r="X316" s="307">
        <f>IFERROR(IF(X312="",0,X312),"0")+IFERROR(IF(X313="",0,X313),"0")+IFERROR(IF(X314="",0,X314),"0")+IFERROR(IF(X315="",0,X315),"0")</f>
        <v>0.14992</v>
      </c>
      <c r="Y316" s="308"/>
      <c r="Z316" s="308"/>
    </row>
    <row r="317" spans="1:53" ht="12.6" customHeight="1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64</v>
      </c>
      <c r="W317" s="307">
        <f>IFERROR(SUM(W312:W315),"0")</f>
        <v>64</v>
      </c>
      <c r="X317" s="37"/>
      <c r="Y317" s="308"/>
      <c r="Z317" s="308"/>
    </row>
    <row r="318" spans="1:53" ht="14.25" hidden="1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hidden="1" customHeight="1" x14ac:dyDescent="0.25">
      <c r="A319" s="54" t="s">
        <v>458</v>
      </c>
      <c r="B319" s="54" t="s">
        <v>459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hidden="1" customHeight="1" x14ac:dyDescent="0.25">
      <c r="A320" s="54" t="s">
        <v>460</v>
      </c>
      <c r="B320" s="54" t="s">
        <v>461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ht="12.6" hidden="1" customHeight="1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ht="12.6" hidden="1" customHeight="1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hidden="1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hidden="1" customHeight="1" x14ac:dyDescent="0.25">
      <c r="A324" s="54" t="s">
        <v>462</v>
      </c>
      <c r="B324" s="54" t="s">
        <v>463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1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29" t="s">
        <v>1</v>
      </c>
    </row>
    <row r="325" spans="1:53" ht="27" hidden="1" customHeight="1" x14ac:dyDescent="0.25">
      <c r="A325" s="54" t="s">
        <v>464</v>
      </c>
      <c r="B325" s="54" t="s">
        <v>465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1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466</v>
      </c>
      <c r="B326" s="54" t="s">
        <v>467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240</v>
      </c>
      <c r="W326" s="306">
        <f>IFERROR(IF(V326="",0,CEILING((V326/$H326),1)*$H326),"")</f>
        <v>240</v>
      </c>
      <c r="X326" s="36">
        <f>IFERROR(IF(W326=0,"",ROUNDUP(W326/H326,0)*0.00753),"")</f>
        <v>0.753</v>
      </c>
      <c r="Y326" s="56"/>
      <c r="Z326" s="57"/>
      <c r="AD326" s="58"/>
      <c r="BA326" s="231" t="s">
        <v>1</v>
      </c>
    </row>
    <row r="327" spans="1:53" ht="27" hidden="1" customHeight="1" x14ac:dyDescent="0.25">
      <c r="A327" s="54" t="s">
        <v>468</v>
      </c>
      <c r="B327" s="54" t="s">
        <v>469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ht="12.6" customHeight="1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100</v>
      </c>
      <c r="W328" s="307">
        <f>IFERROR(W324/H324,"0")+IFERROR(W325/H325,"0")+IFERROR(W326/H326,"0")+IFERROR(W327/H327,"0")</f>
        <v>100</v>
      </c>
      <c r="X328" s="307">
        <f>IFERROR(IF(X324="",0,X324),"0")+IFERROR(IF(X325="",0,X325),"0")+IFERROR(IF(X326="",0,X326),"0")+IFERROR(IF(X327="",0,X327),"0")</f>
        <v>0.753</v>
      </c>
      <c r="Y328" s="308"/>
      <c r="Z328" s="308"/>
    </row>
    <row r="329" spans="1:53" ht="12.6" customHeight="1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240</v>
      </c>
      <c r="W329" s="307">
        <f>IFERROR(SUM(W324:W327),"0")</f>
        <v>240</v>
      </c>
      <c r="X329" s="37"/>
      <c r="Y329" s="308"/>
      <c r="Z329" s="308"/>
    </row>
    <row r="330" spans="1:53" ht="14.25" hidden="1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hidden="1" customHeight="1" x14ac:dyDescent="0.25">
      <c r="A331" s="54" t="s">
        <v>470</v>
      </c>
      <c r="B331" s="54" t="s">
        <v>471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ht="12.6" hidden="1" customHeight="1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ht="12.6" hidden="1" customHeight="1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hidden="1" customHeight="1" x14ac:dyDescent="0.2">
      <c r="A334" s="360" t="s">
        <v>472</v>
      </c>
      <c r="B334" s="361"/>
      <c r="C334" s="361"/>
      <c r="D334" s="361"/>
      <c r="E334" s="361"/>
      <c r="F334" s="361"/>
      <c r="G334" s="361"/>
      <c r="H334" s="361"/>
      <c r="I334" s="361"/>
      <c r="J334" s="361"/>
      <c r="K334" s="361"/>
      <c r="L334" s="361"/>
      <c r="M334" s="361"/>
      <c r="N334" s="361"/>
      <c r="O334" s="361"/>
      <c r="P334" s="361"/>
      <c r="Q334" s="361"/>
      <c r="R334" s="361"/>
      <c r="S334" s="361"/>
      <c r="T334" s="361"/>
      <c r="U334" s="361"/>
      <c r="V334" s="361"/>
      <c r="W334" s="361"/>
      <c r="X334" s="361"/>
      <c r="Y334" s="48"/>
      <c r="Z334" s="48"/>
    </row>
    <row r="335" spans="1:53" ht="16.5" hidden="1" customHeight="1" x14ac:dyDescent="0.25">
      <c r="A335" s="331" t="s">
        <v>473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hidden="1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474</v>
      </c>
      <c r="B337" s="54" t="s">
        <v>475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54</v>
      </c>
      <c r="W337" s="306">
        <f>IFERROR(IF(V337="",0,CEILING((V337/$H337),1)*$H337),"")</f>
        <v>54</v>
      </c>
      <c r="X337" s="36">
        <f>IFERROR(IF(W337=0,"",ROUNDUP(W337/H337,0)*0.00753),"")</f>
        <v>0.15060000000000001</v>
      </c>
      <c r="Y337" s="56"/>
      <c r="Z337" s="57"/>
      <c r="AD337" s="58"/>
      <c r="BA337" s="234" t="s">
        <v>1</v>
      </c>
    </row>
    <row r="338" spans="1:53" ht="27" hidden="1" customHeight="1" x14ac:dyDescent="0.25">
      <c r="A338" s="54" t="s">
        <v>476</v>
      </c>
      <c r="B338" s="54" t="s">
        <v>477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ht="12.6" customHeight="1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20</v>
      </c>
      <c r="W339" s="307">
        <f>IFERROR(W337/H337,"0")+IFERROR(W338/H338,"0")</f>
        <v>20</v>
      </c>
      <c r="X339" s="307">
        <f>IFERROR(IF(X337="",0,X337),"0")+IFERROR(IF(X338="",0,X338),"0")</f>
        <v>0.15060000000000001</v>
      </c>
      <c r="Y339" s="308"/>
      <c r="Z339" s="308"/>
    </row>
    <row r="340" spans="1:53" ht="12.6" customHeight="1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54</v>
      </c>
      <c r="W340" s="307">
        <f>IFERROR(SUM(W337:W338),"0")</f>
        <v>54</v>
      </c>
      <c r="X340" s="37"/>
      <c r="Y340" s="308"/>
      <c r="Z340" s="308"/>
    </row>
    <row r="341" spans="1:53" ht="14.25" hidden="1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hidden="1" customHeight="1" x14ac:dyDescent="0.25">
      <c r="A342" s="54" t="s">
        <v>478</v>
      </c>
      <c r="B342" s="54" t="s">
        <v>479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hidden="1" customHeight="1" x14ac:dyDescent="0.25">
      <c r="A344" s="54" t="s">
        <v>482</v>
      </c>
      <c r="B344" s="54" t="s">
        <v>483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hidden="1" customHeight="1" x14ac:dyDescent="0.25">
      <c r="A345" s="54" t="s">
        <v>484</v>
      </c>
      <c r="B345" s="54" t="s">
        <v>485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hidden="1" customHeight="1" x14ac:dyDescent="0.25">
      <c r="A346" s="54" t="s">
        <v>486</v>
      </c>
      <c r="B346" s="54" t="s">
        <v>487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hidden="1" customHeight="1" x14ac:dyDescent="0.25">
      <c r="A347" s="54" t="s">
        <v>488</v>
      </c>
      <c r="B347" s="54" t="s">
        <v>489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hidden="1" customHeight="1" x14ac:dyDescent="0.25">
      <c r="A348" s="54" t="s">
        <v>490</v>
      </c>
      <c r="B348" s="54" t="s">
        <v>491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hidden="1" customHeight="1" x14ac:dyDescent="0.25">
      <c r="A349" s="54" t="s">
        <v>492</v>
      </c>
      <c r="B349" s="54" t="s">
        <v>493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hidden="1" customHeight="1" x14ac:dyDescent="0.25">
      <c r="A350" s="54" t="s">
        <v>494</v>
      </c>
      <c r="B350" s="54" t="s">
        <v>495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16.8</v>
      </c>
      <c r="W351" s="306">
        <f t="shared" si="15"/>
        <v>16.8</v>
      </c>
      <c r="X351" s="36">
        <f t="shared" si="16"/>
        <v>4.0160000000000001E-2</v>
      </c>
      <c r="Y351" s="56"/>
      <c r="Z351" s="57"/>
      <c r="AD351" s="58"/>
      <c r="BA351" s="245" t="s">
        <v>1</v>
      </c>
    </row>
    <row r="352" spans="1:53" ht="27" hidden="1" customHeight="1" x14ac:dyDescent="0.25">
      <c r="A352" s="54" t="s">
        <v>498</v>
      </c>
      <c r="B352" s="54" t="s">
        <v>499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31.5</v>
      </c>
      <c r="W353" s="306">
        <f t="shared" si="15"/>
        <v>31.5</v>
      </c>
      <c r="X353" s="36">
        <f t="shared" si="16"/>
        <v>7.5300000000000006E-2</v>
      </c>
      <c r="Y353" s="56"/>
      <c r="Z353" s="57"/>
      <c r="AD353" s="58"/>
      <c r="BA353" s="247" t="s">
        <v>1</v>
      </c>
    </row>
    <row r="354" spans="1:53" ht="27" hidden="1" customHeight="1" x14ac:dyDescent="0.25">
      <c r="A354" s="54" t="s">
        <v>502</v>
      </c>
      <c r="B354" s="54" t="s">
        <v>503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8" t="s">
        <v>504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12.6" customHeight="1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23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23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0.11546000000000001</v>
      </c>
      <c r="Y355" s="308"/>
      <c r="Z355" s="308"/>
    </row>
    <row r="356" spans="1:53" ht="12.6" customHeight="1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48.3</v>
      </c>
      <c r="W356" s="307">
        <f>IFERROR(SUM(W342:W354),"0")</f>
        <v>48.3</v>
      </c>
      <c r="X356" s="37"/>
      <c r="Y356" s="308"/>
      <c r="Z356" s="308"/>
    </row>
    <row r="357" spans="1:53" ht="14.25" hidden="1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hidden="1" customHeight="1" x14ac:dyDescent="0.25">
      <c r="A358" s="54" t="s">
        <v>505</v>
      </c>
      <c r="B358" s="54" t="s">
        <v>506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507</v>
      </c>
      <c r="B359" s="54" t="s">
        <v>508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19.8</v>
      </c>
      <c r="W359" s="306">
        <f>IFERROR(IF(V359="",0,CEILING((V359/$H359),1)*$H359),"")</f>
        <v>19.8</v>
      </c>
      <c r="X359" s="36">
        <f>IFERROR(IF(W359=0,"",ROUNDUP(W359/H359,0)*0.00753),"")</f>
        <v>7.5300000000000006E-2</v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509</v>
      </c>
      <c r="B360" s="54" t="s">
        <v>510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40.799999999999997</v>
      </c>
      <c r="W360" s="306">
        <f>IFERROR(IF(V360="",0,CEILING((V360/$H360),1)*$H360),"")</f>
        <v>40.799999999999997</v>
      </c>
      <c r="X360" s="36">
        <f>IFERROR(IF(W360=0,"",ROUNDUP(W360/H360,0)*0.00937),"")</f>
        <v>0.15928999999999999</v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48.400000000000013</v>
      </c>
      <c r="W361" s="306">
        <f>IFERROR(IF(V361="",0,CEILING((V361/$H361),1)*$H361),"")</f>
        <v>48.400000000000006</v>
      </c>
      <c r="X361" s="36">
        <f>IFERROR(IF(W361=0,"",ROUNDUP(W361/H361,0)*0.00937),"")</f>
        <v>0.20613999999999999</v>
      </c>
      <c r="Y361" s="56"/>
      <c r="Z361" s="57"/>
      <c r="AD361" s="58"/>
      <c r="BA361" s="252" t="s">
        <v>1</v>
      </c>
    </row>
    <row r="362" spans="1:53" ht="12.6" customHeight="1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49</v>
      </c>
      <c r="W362" s="307">
        <f>IFERROR(W358/H358,"0")+IFERROR(W359/H359,"0")+IFERROR(W360/H360,"0")+IFERROR(W361/H361,"0")</f>
        <v>49</v>
      </c>
      <c r="X362" s="307">
        <f>IFERROR(IF(X358="",0,X358),"0")+IFERROR(IF(X359="",0,X359),"0")+IFERROR(IF(X360="",0,X360),"0")+IFERROR(IF(X361="",0,X361),"0")</f>
        <v>0.44072999999999996</v>
      </c>
      <c r="Y362" s="308"/>
      <c r="Z362" s="308"/>
    </row>
    <row r="363" spans="1:53" ht="12.6" customHeight="1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109</v>
      </c>
      <c r="W363" s="307">
        <f>IFERROR(SUM(W358:W361),"0")</f>
        <v>109</v>
      </c>
      <c r="X363" s="37"/>
      <c r="Y363" s="308"/>
      <c r="Z363" s="308"/>
    </row>
    <row r="364" spans="1:53" ht="14.25" hidden="1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hidden="1" customHeight="1" x14ac:dyDescent="0.25">
      <c r="A365" s="54" t="s">
        <v>513</v>
      </c>
      <c r="B365" s="54" t="s">
        <v>514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ht="12.6" hidden="1" customHeight="1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ht="12.6" hidden="1" customHeight="1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hidden="1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hidden="1" customHeight="1" x14ac:dyDescent="0.25">
      <c r="A369" s="54" t="s">
        <v>515</v>
      </c>
      <c r="B369" s="54" t="s">
        <v>516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517</v>
      </c>
      <c r="L369" s="33" t="s">
        <v>518</v>
      </c>
      <c r="M369" s="32">
        <v>60</v>
      </c>
      <c r="N369" s="581" t="s">
        <v>519</v>
      </c>
      <c r="O369" s="310"/>
      <c r="P369" s="310"/>
      <c r="Q369" s="310"/>
      <c r="R369" s="311"/>
      <c r="S369" s="34" t="s">
        <v>520</v>
      </c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521</v>
      </c>
      <c r="AD369" s="58"/>
      <c r="BA369" s="254" t="s">
        <v>1</v>
      </c>
    </row>
    <row r="370" spans="1:53" ht="27" hidden="1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517</v>
      </c>
      <c r="L370" s="33" t="s">
        <v>518</v>
      </c>
      <c r="M370" s="32">
        <v>60</v>
      </c>
      <c r="N370" s="606" t="s">
        <v>524</v>
      </c>
      <c r="O370" s="310"/>
      <c r="P370" s="310"/>
      <c r="Q370" s="310"/>
      <c r="R370" s="311"/>
      <c r="S370" s="34" t="s">
        <v>520</v>
      </c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521</v>
      </c>
      <c r="AD370" s="58"/>
      <c r="BA370" s="255" t="s">
        <v>1</v>
      </c>
    </row>
    <row r="371" spans="1:53" ht="27" hidden="1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517</v>
      </c>
      <c r="L371" s="33" t="s">
        <v>518</v>
      </c>
      <c r="M371" s="32">
        <v>150</v>
      </c>
      <c r="N371" s="456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521</v>
      </c>
      <c r="AD371" s="58"/>
      <c r="BA371" s="256" t="s">
        <v>1</v>
      </c>
    </row>
    <row r="372" spans="1:53" ht="27" hidden="1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517</v>
      </c>
      <c r="L372" s="33" t="s">
        <v>518</v>
      </c>
      <c r="M372" s="32">
        <v>60</v>
      </c>
      <c r="N372" s="473" t="s">
        <v>530</v>
      </c>
      <c r="O372" s="310"/>
      <c r="P372" s="310"/>
      <c r="Q372" s="310"/>
      <c r="R372" s="311"/>
      <c r="S372" s="34" t="s">
        <v>520</v>
      </c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ht="12.6" hidden="1" customHeight="1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ht="12.6" hidden="1" customHeight="1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hidden="1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hidden="1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517</v>
      </c>
      <c r="L376" s="33" t="s">
        <v>518</v>
      </c>
      <c r="M376" s="32">
        <v>150</v>
      </c>
      <c r="N376" s="434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521</v>
      </c>
      <c r="AD376" s="58"/>
      <c r="BA376" s="258" t="s">
        <v>1</v>
      </c>
    </row>
    <row r="377" spans="1:53" ht="27" hidden="1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517</v>
      </c>
      <c r="L377" s="33" t="s">
        <v>518</v>
      </c>
      <c r="M377" s="32">
        <v>150</v>
      </c>
      <c r="N377" s="602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ht="12.6" hidden="1" customHeight="1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ht="12.6" hidden="1" customHeight="1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hidden="1" customHeight="1" x14ac:dyDescent="0.25">
      <c r="A380" s="331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hidden="1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hidden="1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hidden="1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3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12.6" hidden="1" customHeight="1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ht="12.6" hidden="1" customHeight="1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hidden="1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hidden="1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hidden="1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hidden="1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hidden="1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21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hidden="1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hidden="1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hidden="1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12.6" hidden="1" customHeight="1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ht="12.6" hidden="1" customHeight="1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hidden="1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hidden="1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517</v>
      </c>
      <c r="L397" s="33" t="s">
        <v>518</v>
      </c>
      <c r="M397" s="32">
        <v>150</v>
      </c>
      <c r="N397" s="47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ht="12.6" hidden="1" customHeight="1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ht="12.6" hidden="1" customHeight="1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hidden="1" customHeight="1" x14ac:dyDescent="0.2">
      <c r="A400" s="360" t="s">
        <v>559</v>
      </c>
      <c r="B400" s="361"/>
      <c r="C400" s="361"/>
      <c r="D400" s="361"/>
      <c r="E400" s="361"/>
      <c r="F400" s="361"/>
      <c r="G400" s="361"/>
      <c r="H400" s="361"/>
      <c r="I400" s="361"/>
      <c r="J400" s="361"/>
      <c r="K400" s="361"/>
      <c r="L400" s="361"/>
      <c r="M400" s="361"/>
      <c r="N400" s="361"/>
      <c r="O400" s="361"/>
      <c r="P400" s="361"/>
      <c r="Q400" s="361"/>
      <c r="R400" s="361"/>
      <c r="S400" s="361"/>
      <c r="T400" s="361"/>
      <c r="U400" s="361"/>
      <c r="V400" s="361"/>
      <c r="W400" s="361"/>
      <c r="X400" s="361"/>
      <c r="Y400" s="48"/>
      <c r="Z400" s="48"/>
    </row>
    <row r="401" spans="1:53" ht="16.5" hidden="1" customHeight="1" x14ac:dyDescent="0.25">
      <c r="A401" s="331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hidden="1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hidden="1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hidden="1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1" t="s">
        <v>1</v>
      </c>
    </row>
    <row r="405" spans="1:53" ht="27" hidden="1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9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hidden="1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hidden="1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hidden="1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hidden="1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160.80000000000001</v>
      </c>
      <c r="W410" s="306">
        <f t="shared" si="18"/>
        <v>160.79999999999998</v>
      </c>
      <c r="X410" s="36">
        <f>IFERROR(IF(W410=0,"",ROUNDUP(W410/H410,0)*0.00753),"")</f>
        <v>0.50451000000000001</v>
      </c>
      <c r="Y410" s="56"/>
      <c r="Z410" s="57"/>
      <c r="AD410" s="58"/>
      <c r="BA410" s="277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12.6" customHeight="1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67.000000000000014</v>
      </c>
      <c r="W412" s="307">
        <f>IFERROR(W403/H403,"0")+IFERROR(W404/H404,"0")+IFERROR(W405/H405,"0")+IFERROR(W406/H406,"0")+IFERROR(W407/H407,"0")+IFERROR(W408/H408,"0")+IFERROR(W409/H409,"0")+IFERROR(W410/H410,"0")+IFERROR(W411/H411,"0")</f>
        <v>67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0.50451000000000001</v>
      </c>
      <c r="Y412" s="308"/>
      <c r="Z412" s="308"/>
    </row>
    <row r="413" spans="1:53" ht="12.6" customHeight="1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160.80000000000001</v>
      </c>
      <c r="W413" s="307">
        <f>IFERROR(SUM(W403:W411),"0")</f>
        <v>160.79999999999998</v>
      </c>
      <c r="X413" s="37"/>
      <c r="Y413" s="308"/>
      <c r="Z413" s="308"/>
    </row>
    <row r="414" spans="1:53" ht="14.25" hidden="1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hidden="1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0</v>
      </c>
      <c r="W415" s="30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16.5" hidden="1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ht="12.6" hidden="1" customHeight="1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0</v>
      </c>
      <c r="W417" s="307">
        <f>IFERROR(W415/H415,"0")+IFERROR(W416/H416,"0")</f>
        <v>0</v>
      </c>
      <c r="X417" s="307">
        <f>IFERROR(IF(X415="",0,X415),"0")+IFERROR(IF(X416="",0,X416),"0")</f>
        <v>0</v>
      </c>
      <c r="Y417" s="308"/>
      <c r="Z417" s="308"/>
    </row>
    <row r="418" spans="1:53" ht="12.6" hidden="1" customHeight="1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0</v>
      </c>
      <c r="W418" s="307">
        <f>IFERROR(SUM(W415:W416),"0")</f>
        <v>0</v>
      </c>
      <c r="X418" s="37"/>
      <c r="Y418" s="308"/>
      <c r="Z418" s="308"/>
    </row>
    <row r="419" spans="1:53" ht="14.25" hidden="1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hidden="1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hidden="1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2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hidden="1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hidden="1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5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hidden="1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8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hidden="1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80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ht="12.6" hidden="1" customHeight="1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ht="12.6" hidden="1" customHeight="1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hidden="1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hidden="1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hidden="1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ht="12.6" hidden="1" customHeight="1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ht="12.6" hidden="1" customHeight="1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hidden="1" customHeight="1" x14ac:dyDescent="0.2">
      <c r="A433" s="360" t="s">
        <v>601</v>
      </c>
      <c r="B433" s="361"/>
      <c r="C433" s="361"/>
      <c r="D433" s="361"/>
      <c r="E433" s="361"/>
      <c r="F433" s="361"/>
      <c r="G433" s="361"/>
      <c r="H433" s="361"/>
      <c r="I433" s="361"/>
      <c r="J433" s="361"/>
      <c r="K433" s="361"/>
      <c r="L433" s="361"/>
      <c r="M433" s="361"/>
      <c r="N433" s="361"/>
      <c r="O433" s="361"/>
      <c r="P433" s="361"/>
      <c r="Q433" s="361"/>
      <c r="R433" s="361"/>
      <c r="S433" s="361"/>
      <c r="T433" s="361"/>
      <c r="U433" s="361"/>
      <c r="V433" s="361"/>
      <c r="W433" s="361"/>
      <c r="X433" s="361"/>
      <c r="Y433" s="48"/>
      <c r="Z433" s="48"/>
    </row>
    <row r="434" spans="1:53" ht="16.5" hidden="1" customHeight="1" x14ac:dyDescent="0.25">
      <c r="A434" s="331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hidden="1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hidden="1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50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hidden="1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55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2.6" hidden="1" customHeight="1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ht="12.6" hidden="1" customHeight="1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hidden="1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hidden="1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7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hidden="1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6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ht="12.6" hidden="1" customHeight="1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ht="12.6" hidden="1" customHeight="1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hidden="1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hidden="1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8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hidden="1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6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ht="12.6" hidden="1" customHeight="1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ht="12.6" hidden="1" customHeight="1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hidden="1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hidden="1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4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hidden="1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70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ht="12.6" hidden="1" customHeight="1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ht="12.6" hidden="1" customHeight="1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hidden="1" customHeight="1" x14ac:dyDescent="0.25">
      <c r="A455" s="331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hidden="1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hidden="1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ht="12.6" hidden="1" customHeight="1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ht="12.6" hidden="1" customHeight="1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11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71"/>
      <c r="N460" s="365" t="s">
        <v>630</v>
      </c>
      <c r="O460" s="366"/>
      <c r="P460" s="366"/>
      <c r="Q460" s="366"/>
      <c r="R460" s="366"/>
      <c r="S460" s="366"/>
      <c r="T460" s="367"/>
      <c r="U460" s="37" t="s">
        <v>65</v>
      </c>
      <c r="V460" s="307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>3861.26</v>
      </c>
      <c r="W460" s="307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>3861.26</v>
      </c>
      <c r="X460" s="37"/>
      <c r="Y460" s="308"/>
      <c r="Z460" s="308"/>
    </row>
    <row r="461" spans="1:53" ht="12.6" customHeight="1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71"/>
      <c r="N461" s="365" t="s">
        <v>631</v>
      </c>
      <c r="O461" s="366"/>
      <c r="P461" s="366"/>
      <c r="Q461" s="366"/>
      <c r="R461" s="366"/>
      <c r="S461" s="366"/>
      <c r="T461" s="367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4241.1060000000007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4241.1060000000007</v>
      </c>
      <c r="X461" s="37"/>
      <c r="Y461" s="308"/>
      <c r="Z461" s="308"/>
    </row>
    <row r="462" spans="1:53" ht="12.6" customHeight="1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71"/>
      <c r="N462" s="365" t="s">
        <v>632</v>
      </c>
      <c r="O462" s="366"/>
      <c r="P462" s="366"/>
      <c r="Q462" s="366"/>
      <c r="R462" s="366"/>
      <c r="S462" s="366"/>
      <c r="T462" s="367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11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11</v>
      </c>
      <c r="X462" s="37"/>
      <c r="Y462" s="308"/>
      <c r="Z462" s="308"/>
    </row>
    <row r="463" spans="1:53" ht="12.6" customHeight="1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71"/>
      <c r="N463" s="365" t="s">
        <v>634</v>
      </c>
      <c r="O463" s="366"/>
      <c r="P463" s="366"/>
      <c r="Q463" s="366"/>
      <c r="R463" s="366"/>
      <c r="S463" s="366"/>
      <c r="T463" s="367"/>
      <c r="U463" s="37" t="s">
        <v>65</v>
      </c>
      <c r="V463" s="307">
        <f>GrossWeightTotal+PalletQtyTotal*25</f>
        <v>4516.1060000000007</v>
      </c>
      <c r="W463" s="307">
        <f>GrossWeightTotalR+PalletQtyTotalR*25</f>
        <v>4516.1060000000007</v>
      </c>
      <c r="X463" s="37"/>
      <c r="Y463" s="308"/>
      <c r="Z463" s="308"/>
    </row>
    <row r="464" spans="1:53" ht="12.6" customHeight="1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71"/>
      <c r="N464" s="365" t="s">
        <v>635</v>
      </c>
      <c r="O464" s="366"/>
      <c r="P464" s="366"/>
      <c r="Q464" s="366"/>
      <c r="R464" s="366"/>
      <c r="S464" s="366"/>
      <c r="T464" s="367"/>
      <c r="U464" s="37" t="s">
        <v>633</v>
      </c>
      <c r="V464" s="307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>1383</v>
      </c>
      <c r="W464" s="307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>1383</v>
      </c>
      <c r="X464" s="37"/>
      <c r="Y464" s="308"/>
      <c r="Z464" s="308"/>
    </row>
    <row r="465" spans="1:29" ht="14.45" hidden="1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71"/>
      <c r="N465" s="365" t="s">
        <v>636</v>
      </c>
      <c r="O465" s="366"/>
      <c r="P465" s="366"/>
      <c r="Q465" s="366"/>
      <c r="R465" s="366"/>
      <c r="S465" s="366"/>
      <c r="T465" s="367"/>
      <c r="U465" s="39" t="s">
        <v>637</v>
      </c>
      <c r="V465" s="37"/>
      <c r="W465" s="37"/>
      <c r="X465" s="37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>11.933100000000003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302" t="s">
        <v>59</v>
      </c>
      <c r="C467" s="339" t="s">
        <v>93</v>
      </c>
      <c r="D467" s="626"/>
      <c r="E467" s="626"/>
      <c r="F467" s="396"/>
      <c r="G467" s="339" t="s">
        <v>228</v>
      </c>
      <c r="H467" s="626"/>
      <c r="I467" s="626"/>
      <c r="J467" s="626"/>
      <c r="K467" s="626"/>
      <c r="L467" s="626"/>
      <c r="M467" s="396"/>
      <c r="N467" s="339" t="s">
        <v>422</v>
      </c>
      <c r="O467" s="396"/>
      <c r="P467" s="339" t="s">
        <v>472</v>
      </c>
      <c r="Q467" s="396"/>
      <c r="R467" s="302" t="s">
        <v>559</v>
      </c>
      <c r="S467" s="339" t="s">
        <v>601</v>
      </c>
      <c r="T467" s="396"/>
      <c r="U467" s="303"/>
      <c r="Z467" s="52"/>
      <c r="AC467" s="303"/>
    </row>
    <row r="468" spans="1:29" ht="14.25" customHeight="1" thickTop="1" x14ac:dyDescent="0.2">
      <c r="A468" s="326" t="s">
        <v>639</v>
      </c>
      <c r="B468" s="339" t="s">
        <v>59</v>
      </c>
      <c r="C468" s="339" t="s">
        <v>94</v>
      </c>
      <c r="D468" s="339" t="s">
        <v>100</v>
      </c>
      <c r="E468" s="339" t="s">
        <v>93</v>
      </c>
      <c r="F468" s="339" t="s">
        <v>220</v>
      </c>
      <c r="G468" s="339" t="s">
        <v>229</v>
      </c>
      <c r="H468" s="339" t="s">
        <v>236</v>
      </c>
      <c r="I468" s="339" t="s">
        <v>253</v>
      </c>
      <c r="J468" s="339" t="s">
        <v>313</v>
      </c>
      <c r="K468" s="303"/>
      <c r="L468" s="339" t="s">
        <v>393</v>
      </c>
      <c r="M468" s="339" t="s">
        <v>411</v>
      </c>
      <c r="N468" s="339" t="s">
        <v>423</v>
      </c>
      <c r="O468" s="339" t="s">
        <v>449</v>
      </c>
      <c r="P468" s="339" t="s">
        <v>473</v>
      </c>
      <c r="Q468" s="339" t="s">
        <v>537</v>
      </c>
      <c r="R468" s="339" t="s">
        <v>559</v>
      </c>
      <c r="S468" s="339" t="s">
        <v>602</v>
      </c>
      <c r="T468" s="339" t="s">
        <v>627</v>
      </c>
      <c r="U468" s="303"/>
      <c r="Z468" s="52"/>
      <c r="AC468" s="303"/>
    </row>
    <row r="469" spans="1:29" ht="13.5" thickBot="1" x14ac:dyDescent="0.25">
      <c r="A469" s="327"/>
      <c r="B469" s="340"/>
      <c r="C469" s="340"/>
      <c r="D469" s="340"/>
      <c r="E469" s="340"/>
      <c r="F469" s="340"/>
      <c r="G469" s="340"/>
      <c r="H469" s="340"/>
      <c r="I469" s="340"/>
      <c r="J469" s="340"/>
      <c r="K469" s="303"/>
      <c r="L469" s="340"/>
      <c r="M469" s="340"/>
      <c r="N469" s="340"/>
      <c r="O469" s="340"/>
      <c r="P469" s="340"/>
      <c r="Q469" s="340"/>
      <c r="R469" s="340"/>
      <c r="S469" s="340"/>
      <c r="T469" s="340"/>
      <c r="U469" s="303"/>
      <c r="Z469" s="52"/>
      <c r="AC469" s="303"/>
    </row>
    <row r="470" spans="1:29" ht="15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27.72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225.8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</f>
        <v>0</v>
      </c>
      <c r="I470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>1202.04</v>
      </c>
      <c r="J470" s="46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>771.40000000000009</v>
      </c>
      <c r="K470" s="303"/>
      <c r="L470" s="46">
        <f>IFERROR(W251*1,"0")+IFERROR(W252*1,"0")+IFERROR(W253*1,"0")+IFERROR(W254*1,"0")+IFERROR(W255*1,"0")+IFERROR(W256*1,"0")+IFERROR(W257*1,"0")+IFERROR(W261*1,"0")+IFERROR(W262*1,"0")</f>
        <v>50</v>
      </c>
      <c r="M470" s="46">
        <f>IFERROR(W267*1,"0")+IFERROR(W271*1,"0")+IFERROR(W272*1,"0")+IFERROR(W276*1,"0")+IFERROR(W280*1,"0")</f>
        <v>178.2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730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304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211.29999999999998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160.79999999999998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303"/>
      <c r="Z470" s="52"/>
      <c r="AC470" s="303"/>
    </row>
  </sheetData>
  <sheetProtection algorithmName="SHA-512" hashValue="eS0ytoSh5NdJ9AXP8GqGHIhhqFpAtYE2lK7GVZWFmHLoZ4YOeJrAptO310WHyPbe90/r7djFsv8jFE5ESFI35A==" saltValue="pFtdgDlj705/W2IQ7xpBmw==" spinCount="100000" sheet="1" objects="1" scenarios="1" sort="0" autoFilter="0" pivotTables="0"/>
  <autoFilter ref="B18:X4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83,00"/>
        <filter val="10,00"/>
        <filter val="10,20"/>
        <filter val="100,00"/>
        <filter val="104,16"/>
        <filter val="109,00"/>
        <filter val="11"/>
        <filter val="11,00"/>
        <filter val="114,00"/>
        <filter val="127,68"/>
        <filter val="13,00"/>
        <filter val="14,00"/>
        <filter val="15,00"/>
        <filter val="153,30"/>
        <filter val="159,00"/>
        <filter val="16,00"/>
        <filter val="16,80"/>
        <filter val="160,80"/>
        <filter val="180,00"/>
        <filter val="19,80"/>
        <filter val="20,00"/>
        <filter val="201,60"/>
        <filter val="210,00"/>
        <filter val="23,00"/>
        <filter val="24,00"/>
        <filter val="240,00"/>
        <filter val="27,00"/>
        <filter val="27,72"/>
        <filter val="28,00"/>
        <filter val="297,60"/>
        <filter val="3 861,26"/>
        <filter val="30,00"/>
        <filter val="31,50"/>
        <filter val="318,00"/>
        <filter val="334,00"/>
        <filter val="381,60"/>
        <filter val="4 241,11"/>
        <filter val="4 516,11"/>
        <filter val="4,00"/>
        <filter val="40,00"/>
        <filter val="40,80"/>
        <filter val="48,30"/>
        <filter val="48,40"/>
        <filter val="49,00"/>
        <filter val="491,40"/>
        <filter val="5,00"/>
        <filter val="50,00"/>
        <filter val="54,00"/>
        <filter val="58,50"/>
        <filter val="64,00"/>
        <filter val="67,00"/>
        <filter val="7,00"/>
        <filter val="701,40"/>
        <filter val="702,00"/>
        <filter val="75,00"/>
        <filter val="78,30"/>
        <filter val="8,00"/>
        <filter val="820,44"/>
        <filter val="90,00"/>
      </filters>
    </filterColumn>
  </autoFilter>
  <mergeCells count="835">
    <mergeCell ref="P1:R1"/>
    <mergeCell ref="N338:R338"/>
    <mergeCell ref="N263:T263"/>
    <mergeCell ref="F9:G9"/>
    <mergeCell ref="D344:E344"/>
    <mergeCell ref="D173:E173"/>
    <mergeCell ref="D17:E18"/>
    <mergeCell ref="S467:T467"/>
    <mergeCell ref="N313:R313"/>
    <mergeCell ref="D123:E123"/>
    <mergeCell ref="N229:T229"/>
    <mergeCell ref="D421:E421"/>
    <mergeCell ref="D286:E286"/>
    <mergeCell ref="N458:T458"/>
    <mergeCell ref="C467:F467"/>
    <mergeCell ref="Y17:Y18"/>
    <mergeCell ref="D57:E57"/>
    <mergeCell ref="A8:C8"/>
    <mergeCell ref="N163:T163"/>
    <mergeCell ref="D293:E293"/>
    <mergeCell ref="A185:X185"/>
    <mergeCell ref="A217:M218"/>
    <mergeCell ref="D97:E97"/>
    <mergeCell ref="N374:T374"/>
    <mergeCell ref="N180:R180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V17:V18"/>
    <mergeCell ref="X17:X18"/>
    <mergeCell ref="S468:S469"/>
    <mergeCell ref="A208:X208"/>
    <mergeCell ref="G467:M467"/>
    <mergeCell ref="N99:T99"/>
    <mergeCell ref="D291:E291"/>
    <mergeCell ref="D239:E239"/>
    <mergeCell ref="D95:E95"/>
    <mergeCell ref="N316:T316"/>
    <mergeCell ref="S17:T17"/>
    <mergeCell ref="D331:E331"/>
    <mergeCell ref="R5:S5"/>
    <mergeCell ref="N27:R27"/>
    <mergeCell ref="A362:M363"/>
    <mergeCell ref="N83:R83"/>
    <mergeCell ref="N325:R325"/>
    <mergeCell ref="N154:R154"/>
    <mergeCell ref="D271:E271"/>
    <mergeCell ref="A79:X79"/>
    <mergeCell ref="N390:R390"/>
    <mergeCell ref="D262:E262"/>
    <mergeCell ref="N91:R91"/>
    <mergeCell ref="N389:R389"/>
    <mergeCell ref="N85:R85"/>
    <mergeCell ref="N327:R327"/>
    <mergeCell ref="O5:P5"/>
    <mergeCell ref="D107:E107"/>
    <mergeCell ref="N384:T384"/>
    <mergeCell ref="D405:E405"/>
    <mergeCell ref="D234:E234"/>
    <mergeCell ref="A414:X414"/>
    <mergeCell ref="N449:T449"/>
    <mergeCell ref="N312:R312"/>
    <mergeCell ref="D244:E244"/>
    <mergeCell ref="N299:R299"/>
    <mergeCell ref="N321:T321"/>
    <mergeCell ref="D342:E342"/>
    <mergeCell ref="D171:E171"/>
    <mergeCell ref="A53:X53"/>
    <mergeCell ref="D407:E407"/>
    <mergeCell ref="N242:T242"/>
    <mergeCell ref="A13:L13"/>
    <mergeCell ref="A190:X190"/>
    <mergeCell ref="A19:X19"/>
    <mergeCell ref="D102:E102"/>
    <mergeCell ref="N152:T152"/>
    <mergeCell ref="N324:R324"/>
    <mergeCell ref="D196:E196"/>
    <mergeCell ref="A15:L15"/>
    <mergeCell ref="A438:M439"/>
    <mergeCell ref="D276:E276"/>
    <mergeCell ref="D105:E105"/>
    <mergeCell ref="D170:E170"/>
    <mergeCell ref="N72:R72"/>
    <mergeCell ref="N143:R143"/>
    <mergeCell ref="N370:R370"/>
    <mergeCell ref="A133:M134"/>
    <mergeCell ref="N441:R441"/>
    <mergeCell ref="A394:M395"/>
    <mergeCell ref="N297:R297"/>
    <mergeCell ref="N261:R261"/>
    <mergeCell ref="N90:R90"/>
    <mergeCell ref="N388:R388"/>
    <mergeCell ref="N427:T427"/>
    <mergeCell ref="A426:M427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465:T465"/>
    <mergeCell ref="N294:T294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N308:T308"/>
    <mergeCell ref="N204:R204"/>
    <mergeCell ref="N160:R160"/>
    <mergeCell ref="N141:R14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N251:R251"/>
    <mergeCell ref="A47:X47"/>
    <mergeCell ref="D430:E430"/>
    <mergeCell ref="D175:E175"/>
    <mergeCell ref="A247:M248"/>
    <mergeCell ref="N253:R253"/>
    <mergeCell ref="N82:R82"/>
    <mergeCell ref="T11:U11"/>
    <mergeCell ref="D392:E392"/>
    <mergeCell ref="D221:E221"/>
    <mergeCell ref="A401:X401"/>
    <mergeCell ref="N33:T33"/>
    <mergeCell ref="D29:E29"/>
    <mergeCell ref="A40:M41"/>
    <mergeCell ref="A335:X335"/>
    <mergeCell ref="D437:E437"/>
    <mergeCell ref="N225:R225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420:R420"/>
    <mergeCell ref="N78:T78"/>
    <mergeCell ref="D397:E397"/>
    <mergeCell ref="N241:T241"/>
    <mergeCell ref="A12:L12"/>
    <mergeCell ref="N291:R291"/>
    <mergeCell ref="N246:R246"/>
    <mergeCell ref="N377:R377"/>
    <mergeCell ref="N233:R233"/>
    <mergeCell ref="D49:E49"/>
    <mergeCell ref="F17:F18"/>
    <mergeCell ref="A48:X48"/>
    <mergeCell ref="N23:T23"/>
    <mergeCell ref="D54:E54"/>
    <mergeCell ref="M17:M18"/>
    <mergeCell ref="N67:R67"/>
    <mergeCell ref="N236:T236"/>
    <mergeCell ref="A235:M236"/>
    <mergeCell ref="N303:R303"/>
    <mergeCell ref="N132:R132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369:R369"/>
    <mergeCell ref="N198:R198"/>
    <mergeCell ref="J9:L9"/>
    <mergeCell ref="L468:L469"/>
    <mergeCell ref="D408:E408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N210:T210"/>
    <mergeCell ref="D84:E84"/>
    <mergeCell ref="D155:E155"/>
    <mergeCell ref="N203:R203"/>
    <mergeCell ref="D22:E22"/>
    <mergeCell ref="D320:E320"/>
    <mergeCell ref="D149:E149"/>
    <mergeCell ref="D447:E447"/>
    <mergeCell ref="N239:R239"/>
    <mergeCell ref="N122:R122"/>
    <mergeCell ref="N217:T217"/>
    <mergeCell ref="N276:R276"/>
    <mergeCell ref="A9:C9"/>
    <mergeCell ref="D202:E202"/>
    <mergeCell ref="N348:R348"/>
    <mergeCell ref="N444:T444"/>
    <mergeCell ref="N273:T273"/>
    <mergeCell ref="N248:T248"/>
    <mergeCell ref="O12:P12"/>
    <mergeCell ref="N442:R442"/>
    <mergeCell ref="A148:X148"/>
    <mergeCell ref="D358:E358"/>
    <mergeCell ref="A120:X120"/>
    <mergeCell ref="N214:R214"/>
    <mergeCell ref="N105:R105"/>
    <mergeCell ref="N43:R43"/>
    <mergeCell ref="D257:E257"/>
    <mergeCell ref="D86:E86"/>
    <mergeCell ref="N363:T363"/>
    <mergeCell ref="D213:E213"/>
    <mergeCell ref="N107:R107"/>
    <mergeCell ref="D150:E150"/>
    <mergeCell ref="N305:T305"/>
    <mergeCell ref="A219:X219"/>
    <mergeCell ref="D215:E215"/>
    <mergeCell ref="N50:T50"/>
    <mergeCell ref="C468:C469"/>
    <mergeCell ref="D256:E256"/>
    <mergeCell ref="N362:T362"/>
    <mergeCell ref="D383:E383"/>
    <mergeCell ref="D85:E85"/>
    <mergeCell ref="N114:R114"/>
    <mergeCell ref="D299:E299"/>
    <mergeCell ref="D370:E370"/>
    <mergeCell ref="N35:R35"/>
    <mergeCell ref="D222:E222"/>
    <mergeCell ref="N426:T426"/>
    <mergeCell ref="D314:E314"/>
    <mergeCell ref="N413:T413"/>
    <mergeCell ref="N287:R287"/>
    <mergeCell ref="D159:E159"/>
    <mergeCell ref="A46:X46"/>
    <mergeCell ref="D80:E80"/>
    <mergeCell ref="N66:R66"/>
    <mergeCell ref="A89:X89"/>
    <mergeCell ref="N351:R351"/>
    <mergeCell ref="N416:R416"/>
    <mergeCell ref="D288:E288"/>
    <mergeCell ref="A398:M399"/>
    <mergeCell ref="N130:R130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A332:M333"/>
    <mergeCell ref="D143:E143"/>
    <mergeCell ref="D441:E441"/>
    <mergeCell ref="D319:E319"/>
    <mergeCell ref="A279:X279"/>
    <mergeCell ref="N177:R177"/>
    <mergeCell ref="N412:T412"/>
    <mergeCell ref="G17:G18"/>
    <mergeCell ref="N68:R68"/>
    <mergeCell ref="N117:R117"/>
    <mergeCell ref="N353:R353"/>
    <mergeCell ref="D154:E154"/>
    <mergeCell ref="D225:E225"/>
    <mergeCell ref="D200:E200"/>
    <mergeCell ref="A380:X380"/>
    <mergeCell ref="H1:O1"/>
    <mergeCell ref="D199:E199"/>
    <mergeCell ref="A448:M449"/>
    <mergeCell ref="A330:X330"/>
    <mergeCell ref="N109:R109"/>
    <mergeCell ref="N345:R345"/>
    <mergeCell ref="A243:X243"/>
    <mergeCell ref="D186:E186"/>
    <mergeCell ref="N463:T463"/>
    <mergeCell ref="O9:P9"/>
    <mergeCell ref="N193:R193"/>
    <mergeCell ref="N22:R22"/>
    <mergeCell ref="D65:E65"/>
    <mergeCell ref="N207:T207"/>
    <mergeCell ref="A381:X381"/>
    <mergeCell ref="N36:T36"/>
    <mergeCell ref="N394:T394"/>
    <mergeCell ref="D415:E415"/>
    <mergeCell ref="D194:E194"/>
    <mergeCell ref="H10:L10"/>
    <mergeCell ref="N290:R290"/>
    <mergeCell ref="D436:E436"/>
    <mergeCell ref="D292:E292"/>
    <mergeCell ref="A100:X100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D39:E39"/>
    <mergeCell ref="N187:R187"/>
    <mergeCell ref="N254:R254"/>
    <mergeCell ref="N216:R216"/>
    <mergeCell ref="N343:R343"/>
    <mergeCell ref="A98:M99"/>
    <mergeCell ref="N230:T230"/>
    <mergeCell ref="N59:T59"/>
    <mergeCell ref="N256:R256"/>
    <mergeCell ref="N280:R280"/>
    <mergeCell ref="A336:X336"/>
    <mergeCell ref="N70:R70"/>
    <mergeCell ref="N393:R393"/>
    <mergeCell ref="D138:E138"/>
    <mergeCell ref="N331:R331"/>
    <mergeCell ref="D203:E203"/>
    <mergeCell ref="B468:B469"/>
    <mergeCell ref="N159:R159"/>
    <mergeCell ref="N97:R97"/>
    <mergeCell ref="D140:E140"/>
    <mergeCell ref="D267:E267"/>
    <mergeCell ref="A277:M278"/>
    <mergeCell ref="D425:E425"/>
    <mergeCell ref="D359:E359"/>
    <mergeCell ref="A434:X434"/>
    <mergeCell ref="N96:R96"/>
    <mergeCell ref="A450:X450"/>
    <mergeCell ref="N421:R421"/>
    <mergeCell ref="N408:R408"/>
    <mergeCell ref="N423:R423"/>
    <mergeCell ref="N410:R410"/>
    <mergeCell ref="D393:E393"/>
    <mergeCell ref="N399:T399"/>
    <mergeCell ref="D420:E420"/>
    <mergeCell ref="D468:D469"/>
    <mergeCell ref="N446:R446"/>
    <mergeCell ref="N240:R240"/>
    <mergeCell ref="N215:R215"/>
    <mergeCell ref="A265:X265"/>
    <mergeCell ref="E468:E469"/>
    <mergeCell ref="N460:T460"/>
    <mergeCell ref="D348:E348"/>
    <mergeCell ref="N467:O467"/>
    <mergeCell ref="D62:E62"/>
    <mergeCell ref="D193:E193"/>
    <mergeCell ref="D347:E347"/>
    <mergeCell ref="N264:T264"/>
    <mergeCell ref="D176:E176"/>
    <mergeCell ref="D114:E114"/>
    <mergeCell ref="N462:T462"/>
    <mergeCell ref="D64:E64"/>
    <mergeCell ref="A266:X266"/>
    <mergeCell ref="A260:X260"/>
    <mergeCell ref="N328:T328"/>
    <mergeCell ref="D349:E349"/>
    <mergeCell ref="N157:T157"/>
    <mergeCell ref="A460:M465"/>
    <mergeCell ref="N108:R108"/>
    <mergeCell ref="A229:M230"/>
    <mergeCell ref="D424:E424"/>
    <mergeCell ref="N247:T247"/>
    <mergeCell ref="D132:E132"/>
    <mergeCell ref="A334:X334"/>
    <mergeCell ref="N274:T274"/>
    <mergeCell ref="D178:E178"/>
    <mergeCell ref="N26:R26"/>
    <mergeCell ref="D172:E172"/>
    <mergeCell ref="O468:O469"/>
    <mergeCell ref="N40:T40"/>
    <mergeCell ref="Q468:Q469"/>
    <mergeCell ref="N405:R405"/>
    <mergeCell ref="N234:R234"/>
    <mergeCell ref="A281:M282"/>
    <mergeCell ref="N269:T269"/>
    <mergeCell ref="N171:R171"/>
    <mergeCell ref="N340:T340"/>
    <mergeCell ref="A87:M88"/>
    <mergeCell ref="N115:R115"/>
    <mergeCell ref="N382:R382"/>
    <mergeCell ref="A316:M317"/>
    <mergeCell ref="N238:R238"/>
    <mergeCell ref="A443:M444"/>
    <mergeCell ref="D254:E254"/>
    <mergeCell ref="N454:T454"/>
    <mergeCell ref="A151:M152"/>
    <mergeCell ref="D371:E371"/>
    <mergeCell ref="A188:M189"/>
    <mergeCell ref="D43:E43"/>
    <mergeCell ref="N200:R200"/>
    <mergeCell ref="A52:X52"/>
    <mergeCell ref="N29:R29"/>
    <mergeCell ref="N387:R387"/>
    <mergeCell ref="N385:T385"/>
    <mergeCell ref="D137:E137"/>
    <mergeCell ref="D422:E422"/>
    <mergeCell ref="N202:R202"/>
    <mergeCell ref="N151:T151"/>
    <mergeCell ref="N31:R31"/>
    <mergeCell ref="N451:R451"/>
    <mergeCell ref="D130:E130"/>
    <mergeCell ref="D74:E74"/>
    <mergeCell ref="D372:E372"/>
    <mergeCell ref="N245:R245"/>
    <mergeCell ref="D201:E201"/>
    <mergeCell ref="D68:E68"/>
    <mergeCell ref="A270:X270"/>
    <mergeCell ref="A34:X34"/>
    <mergeCell ref="T5:U5"/>
    <mergeCell ref="N174:R174"/>
    <mergeCell ref="A128:X128"/>
    <mergeCell ref="D246:E246"/>
    <mergeCell ref="A268:M269"/>
    <mergeCell ref="U17:U18"/>
    <mergeCell ref="N361:R361"/>
    <mergeCell ref="A364:X364"/>
    <mergeCell ref="D233:E233"/>
    <mergeCell ref="D338:E338"/>
    <mergeCell ref="N140:R140"/>
    <mergeCell ref="A136:X136"/>
    <mergeCell ref="A21:X21"/>
    <mergeCell ref="N232:R232"/>
    <mergeCell ref="D104:E104"/>
    <mergeCell ref="A355:M356"/>
    <mergeCell ref="T6:U9"/>
    <mergeCell ref="A129:X129"/>
    <mergeCell ref="N169:R169"/>
    <mergeCell ref="N156:T156"/>
    <mergeCell ref="N92:R92"/>
    <mergeCell ref="N168:R168"/>
    <mergeCell ref="D7:L7"/>
    <mergeCell ref="A210:M211"/>
    <mergeCell ref="N464:T464"/>
    <mergeCell ref="D352:E352"/>
    <mergeCell ref="N194:R194"/>
    <mergeCell ref="D91:E91"/>
    <mergeCell ref="D162:E162"/>
    <mergeCell ref="N439:T439"/>
    <mergeCell ref="N452:R452"/>
    <mergeCell ref="D327:E327"/>
    <mergeCell ref="A231:X231"/>
    <mergeCell ref="D106:E106"/>
    <mergeCell ref="D416:E416"/>
    <mergeCell ref="D93:E93"/>
    <mergeCell ref="D391:E391"/>
    <mergeCell ref="D220:E220"/>
    <mergeCell ref="A400:X400"/>
    <mergeCell ref="N235:T235"/>
    <mergeCell ref="A310:X310"/>
    <mergeCell ref="A402:X402"/>
    <mergeCell ref="D251:E251"/>
    <mergeCell ref="N397:R397"/>
    <mergeCell ref="D343:E343"/>
    <mergeCell ref="N372:R372"/>
    <mergeCell ref="D182:E182"/>
    <mergeCell ref="N259:T259"/>
    <mergeCell ref="J468:J469"/>
    <mergeCell ref="A249:X249"/>
    <mergeCell ref="A127:X127"/>
    <mergeCell ref="N289:R289"/>
    <mergeCell ref="D167:E167"/>
    <mergeCell ref="N322:T322"/>
    <mergeCell ref="N189:T189"/>
    <mergeCell ref="D161:E161"/>
    <mergeCell ref="D403:E403"/>
    <mergeCell ref="D232:E232"/>
    <mergeCell ref="N309:T309"/>
    <mergeCell ref="A191:X191"/>
    <mergeCell ref="D169:E169"/>
    <mergeCell ref="N317:T317"/>
    <mergeCell ref="N146:T146"/>
    <mergeCell ref="N213:R213"/>
    <mergeCell ref="N304:T304"/>
    <mergeCell ref="N150:R150"/>
    <mergeCell ref="N255:R255"/>
    <mergeCell ref="N326:R326"/>
    <mergeCell ref="D350:E350"/>
    <mergeCell ref="D325:E325"/>
    <mergeCell ref="P468:P469"/>
    <mergeCell ref="R468:R469"/>
    <mergeCell ref="A5:C5"/>
    <mergeCell ref="N71:R71"/>
    <mergeCell ref="N307:R307"/>
    <mergeCell ref="A263:M264"/>
    <mergeCell ref="D179:E179"/>
    <mergeCell ref="D166:E166"/>
    <mergeCell ref="D337:E337"/>
    <mergeCell ref="N244:R244"/>
    <mergeCell ref="N73:R73"/>
    <mergeCell ref="N164:T164"/>
    <mergeCell ref="A20:X20"/>
    <mergeCell ref="A17:A18"/>
    <mergeCell ref="A318:X318"/>
    <mergeCell ref="C17:C18"/>
    <mergeCell ref="D103:E103"/>
    <mergeCell ref="A112:X112"/>
    <mergeCell ref="K17:K18"/>
    <mergeCell ref="D168:E168"/>
    <mergeCell ref="N137:R137"/>
    <mergeCell ref="D180:E180"/>
    <mergeCell ref="D9:E9"/>
    <mergeCell ref="A258:M259"/>
    <mergeCell ref="A58:M59"/>
    <mergeCell ref="N86:R86"/>
    <mergeCell ref="O11:P11"/>
    <mergeCell ref="N124:R124"/>
    <mergeCell ref="A6:C6"/>
    <mergeCell ref="D113:E113"/>
    <mergeCell ref="N422:R422"/>
    <mergeCell ref="N360:R360"/>
    <mergeCell ref="AD17:AD18"/>
    <mergeCell ref="N142:R142"/>
    <mergeCell ref="N80:R80"/>
    <mergeCell ref="N403:R403"/>
    <mergeCell ref="D26:E26"/>
    <mergeCell ref="D324:E324"/>
    <mergeCell ref="N55:R55"/>
    <mergeCell ref="D115:E115"/>
    <mergeCell ref="N411:R411"/>
    <mergeCell ref="D261:E261"/>
    <mergeCell ref="D90:E90"/>
    <mergeCell ref="N367:T367"/>
    <mergeCell ref="D388:E388"/>
    <mergeCell ref="A25:X25"/>
    <mergeCell ref="N133:T133"/>
    <mergeCell ref="D390:E390"/>
    <mergeCell ref="N418:T418"/>
    <mergeCell ref="N356:T356"/>
    <mergeCell ref="I17:I18"/>
    <mergeCell ref="D141:E141"/>
    <mergeCell ref="D377:E377"/>
    <mergeCell ref="T12:U12"/>
    <mergeCell ref="N301:T301"/>
    <mergeCell ref="N51:T51"/>
    <mergeCell ref="D72:E72"/>
    <mergeCell ref="A323:X323"/>
    <mergeCell ref="N383:R383"/>
    <mergeCell ref="D255:E255"/>
    <mergeCell ref="A23:M24"/>
    <mergeCell ref="N278:T278"/>
    <mergeCell ref="A308:M309"/>
    <mergeCell ref="N149:R149"/>
    <mergeCell ref="N376:R376"/>
    <mergeCell ref="N205:R205"/>
    <mergeCell ref="N314:R314"/>
    <mergeCell ref="N371:R371"/>
    <mergeCell ref="N358:R358"/>
    <mergeCell ref="D63:E63"/>
    <mergeCell ref="D96:E96"/>
    <mergeCell ref="A118:M119"/>
    <mergeCell ref="D27:E27"/>
    <mergeCell ref="N15:R16"/>
    <mergeCell ref="N429:R429"/>
    <mergeCell ref="N300:T300"/>
    <mergeCell ref="D108:E108"/>
    <mergeCell ref="A453:M454"/>
    <mergeCell ref="D369:E369"/>
    <mergeCell ref="N223:R223"/>
    <mergeCell ref="N350:R350"/>
    <mergeCell ref="N145:T145"/>
    <mergeCell ref="N443:T443"/>
    <mergeCell ref="D160:E160"/>
    <mergeCell ref="D451:E451"/>
    <mergeCell ref="N447:R447"/>
    <mergeCell ref="N424:R424"/>
    <mergeCell ref="N438:T438"/>
    <mergeCell ref="N436:R436"/>
    <mergeCell ref="N437:R437"/>
    <mergeCell ref="D116:E116"/>
    <mergeCell ref="D280:E280"/>
    <mergeCell ref="D109:E109"/>
    <mergeCell ref="D345:E345"/>
    <mergeCell ref="N138:R138"/>
    <mergeCell ref="D409:E409"/>
    <mergeCell ref="A428:X428"/>
    <mergeCell ref="A366:M367"/>
    <mergeCell ref="F468:F469"/>
    <mergeCell ref="H468:H469"/>
    <mergeCell ref="N432:T432"/>
    <mergeCell ref="D382:E382"/>
    <mergeCell ref="N295:T295"/>
    <mergeCell ref="A125:M126"/>
    <mergeCell ref="A77:M78"/>
    <mergeCell ref="N282:T282"/>
    <mergeCell ref="D1:F1"/>
    <mergeCell ref="J17:J18"/>
    <mergeCell ref="D82:E82"/>
    <mergeCell ref="L17:L18"/>
    <mergeCell ref="A455:X455"/>
    <mergeCell ref="A284:X284"/>
    <mergeCell ref="D240:E240"/>
    <mergeCell ref="N226:R226"/>
    <mergeCell ref="N417:T417"/>
    <mergeCell ref="N65:R65"/>
    <mergeCell ref="N192:R192"/>
    <mergeCell ref="A458:M459"/>
    <mergeCell ref="N228:R228"/>
    <mergeCell ref="N17:R18"/>
    <mergeCell ref="N415:R415"/>
    <mergeCell ref="A110:M111"/>
    <mergeCell ref="G468:G469"/>
    <mergeCell ref="A412:M413"/>
    <mergeCell ref="N398:T398"/>
    <mergeCell ref="I468:I469"/>
    <mergeCell ref="A241:M242"/>
    <mergeCell ref="O10:P10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N39:R39"/>
    <mergeCell ref="N337:R337"/>
    <mergeCell ref="N166:R166"/>
    <mergeCell ref="N188:T188"/>
    <mergeCell ref="D209:E209"/>
    <mergeCell ref="D245:E245"/>
    <mergeCell ref="N116:R116"/>
    <mergeCell ref="D122:E122"/>
    <mergeCell ref="N352:R352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D8:L8"/>
    <mergeCell ref="N103:R103"/>
    <mergeCell ref="D224:E224"/>
    <mergeCell ref="N63:R63"/>
    <mergeCell ref="O6:P6"/>
    <mergeCell ref="N221:R221"/>
    <mergeCell ref="N292:R292"/>
    <mergeCell ref="N286:R286"/>
    <mergeCell ref="D31:E31"/>
    <mergeCell ref="A339:M340"/>
    <mergeCell ref="N131:R131"/>
    <mergeCell ref="N64:R64"/>
    <mergeCell ref="A321:M322"/>
    <mergeCell ref="N349:R349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195:R195"/>
    <mergeCell ref="D67:E67"/>
    <mergeCell ref="N37:T37"/>
    <mergeCell ref="A44:M45"/>
    <mergeCell ref="N74:R74"/>
    <mergeCell ref="N101:R101"/>
    <mergeCell ref="N88:T88"/>
    <mergeCell ref="N76:R76"/>
    <mergeCell ref="A145:M146"/>
    <mergeCell ref="D346:E346"/>
    <mergeCell ref="N179:R179"/>
    <mergeCell ref="D56:E56"/>
    <mergeCell ref="A60:X60"/>
    <mergeCell ref="R6:S9"/>
    <mergeCell ref="D365:E365"/>
    <mergeCell ref="N2:U3"/>
    <mergeCell ref="A61:X61"/>
    <mergeCell ref="BA17:BA18"/>
    <mergeCell ref="D315:E315"/>
    <mergeCell ref="D144:E144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283:X283"/>
    <mergeCell ref="AA17:AC18"/>
    <mergeCell ref="A375:X375"/>
    <mergeCell ref="N118:T118"/>
    <mergeCell ref="D139:E139"/>
    <mergeCell ref="D406:E406"/>
    <mergeCell ref="A285:X285"/>
    <mergeCell ref="A341:X341"/>
    <mergeCell ref="B17:B18"/>
    <mergeCell ref="N54:R54"/>
    <mergeCell ref="D131:E131"/>
    <mergeCell ref="N106:R106"/>
    <mergeCell ref="N404:R404"/>
    <mergeCell ref="A50:M51"/>
    <mergeCell ref="A158:X158"/>
    <mergeCell ref="N252:R252"/>
    <mergeCell ref="N81:R81"/>
    <mergeCell ref="N56:R56"/>
    <mergeCell ref="D124:E124"/>
    <mergeCell ref="D195:E195"/>
    <mergeCell ref="A378:M379"/>
    <mergeCell ref="D360:E360"/>
    <mergeCell ref="D287:E287"/>
    <mergeCell ref="N355:T355"/>
    <mergeCell ref="D66:E66"/>
    <mergeCell ref="N181:R181"/>
    <mergeCell ref="D197:E197"/>
    <mergeCell ref="D253:E253"/>
    <mergeCell ref="A135:X135"/>
    <mergeCell ref="N32:T32"/>
    <mergeCell ref="D351:E351"/>
    <mergeCell ref="N268:T268"/>
    <mergeCell ref="T468:T469"/>
    <mergeCell ref="N44:T44"/>
    <mergeCell ref="H5:L5"/>
    <mergeCell ref="N409:R409"/>
    <mergeCell ref="N257:R257"/>
    <mergeCell ref="N448:T448"/>
    <mergeCell ref="N104:R104"/>
    <mergeCell ref="N346:R346"/>
    <mergeCell ref="N175:R175"/>
    <mergeCell ref="T10:U10"/>
    <mergeCell ref="A440:X440"/>
    <mergeCell ref="A433:X433"/>
    <mergeCell ref="D411:E411"/>
    <mergeCell ref="D289:E289"/>
    <mergeCell ref="N395:T395"/>
    <mergeCell ref="N134:T134"/>
    <mergeCell ref="W17:W18"/>
    <mergeCell ref="A435:X435"/>
    <mergeCell ref="N332:T332"/>
    <mergeCell ref="N459:T459"/>
    <mergeCell ref="N178:R178"/>
    <mergeCell ref="N98:T98"/>
    <mergeCell ref="A373:M374"/>
    <mergeCell ref="N461:T461"/>
    <mergeCell ref="N28:R28"/>
    <mergeCell ref="N392:R392"/>
    <mergeCell ref="D71:E71"/>
    <mergeCell ref="N186:R186"/>
    <mergeCell ref="N457:R457"/>
    <mergeCell ref="D307:E307"/>
    <mergeCell ref="A431:M432"/>
    <mergeCell ref="N30:R30"/>
    <mergeCell ref="D73:E73"/>
    <mergeCell ref="A275:X275"/>
    <mergeCell ref="D142:E142"/>
    <mergeCell ref="N49:R49"/>
    <mergeCell ref="N359:R359"/>
    <mergeCell ref="N45:T45"/>
    <mergeCell ref="A306:X306"/>
    <mergeCell ref="N281:T281"/>
    <mergeCell ref="N126:T126"/>
    <mergeCell ref="N62:R62"/>
    <mergeCell ref="A384:M385"/>
    <mergeCell ref="N218:T218"/>
    <mergeCell ref="N347:R347"/>
    <mergeCell ref="N176:R176"/>
    <mergeCell ref="D214:E214"/>
    <mergeCell ref="A163:M164"/>
    <mergeCell ref="A36:M37"/>
    <mergeCell ref="N24:T24"/>
    <mergeCell ref="H9:I9"/>
    <mergeCell ref="N453:T453"/>
    <mergeCell ref="N267:R267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N184:T184"/>
    <mergeCell ref="D376:E376"/>
    <mergeCell ref="D205:E205"/>
    <mergeCell ref="A147:X147"/>
    <mergeCell ref="A38:X38"/>
    <mergeCell ref="A445:X445"/>
    <mergeCell ref="N172:R172"/>
    <mergeCell ref="N199:R199"/>
    <mergeCell ref="N144:R144"/>
    <mergeCell ref="N315:R315"/>
    <mergeCell ref="D187:E187"/>
    <mergeCell ref="D423:E423"/>
    <mergeCell ref="N258:T258"/>
    <mergeCell ref="D174:E174"/>
    <mergeCell ref="N329:T329"/>
    <mergeCell ref="N87:T87"/>
    <mergeCell ref="D410:E410"/>
    <mergeCell ref="A419:X419"/>
    <mergeCell ref="A294:M295"/>
    <mergeCell ref="N407:R407"/>
    <mergeCell ref="D353:E353"/>
    <mergeCell ref="N365:R365"/>
    <mergeCell ref="N379:T379"/>
    <mergeCell ref="A368:X368"/>
    <mergeCell ref="N95:R95"/>
    <mergeCell ref="A300:M301"/>
    <mergeCell ref="D227:E227"/>
    <mergeCell ref="A165:X16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Wrxq2HUs2jlIW2Uh7vwHvBSkvkyQwKDmAtO5N8UDqDSJ42EsdBxpHT/5Yo3SZOeAMhGB2rM1ap96q/Vo1/cuPw==" saltValue="UP5urQJrgVk/k1J62fn/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2023-12-22T12:25:57Z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