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2,23 филиалы КИ\"/>
    </mc:Choice>
  </mc:AlternateContent>
  <xr:revisionPtr revIDLastSave="0" documentId="13_ncr:1_{43A622E6-26A5-4E52-ADCA-A60A3159493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TDSheet!$A$3:$AD$132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1" i="1" l="1"/>
  <c r="AF17" i="1"/>
  <c r="AF21" i="1"/>
  <c r="AF23" i="1"/>
  <c r="AF30" i="1"/>
  <c r="AF31" i="1"/>
  <c r="AF32" i="1"/>
  <c r="AF86" i="1"/>
  <c r="AF88" i="1"/>
  <c r="AF89" i="1"/>
  <c r="AF90" i="1"/>
  <c r="AF91" i="1"/>
  <c r="AF92" i="1"/>
  <c r="AF106" i="1"/>
  <c r="AF107" i="1"/>
  <c r="AF108" i="1"/>
  <c r="AF109" i="1"/>
  <c r="AF120" i="1"/>
  <c r="AF123" i="1"/>
  <c r="AF124" i="1"/>
  <c r="AF125" i="1"/>
  <c r="AF126" i="1"/>
  <c r="AF127" i="1"/>
  <c r="AF128" i="1"/>
  <c r="AF129" i="1"/>
  <c r="AF130" i="1"/>
  <c r="AF131" i="1"/>
  <c r="AF132" i="1"/>
  <c r="AD11" i="1"/>
  <c r="AD17" i="1"/>
  <c r="AD21" i="1"/>
  <c r="AD23" i="1"/>
  <c r="AD30" i="1"/>
  <c r="AD31" i="1"/>
  <c r="AD32" i="1"/>
  <c r="AD86" i="1"/>
  <c r="AD88" i="1"/>
  <c r="AD89" i="1"/>
  <c r="AD90" i="1"/>
  <c r="AD91" i="1"/>
  <c r="AD92" i="1"/>
  <c r="AD106" i="1"/>
  <c r="AD107" i="1"/>
  <c r="AD108" i="1"/>
  <c r="AD109" i="1"/>
  <c r="AD120" i="1"/>
  <c r="AD123" i="1"/>
  <c r="AD124" i="1"/>
  <c r="AD125" i="1"/>
  <c r="AD126" i="1"/>
  <c r="AD127" i="1"/>
  <c r="AD128" i="1"/>
  <c r="AD129" i="1"/>
  <c r="AD130" i="1"/>
  <c r="AD131" i="1"/>
  <c r="AD132" i="1"/>
  <c r="T37" i="1"/>
  <c r="T42" i="1"/>
  <c r="R122" i="1" l="1"/>
  <c r="T122" i="1" s="1"/>
  <c r="R99" i="1"/>
  <c r="T99" i="1" s="1"/>
  <c r="R97" i="1"/>
  <c r="T97" i="1" s="1"/>
  <c r="R71" i="1"/>
  <c r="T71" i="1" s="1"/>
  <c r="R12" i="1"/>
  <c r="T12" i="1" s="1"/>
  <c r="R9" i="1"/>
  <c r="T9" i="1" s="1"/>
  <c r="R11" i="1"/>
  <c r="T11" i="1" s="1"/>
  <c r="AE11" i="1" s="1"/>
  <c r="R14" i="1"/>
  <c r="T14" i="1" s="1"/>
  <c r="R15" i="1"/>
  <c r="T15" i="1" s="1"/>
  <c r="R16" i="1"/>
  <c r="T16" i="1" s="1"/>
  <c r="R17" i="1"/>
  <c r="T17" i="1" s="1"/>
  <c r="AE17" i="1" s="1"/>
  <c r="R18" i="1"/>
  <c r="T18" i="1" s="1"/>
  <c r="R19" i="1"/>
  <c r="T19" i="1" s="1"/>
  <c r="R20" i="1"/>
  <c r="T20" i="1" s="1"/>
  <c r="R21" i="1"/>
  <c r="T21" i="1" s="1"/>
  <c r="AE21" i="1" s="1"/>
  <c r="R23" i="1"/>
  <c r="T23" i="1" s="1"/>
  <c r="AE23" i="1" s="1"/>
  <c r="R24" i="1"/>
  <c r="T24" i="1" s="1"/>
  <c r="R25" i="1"/>
  <c r="T25" i="1" s="1"/>
  <c r="R26" i="1"/>
  <c r="T26" i="1" s="1"/>
  <c r="R28" i="1"/>
  <c r="T28" i="1" s="1"/>
  <c r="R29" i="1"/>
  <c r="T29" i="1" s="1"/>
  <c r="R30" i="1"/>
  <c r="T30" i="1" s="1"/>
  <c r="AE30" i="1" s="1"/>
  <c r="R31" i="1"/>
  <c r="T31" i="1" s="1"/>
  <c r="AE31" i="1" s="1"/>
  <c r="R32" i="1"/>
  <c r="T32" i="1" s="1"/>
  <c r="AE32" i="1" s="1"/>
  <c r="R33" i="1"/>
  <c r="T33" i="1" s="1"/>
  <c r="R34" i="1"/>
  <c r="T34" i="1" s="1"/>
  <c r="R35" i="1"/>
  <c r="T35" i="1" s="1"/>
  <c r="R36" i="1"/>
  <c r="T36" i="1" s="1"/>
  <c r="R39" i="1"/>
  <c r="T39" i="1" s="1"/>
  <c r="R41" i="1"/>
  <c r="T41" i="1" s="1"/>
  <c r="R43" i="1"/>
  <c r="T43" i="1" s="1"/>
  <c r="R44" i="1"/>
  <c r="T44" i="1" s="1"/>
  <c r="R46" i="1"/>
  <c r="T46" i="1" s="1"/>
  <c r="R49" i="1"/>
  <c r="T49" i="1" s="1"/>
  <c r="R52" i="1"/>
  <c r="T52" i="1" s="1"/>
  <c r="R56" i="1"/>
  <c r="T56" i="1" s="1"/>
  <c r="R57" i="1"/>
  <c r="T57" i="1" s="1"/>
  <c r="R60" i="1"/>
  <c r="T60" i="1" s="1"/>
  <c r="R62" i="1"/>
  <c r="T62" i="1" s="1"/>
  <c r="R64" i="1"/>
  <c r="T64" i="1" s="1"/>
  <c r="R65" i="1"/>
  <c r="T65" i="1" s="1"/>
  <c r="R66" i="1"/>
  <c r="T66" i="1" s="1"/>
  <c r="R69" i="1"/>
  <c r="T69" i="1" s="1"/>
  <c r="R74" i="1"/>
  <c r="T74" i="1" s="1"/>
  <c r="R77" i="1"/>
  <c r="T77" i="1" s="1"/>
  <c r="R81" i="1"/>
  <c r="T81" i="1" s="1"/>
  <c r="R83" i="1"/>
  <c r="T83" i="1" s="1"/>
  <c r="R84" i="1"/>
  <c r="T84" i="1" s="1"/>
  <c r="R86" i="1"/>
  <c r="T86" i="1" s="1"/>
  <c r="AE86" i="1" s="1"/>
  <c r="R87" i="1"/>
  <c r="T87" i="1" s="1"/>
  <c r="R88" i="1"/>
  <c r="T88" i="1" s="1"/>
  <c r="AE88" i="1" s="1"/>
  <c r="R89" i="1"/>
  <c r="T89" i="1" s="1"/>
  <c r="AE89" i="1" s="1"/>
  <c r="R90" i="1"/>
  <c r="T90" i="1" s="1"/>
  <c r="AE90" i="1" s="1"/>
  <c r="R91" i="1"/>
  <c r="T91" i="1" s="1"/>
  <c r="AE91" i="1" s="1"/>
  <c r="R92" i="1"/>
  <c r="T92" i="1" s="1"/>
  <c r="AE92" i="1" s="1"/>
  <c r="R93" i="1"/>
  <c r="T93" i="1" s="1"/>
  <c r="R94" i="1"/>
  <c r="T94" i="1" s="1"/>
  <c r="R96" i="1"/>
  <c r="T96" i="1" s="1"/>
  <c r="R100" i="1"/>
  <c r="T100" i="1" s="1"/>
  <c r="R101" i="1"/>
  <c r="T101" i="1" s="1"/>
  <c r="R105" i="1"/>
  <c r="T105" i="1" s="1"/>
  <c r="R106" i="1"/>
  <c r="T106" i="1" s="1"/>
  <c r="AE106" i="1" s="1"/>
  <c r="R107" i="1"/>
  <c r="T107" i="1" s="1"/>
  <c r="AE107" i="1" s="1"/>
  <c r="R108" i="1"/>
  <c r="T108" i="1" s="1"/>
  <c r="AE108" i="1" s="1"/>
  <c r="R109" i="1"/>
  <c r="T109" i="1" s="1"/>
  <c r="AE109" i="1" s="1"/>
  <c r="R113" i="1"/>
  <c r="T113" i="1" s="1"/>
  <c r="R114" i="1"/>
  <c r="T114" i="1" s="1"/>
  <c r="R116" i="1"/>
  <c r="T116" i="1" s="1"/>
  <c r="R117" i="1"/>
  <c r="T117" i="1" s="1"/>
  <c r="R118" i="1"/>
  <c r="T118" i="1" s="1"/>
  <c r="R119" i="1"/>
  <c r="T119" i="1" s="1"/>
  <c r="R120" i="1"/>
  <c r="T120" i="1" s="1"/>
  <c r="AE120" i="1" s="1"/>
  <c r="R121" i="1"/>
  <c r="T121" i="1" s="1"/>
  <c r="R123" i="1"/>
  <c r="T123" i="1" s="1"/>
  <c r="AE123" i="1" s="1"/>
  <c r="R124" i="1"/>
  <c r="T124" i="1" s="1"/>
  <c r="AE124" i="1" s="1"/>
  <c r="R125" i="1"/>
  <c r="T125" i="1" s="1"/>
  <c r="AE125" i="1" s="1"/>
  <c r="R126" i="1"/>
  <c r="T126" i="1" s="1"/>
  <c r="AE126" i="1" s="1"/>
  <c r="R127" i="1"/>
  <c r="T127" i="1" s="1"/>
  <c r="AE127" i="1" s="1"/>
  <c r="R128" i="1"/>
  <c r="T128" i="1" s="1"/>
  <c r="AE128" i="1" s="1"/>
  <c r="R129" i="1"/>
  <c r="T129" i="1" s="1"/>
  <c r="AE129" i="1" s="1"/>
  <c r="R130" i="1"/>
  <c r="T130" i="1" s="1"/>
  <c r="AE130" i="1" s="1"/>
  <c r="R131" i="1"/>
  <c r="T131" i="1" s="1"/>
  <c r="AE131" i="1" s="1"/>
  <c r="R132" i="1"/>
  <c r="T132" i="1" s="1"/>
  <c r="AE132" i="1" s="1"/>
  <c r="Z64" i="1" l="1"/>
  <c r="AA64" i="1"/>
  <c r="AB64" i="1"/>
  <c r="O64" i="1"/>
  <c r="X64" i="1" s="1"/>
  <c r="H64" i="1"/>
  <c r="I64" i="1"/>
  <c r="O7" i="1"/>
  <c r="O10" i="1"/>
  <c r="O12" i="1"/>
  <c r="O13" i="1"/>
  <c r="O22" i="1"/>
  <c r="O37" i="1"/>
  <c r="O39" i="1"/>
  <c r="O40" i="1"/>
  <c r="O42" i="1"/>
  <c r="O47" i="1"/>
  <c r="O48" i="1"/>
  <c r="O53" i="1"/>
  <c r="O54" i="1"/>
  <c r="O55" i="1"/>
  <c r="O56" i="1"/>
  <c r="O59" i="1"/>
  <c r="O63" i="1"/>
  <c r="O67" i="1"/>
  <c r="O68" i="1"/>
  <c r="O69" i="1"/>
  <c r="O71" i="1"/>
  <c r="O76" i="1"/>
  <c r="O79" i="1"/>
  <c r="O83" i="1"/>
  <c r="O97" i="1"/>
  <c r="O98" i="1"/>
  <c r="O99" i="1"/>
  <c r="O101" i="1"/>
  <c r="O102" i="1"/>
  <c r="O103" i="1"/>
  <c r="O104" i="1"/>
  <c r="O110" i="1"/>
  <c r="O111" i="1"/>
  <c r="O112" i="1"/>
  <c r="O115" i="1"/>
  <c r="O116" i="1"/>
  <c r="O6" i="1"/>
  <c r="AC16" i="1"/>
  <c r="AC18" i="1"/>
  <c r="AC19" i="1"/>
  <c r="AC25" i="1"/>
  <c r="AC26" i="1"/>
  <c r="AC27" i="1"/>
  <c r="AC29" i="1"/>
  <c r="AC43" i="1"/>
  <c r="AC52" i="1"/>
  <c r="AC57" i="1"/>
  <c r="AC62" i="1"/>
  <c r="AC66" i="1"/>
  <c r="AC115" i="1"/>
  <c r="AC116" i="1"/>
  <c r="L7" i="1"/>
  <c r="P7" i="1" s="1"/>
  <c r="R7" i="1" s="1"/>
  <c r="T7" i="1" s="1"/>
  <c r="L8" i="1"/>
  <c r="P8" i="1" s="1"/>
  <c r="L9" i="1"/>
  <c r="P9" i="1" s="1"/>
  <c r="X9" i="1" s="1"/>
  <c r="L10" i="1"/>
  <c r="P10" i="1" s="1"/>
  <c r="L12" i="1"/>
  <c r="P12" i="1" s="1"/>
  <c r="L13" i="1"/>
  <c r="P13" i="1" s="1"/>
  <c r="L14" i="1"/>
  <c r="P14" i="1" s="1"/>
  <c r="X14" i="1" s="1"/>
  <c r="L19" i="1"/>
  <c r="P19" i="1" s="1"/>
  <c r="X19" i="1" s="1"/>
  <c r="L24" i="1"/>
  <c r="P24" i="1" s="1"/>
  <c r="X24" i="1" s="1"/>
  <c r="L25" i="1"/>
  <c r="P25" i="1" s="1"/>
  <c r="X25" i="1" s="1"/>
  <c r="L26" i="1"/>
  <c r="P26" i="1" s="1"/>
  <c r="X26" i="1" s="1"/>
  <c r="L27" i="1"/>
  <c r="P27" i="1" s="1"/>
  <c r="L29" i="1"/>
  <c r="P29" i="1" s="1"/>
  <c r="X29" i="1" s="1"/>
  <c r="L34" i="1"/>
  <c r="P34" i="1" s="1"/>
  <c r="X34" i="1" s="1"/>
  <c r="L37" i="1"/>
  <c r="P37" i="1" s="1"/>
  <c r="L38" i="1"/>
  <c r="P38" i="1" s="1"/>
  <c r="Q38" i="1" s="1"/>
  <c r="L39" i="1"/>
  <c r="P39" i="1" s="1"/>
  <c r="L40" i="1"/>
  <c r="P40" i="1" s="1"/>
  <c r="L41" i="1"/>
  <c r="P41" i="1" s="1"/>
  <c r="X41" i="1" s="1"/>
  <c r="L42" i="1"/>
  <c r="P42" i="1" s="1"/>
  <c r="Q42" i="1" s="1"/>
  <c r="L43" i="1"/>
  <c r="P43" i="1" s="1"/>
  <c r="X43" i="1" s="1"/>
  <c r="L44" i="1"/>
  <c r="P44" i="1" s="1"/>
  <c r="X44" i="1" s="1"/>
  <c r="L45" i="1"/>
  <c r="P45" i="1" s="1"/>
  <c r="L46" i="1"/>
  <c r="P46" i="1" s="1"/>
  <c r="X46" i="1" s="1"/>
  <c r="L47" i="1"/>
  <c r="P47" i="1" s="1"/>
  <c r="Q47" i="1" s="1"/>
  <c r="L48" i="1"/>
  <c r="P48" i="1" s="1"/>
  <c r="Q48" i="1" s="1"/>
  <c r="L49" i="1"/>
  <c r="P49" i="1" s="1"/>
  <c r="X49" i="1" s="1"/>
  <c r="L50" i="1"/>
  <c r="P50" i="1" s="1"/>
  <c r="Q50" i="1" s="1"/>
  <c r="L51" i="1"/>
  <c r="P51" i="1" s="1"/>
  <c r="Q51" i="1" s="1"/>
  <c r="L52" i="1"/>
  <c r="P52" i="1" s="1"/>
  <c r="X52" i="1" s="1"/>
  <c r="L53" i="1"/>
  <c r="P53" i="1" s="1"/>
  <c r="L54" i="1"/>
  <c r="P54" i="1" s="1"/>
  <c r="R54" i="1" s="1"/>
  <c r="T54" i="1" s="1"/>
  <c r="L55" i="1"/>
  <c r="P55" i="1" s="1"/>
  <c r="Q55" i="1" s="1"/>
  <c r="L56" i="1"/>
  <c r="P56" i="1" s="1"/>
  <c r="L57" i="1"/>
  <c r="P57" i="1" s="1"/>
  <c r="X57" i="1" s="1"/>
  <c r="L59" i="1"/>
  <c r="P59" i="1" s="1"/>
  <c r="L60" i="1"/>
  <c r="P60" i="1" s="1"/>
  <c r="X60" i="1" s="1"/>
  <c r="L61" i="1"/>
  <c r="P61" i="1" s="1"/>
  <c r="Q61" i="1" s="1"/>
  <c r="R61" i="1" s="1"/>
  <c r="T61" i="1" s="1"/>
  <c r="L62" i="1"/>
  <c r="P62" i="1" s="1"/>
  <c r="X62" i="1" s="1"/>
  <c r="L63" i="1"/>
  <c r="P63" i="1" s="1"/>
  <c r="L65" i="1"/>
  <c r="P65" i="1" s="1"/>
  <c r="X65" i="1" s="1"/>
  <c r="L66" i="1"/>
  <c r="P66" i="1" s="1"/>
  <c r="X66" i="1" s="1"/>
  <c r="L67" i="1"/>
  <c r="P67" i="1" s="1"/>
  <c r="L68" i="1"/>
  <c r="P68" i="1" s="1"/>
  <c r="Q68" i="1" s="1"/>
  <c r="L69" i="1"/>
  <c r="P69" i="1" s="1"/>
  <c r="L70" i="1"/>
  <c r="P70" i="1" s="1"/>
  <c r="L71" i="1"/>
  <c r="P71" i="1" s="1"/>
  <c r="L72" i="1"/>
  <c r="P72" i="1" s="1"/>
  <c r="Q72" i="1" s="1"/>
  <c r="R72" i="1" s="1"/>
  <c r="T72" i="1" s="1"/>
  <c r="L73" i="1"/>
  <c r="P73" i="1" s="1"/>
  <c r="R73" i="1" s="1"/>
  <c r="T73" i="1" s="1"/>
  <c r="L74" i="1"/>
  <c r="P74" i="1" s="1"/>
  <c r="X74" i="1" s="1"/>
  <c r="L78" i="1"/>
  <c r="P78" i="1" s="1"/>
  <c r="L79" i="1"/>
  <c r="P79" i="1" s="1"/>
  <c r="L80" i="1"/>
  <c r="P80" i="1" s="1"/>
  <c r="L81" i="1"/>
  <c r="P81" i="1" s="1"/>
  <c r="X81" i="1" s="1"/>
  <c r="L82" i="1"/>
  <c r="P82" i="1" s="1"/>
  <c r="L83" i="1"/>
  <c r="P83" i="1" s="1"/>
  <c r="L84" i="1"/>
  <c r="P84" i="1" s="1"/>
  <c r="X84" i="1" s="1"/>
  <c r="L85" i="1"/>
  <c r="P85" i="1" s="1"/>
  <c r="Q85" i="1" s="1"/>
  <c r="R85" i="1" s="1"/>
  <c r="T85" i="1" s="1"/>
  <c r="L95" i="1"/>
  <c r="P95" i="1" s="1"/>
  <c r="L96" i="1"/>
  <c r="P96" i="1" s="1"/>
  <c r="X96" i="1" s="1"/>
  <c r="L97" i="1"/>
  <c r="P97" i="1" s="1"/>
  <c r="L98" i="1"/>
  <c r="P98" i="1" s="1"/>
  <c r="L99" i="1"/>
  <c r="P99" i="1" s="1"/>
  <c r="L100" i="1"/>
  <c r="P100" i="1" s="1"/>
  <c r="X100" i="1" s="1"/>
  <c r="L101" i="1"/>
  <c r="P101" i="1" s="1"/>
  <c r="L102" i="1"/>
  <c r="P102" i="1" s="1"/>
  <c r="L103" i="1"/>
  <c r="P103" i="1" s="1"/>
  <c r="L104" i="1"/>
  <c r="P104" i="1" s="1"/>
  <c r="L110" i="1"/>
  <c r="P110" i="1" s="1"/>
  <c r="L111" i="1"/>
  <c r="P111" i="1" s="1"/>
  <c r="L112" i="1"/>
  <c r="P112" i="1" s="1"/>
  <c r="R112" i="1" s="1"/>
  <c r="T112" i="1" s="1"/>
  <c r="L113" i="1"/>
  <c r="P113" i="1" s="1"/>
  <c r="X113" i="1" s="1"/>
  <c r="L114" i="1"/>
  <c r="P114" i="1" s="1"/>
  <c r="X114" i="1" s="1"/>
  <c r="L115" i="1"/>
  <c r="P115" i="1" s="1"/>
  <c r="R115" i="1" s="1"/>
  <c r="T115" i="1" s="1"/>
  <c r="L116" i="1"/>
  <c r="P116" i="1" s="1"/>
  <c r="L117" i="1"/>
  <c r="P117" i="1" s="1"/>
  <c r="X117" i="1" s="1"/>
  <c r="L118" i="1"/>
  <c r="P118" i="1" s="1"/>
  <c r="X118" i="1" s="1"/>
  <c r="L119" i="1"/>
  <c r="P119" i="1" s="1"/>
  <c r="X119" i="1" s="1"/>
  <c r="L120" i="1"/>
  <c r="P120" i="1" s="1"/>
  <c r="X120" i="1" s="1"/>
  <c r="L121" i="1"/>
  <c r="P121" i="1" s="1"/>
  <c r="X121" i="1" s="1"/>
  <c r="L124" i="1"/>
  <c r="P124" i="1" s="1"/>
  <c r="X124" i="1" s="1"/>
  <c r="L125" i="1"/>
  <c r="P125" i="1" s="1"/>
  <c r="X125" i="1" s="1"/>
  <c r="L126" i="1"/>
  <c r="P126" i="1" s="1"/>
  <c r="X126" i="1" s="1"/>
  <c r="L127" i="1"/>
  <c r="P127" i="1" s="1"/>
  <c r="X127" i="1" s="1"/>
  <c r="L128" i="1"/>
  <c r="P128" i="1" s="1"/>
  <c r="X128" i="1" s="1"/>
  <c r="L129" i="1"/>
  <c r="P129" i="1" s="1"/>
  <c r="X129" i="1" s="1"/>
  <c r="L130" i="1"/>
  <c r="P130" i="1" s="1"/>
  <c r="X130" i="1" s="1"/>
  <c r="L131" i="1"/>
  <c r="P131" i="1" s="1"/>
  <c r="X131" i="1" s="1"/>
  <c r="L132" i="1"/>
  <c r="P132" i="1" s="1"/>
  <c r="X132" i="1" s="1"/>
  <c r="L6" i="1"/>
  <c r="P6" i="1" s="1"/>
  <c r="M11" i="1"/>
  <c r="L11" i="1" s="1"/>
  <c r="P11" i="1" s="1"/>
  <c r="X11" i="1" s="1"/>
  <c r="M15" i="1"/>
  <c r="L15" i="1" s="1"/>
  <c r="P15" i="1" s="1"/>
  <c r="X15" i="1" s="1"/>
  <c r="M16" i="1"/>
  <c r="L16" i="1" s="1"/>
  <c r="P16" i="1" s="1"/>
  <c r="X16" i="1" s="1"/>
  <c r="M17" i="1"/>
  <c r="L17" i="1" s="1"/>
  <c r="P17" i="1" s="1"/>
  <c r="X17" i="1" s="1"/>
  <c r="M18" i="1"/>
  <c r="L18" i="1" s="1"/>
  <c r="P18" i="1" s="1"/>
  <c r="X18" i="1" s="1"/>
  <c r="M20" i="1"/>
  <c r="L20" i="1" s="1"/>
  <c r="P20" i="1" s="1"/>
  <c r="X20" i="1" s="1"/>
  <c r="M21" i="1"/>
  <c r="L21" i="1" s="1"/>
  <c r="P21" i="1" s="1"/>
  <c r="X21" i="1" s="1"/>
  <c r="M22" i="1"/>
  <c r="L22" i="1" s="1"/>
  <c r="P22" i="1" s="1"/>
  <c r="M23" i="1"/>
  <c r="L23" i="1" s="1"/>
  <c r="P23" i="1" s="1"/>
  <c r="X23" i="1" s="1"/>
  <c r="M28" i="1"/>
  <c r="L28" i="1" s="1"/>
  <c r="P28" i="1" s="1"/>
  <c r="Y28" i="1" s="1"/>
  <c r="M30" i="1"/>
  <c r="L30" i="1" s="1"/>
  <c r="M31" i="1"/>
  <c r="L31" i="1" s="1"/>
  <c r="P31" i="1" s="1"/>
  <c r="Y31" i="1" s="1"/>
  <c r="M32" i="1"/>
  <c r="L32" i="1" s="1"/>
  <c r="P32" i="1" s="1"/>
  <c r="X32" i="1" s="1"/>
  <c r="M33" i="1"/>
  <c r="L33" i="1" s="1"/>
  <c r="P33" i="1" s="1"/>
  <c r="Y33" i="1" s="1"/>
  <c r="M35" i="1"/>
  <c r="L35" i="1" s="1"/>
  <c r="P35" i="1" s="1"/>
  <c r="X35" i="1" s="1"/>
  <c r="M36" i="1"/>
  <c r="L36" i="1" s="1"/>
  <c r="P36" i="1" s="1"/>
  <c r="Y36" i="1" s="1"/>
  <c r="M58" i="1"/>
  <c r="L58" i="1" s="1"/>
  <c r="P58" i="1" s="1"/>
  <c r="Q58" i="1" s="1"/>
  <c r="R58" i="1" s="1"/>
  <c r="T58" i="1" s="1"/>
  <c r="M75" i="1"/>
  <c r="L75" i="1" s="1"/>
  <c r="P75" i="1" s="1"/>
  <c r="M76" i="1"/>
  <c r="L76" i="1" s="1"/>
  <c r="P76" i="1" s="1"/>
  <c r="M77" i="1"/>
  <c r="L77" i="1" s="1"/>
  <c r="P77" i="1" s="1"/>
  <c r="X77" i="1" s="1"/>
  <c r="M86" i="1"/>
  <c r="L86" i="1" s="1"/>
  <c r="P86" i="1" s="1"/>
  <c r="X86" i="1" s="1"/>
  <c r="M87" i="1"/>
  <c r="L87" i="1" s="1"/>
  <c r="P87" i="1" s="1"/>
  <c r="X87" i="1" s="1"/>
  <c r="M88" i="1"/>
  <c r="L88" i="1" s="1"/>
  <c r="P88" i="1" s="1"/>
  <c r="X88" i="1" s="1"/>
  <c r="M89" i="1"/>
  <c r="L89" i="1" s="1"/>
  <c r="P89" i="1" s="1"/>
  <c r="X89" i="1" s="1"/>
  <c r="M90" i="1"/>
  <c r="L90" i="1" s="1"/>
  <c r="P90" i="1" s="1"/>
  <c r="X90" i="1" s="1"/>
  <c r="M91" i="1"/>
  <c r="L91" i="1" s="1"/>
  <c r="P91" i="1" s="1"/>
  <c r="X91" i="1" s="1"/>
  <c r="M92" i="1"/>
  <c r="L92" i="1" s="1"/>
  <c r="P92" i="1" s="1"/>
  <c r="X92" i="1" s="1"/>
  <c r="M93" i="1"/>
  <c r="L93" i="1" s="1"/>
  <c r="P93" i="1" s="1"/>
  <c r="X93" i="1" s="1"/>
  <c r="M94" i="1"/>
  <c r="L94" i="1" s="1"/>
  <c r="P94" i="1" s="1"/>
  <c r="X94" i="1" s="1"/>
  <c r="M105" i="1"/>
  <c r="L105" i="1" s="1"/>
  <c r="P105" i="1" s="1"/>
  <c r="X105" i="1" s="1"/>
  <c r="M106" i="1"/>
  <c r="L106" i="1" s="1"/>
  <c r="P106" i="1" s="1"/>
  <c r="X106" i="1" s="1"/>
  <c r="M107" i="1"/>
  <c r="L107" i="1" s="1"/>
  <c r="P107" i="1" s="1"/>
  <c r="X107" i="1" s="1"/>
  <c r="M108" i="1"/>
  <c r="L108" i="1" s="1"/>
  <c r="P108" i="1" s="1"/>
  <c r="X108" i="1" s="1"/>
  <c r="M109" i="1"/>
  <c r="L109" i="1" s="1"/>
  <c r="P109" i="1" s="1"/>
  <c r="X109" i="1" s="1"/>
  <c r="M122" i="1"/>
  <c r="L122" i="1" s="1"/>
  <c r="P122" i="1" s="1"/>
  <c r="X122" i="1" s="1"/>
  <c r="M123" i="1"/>
  <c r="L123" i="1" s="1"/>
  <c r="P123" i="1" s="1"/>
  <c r="X123" i="1" s="1"/>
  <c r="K41" i="1"/>
  <c r="K44" i="1"/>
  <c r="K52" i="1"/>
  <c r="K84" i="1"/>
  <c r="K113" i="1"/>
  <c r="K124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3" i="1"/>
  <c r="K43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6" i="1"/>
  <c r="K6" i="1" s="1"/>
  <c r="G5" i="1"/>
  <c r="F5" i="1"/>
  <c r="Z7" i="1"/>
  <c r="AA7" i="1"/>
  <c r="AB7" i="1"/>
  <c r="Z8" i="1"/>
  <c r="AA8" i="1"/>
  <c r="AB8" i="1"/>
  <c r="Z9" i="1"/>
  <c r="AA9" i="1"/>
  <c r="AB9" i="1"/>
  <c r="Z10" i="1"/>
  <c r="AA10" i="1"/>
  <c r="AB10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8" i="1"/>
  <c r="AA18" i="1"/>
  <c r="AB18" i="1"/>
  <c r="Z19" i="1"/>
  <c r="AA19" i="1"/>
  <c r="AB19" i="1"/>
  <c r="Z20" i="1"/>
  <c r="AA20" i="1"/>
  <c r="AB20" i="1"/>
  <c r="Z22" i="1"/>
  <c r="AA22" i="1"/>
  <c r="AB22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7" i="1"/>
  <c r="AA87" i="1"/>
  <c r="AB87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1" i="1"/>
  <c r="AA121" i="1"/>
  <c r="AB121" i="1"/>
  <c r="Z122" i="1"/>
  <c r="AA122" i="1"/>
  <c r="AB122" i="1"/>
  <c r="AB6" i="1"/>
  <c r="AA6" i="1"/>
  <c r="Z6" i="1"/>
  <c r="Y115" i="1"/>
  <c r="Y113" i="1"/>
  <c r="Y111" i="1"/>
  <c r="Y104" i="1"/>
  <c r="Y102" i="1"/>
  <c r="Y100" i="1"/>
  <c r="Y96" i="1"/>
  <c r="Y85" i="1"/>
  <c r="Y83" i="1"/>
  <c r="Y74" i="1"/>
  <c r="Y72" i="1"/>
  <c r="Y70" i="1"/>
  <c r="Y66" i="1"/>
  <c r="Y61" i="1"/>
  <c r="Y52" i="1"/>
  <c r="Y50" i="1"/>
  <c r="Y46" i="1"/>
  <c r="Y42" i="1"/>
  <c r="Y38" i="1"/>
  <c r="Y27" i="1"/>
  <c r="Y25" i="1"/>
  <c r="Y19" i="1"/>
  <c r="Y8" i="1"/>
  <c r="Y122" i="1"/>
  <c r="Y108" i="1"/>
  <c r="Y106" i="1"/>
  <c r="Y94" i="1"/>
  <c r="Y92" i="1"/>
  <c r="Y90" i="1"/>
  <c r="Y88" i="1"/>
  <c r="Y86" i="1"/>
  <c r="Y114" i="1"/>
  <c r="Y101" i="1"/>
  <c r="Y97" i="1"/>
  <c r="Y84" i="1"/>
  <c r="Y80" i="1"/>
  <c r="Y78" i="1"/>
  <c r="Y69" i="1"/>
  <c r="Y67" i="1"/>
  <c r="Y65" i="1"/>
  <c r="Y60" i="1"/>
  <c r="Y55" i="1"/>
  <c r="Y53" i="1"/>
  <c r="Y49" i="1"/>
  <c r="Y47" i="1"/>
  <c r="Y41" i="1"/>
  <c r="Y26" i="1"/>
  <c r="Y24" i="1"/>
  <c r="Y14" i="1"/>
  <c r="Y12" i="1"/>
  <c r="I11" i="1"/>
  <c r="I17" i="1"/>
  <c r="I21" i="1"/>
  <c r="I23" i="1"/>
  <c r="I30" i="1"/>
  <c r="I31" i="1"/>
  <c r="I32" i="1"/>
  <c r="I86" i="1"/>
  <c r="I88" i="1"/>
  <c r="I89" i="1"/>
  <c r="I90" i="1"/>
  <c r="I91" i="1"/>
  <c r="I92" i="1"/>
  <c r="I106" i="1"/>
  <c r="I107" i="1"/>
  <c r="I108" i="1"/>
  <c r="I109" i="1"/>
  <c r="I120" i="1"/>
  <c r="I123" i="1"/>
  <c r="I124" i="1"/>
  <c r="I125" i="1"/>
  <c r="I126" i="1"/>
  <c r="I127" i="1"/>
  <c r="I128" i="1"/>
  <c r="I129" i="1"/>
  <c r="I130" i="1"/>
  <c r="I131" i="1"/>
  <c r="I132" i="1"/>
  <c r="H74" i="1"/>
  <c r="AB5" i="1"/>
  <c r="V5" i="1"/>
  <c r="O5" i="1"/>
  <c r="N5" i="1"/>
  <c r="M5" i="1"/>
  <c r="K5" i="1"/>
  <c r="J5" i="1"/>
  <c r="I29" i="1"/>
  <c r="I74" i="1"/>
  <c r="H14" i="1"/>
  <c r="AE14" i="1" s="1"/>
  <c r="H16" i="1"/>
  <c r="H27" i="1"/>
  <c r="H29" i="1"/>
  <c r="H66" i="1"/>
  <c r="AE66" i="1" s="1"/>
  <c r="C37" i="1"/>
  <c r="C40" i="1"/>
  <c r="C45" i="1"/>
  <c r="C47" i="1"/>
  <c r="C51" i="1"/>
  <c r="C53" i="1"/>
  <c r="C55" i="1"/>
  <c r="C70" i="1"/>
  <c r="C75" i="1"/>
  <c r="C76" i="1"/>
  <c r="C77" i="1"/>
  <c r="C78" i="1"/>
  <c r="C79" i="1"/>
  <c r="C80" i="1"/>
  <c r="C83" i="1"/>
  <c r="C93" i="1"/>
  <c r="C101" i="1"/>
  <c r="C102" i="1"/>
  <c r="C103" i="1"/>
  <c r="C104" i="1"/>
  <c r="C110" i="1"/>
  <c r="C6" i="1"/>
  <c r="Z5" i="1"/>
  <c r="I122" i="1"/>
  <c r="H9" i="1"/>
  <c r="H18" i="1"/>
  <c r="AE18" i="1" s="1"/>
  <c r="H25" i="1"/>
  <c r="H26" i="1"/>
  <c r="H34" i="1"/>
  <c r="H43" i="1"/>
  <c r="H46" i="1"/>
  <c r="H57" i="1"/>
  <c r="H60" i="1"/>
  <c r="H62" i="1"/>
  <c r="H65" i="1"/>
  <c r="H84" i="1"/>
  <c r="H100" i="1"/>
  <c r="H117" i="1"/>
  <c r="AE117" i="1" s="1"/>
  <c r="H118" i="1"/>
  <c r="H119" i="1"/>
  <c r="H122" i="1"/>
  <c r="I7" i="1"/>
  <c r="I8" i="1"/>
  <c r="I9" i="1"/>
  <c r="I10" i="1"/>
  <c r="I12" i="1"/>
  <c r="I13" i="1"/>
  <c r="I14" i="1"/>
  <c r="I15" i="1"/>
  <c r="I16" i="1"/>
  <c r="I18" i="1"/>
  <c r="I19" i="1"/>
  <c r="I20" i="1"/>
  <c r="I22" i="1"/>
  <c r="I24" i="1"/>
  <c r="I25" i="1"/>
  <c r="I26" i="1"/>
  <c r="I2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7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10" i="1"/>
  <c r="I111" i="1"/>
  <c r="I112" i="1"/>
  <c r="I113" i="1"/>
  <c r="I114" i="1"/>
  <c r="I115" i="1"/>
  <c r="I116" i="1"/>
  <c r="I117" i="1"/>
  <c r="I118" i="1"/>
  <c r="I119" i="1"/>
  <c r="I121" i="1"/>
  <c r="I6" i="1"/>
  <c r="H68" i="1"/>
  <c r="H69" i="1"/>
  <c r="H70" i="1"/>
  <c r="H73" i="1"/>
  <c r="H75" i="1"/>
  <c r="H76" i="1"/>
  <c r="H78" i="1"/>
  <c r="H80" i="1"/>
  <c r="H81" i="1"/>
  <c r="AE81" i="1" s="1"/>
  <c r="H83" i="1"/>
  <c r="H85" i="1"/>
  <c r="H87" i="1"/>
  <c r="H93" i="1"/>
  <c r="H94" i="1"/>
  <c r="H95" i="1"/>
  <c r="H97" i="1"/>
  <c r="H98" i="1"/>
  <c r="H99" i="1"/>
  <c r="H101" i="1"/>
  <c r="H102" i="1"/>
  <c r="H103" i="1"/>
  <c r="H104" i="1"/>
  <c r="H105" i="1"/>
  <c r="H110" i="1"/>
  <c r="H111" i="1"/>
  <c r="H112" i="1"/>
  <c r="H113" i="1"/>
  <c r="AE113" i="1" s="1"/>
  <c r="H114" i="1"/>
  <c r="H115" i="1"/>
  <c r="H116" i="1"/>
  <c r="H121" i="1"/>
  <c r="AE121" i="1" s="1"/>
  <c r="H6" i="1"/>
  <c r="H96" i="1"/>
  <c r="AE96" i="1" s="1"/>
  <c r="H54" i="1"/>
  <c r="H50" i="1"/>
  <c r="H42" i="1"/>
  <c r="H38" i="1"/>
  <c r="H33" i="1"/>
  <c r="H22" i="1"/>
  <c r="H13" i="1"/>
  <c r="H82" i="1"/>
  <c r="H71" i="1"/>
  <c r="H67" i="1"/>
  <c r="H79" i="1"/>
  <c r="H72" i="1"/>
  <c r="H63" i="1"/>
  <c r="H58" i="1"/>
  <c r="H37" i="1"/>
  <c r="H12" i="1"/>
  <c r="H10" i="1"/>
  <c r="H8" i="1"/>
  <c r="AA5" i="1"/>
  <c r="H48" i="1"/>
  <c r="H77" i="1"/>
  <c r="H40" i="1"/>
  <c r="H61" i="1"/>
  <c r="H56" i="1"/>
  <c r="H53" i="1"/>
  <c r="H51" i="1"/>
  <c r="H47" i="1"/>
  <c r="H44" i="1"/>
  <c r="H39" i="1"/>
  <c r="H35" i="1"/>
  <c r="H24" i="1"/>
  <c r="H19" i="1"/>
  <c r="H59" i="1"/>
  <c r="H55" i="1"/>
  <c r="H52" i="1"/>
  <c r="H49" i="1"/>
  <c r="AE49" i="1" s="1"/>
  <c r="H45" i="1"/>
  <c r="H41" i="1"/>
  <c r="H36" i="1"/>
  <c r="H28" i="1"/>
  <c r="H20" i="1"/>
  <c r="H15" i="1"/>
  <c r="H7" i="1"/>
  <c r="AF15" i="1" l="1"/>
  <c r="AD15" i="1"/>
  <c r="AF41" i="1"/>
  <c r="AD41" i="1"/>
  <c r="AF55" i="1"/>
  <c r="AD55" i="1"/>
  <c r="AF35" i="1"/>
  <c r="AD35" i="1"/>
  <c r="AF51" i="1"/>
  <c r="AD51" i="1"/>
  <c r="AD40" i="1"/>
  <c r="AF40" i="1"/>
  <c r="AF8" i="1"/>
  <c r="AD8" i="1"/>
  <c r="AF58" i="1"/>
  <c r="AD58" i="1"/>
  <c r="AF67" i="1"/>
  <c r="AD67" i="1"/>
  <c r="AF22" i="1"/>
  <c r="AD22" i="1"/>
  <c r="AF7" i="1"/>
  <c r="AD7" i="1"/>
  <c r="AF20" i="1"/>
  <c r="AD20" i="1"/>
  <c r="AD36" i="1"/>
  <c r="AF36" i="1"/>
  <c r="AF45" i="1"/>
  <c r="AD45" i="1"/>
  <c r="AD52" i="1"/>
  <c r="AF52" i="1"/>
  <c r="AF59" i="1"/>
  <c r="AD59" i="1"/>
  <c r="AF24" i="1"/>
  <c r="AD24" i="1"/>
  <c r="AF39" i="1"/>
  <c r="AD39" i="1"/>
  <c r="AF47" i="1"/>
  <c r="AD47" i="1"/>
  <c r="AF53" i="1"/>
  <c r="AD53" i="1"/>
  <c r="AF61" i="1"/>
  <c r="AD61" i="1"/>
  <c r="AF77" i="1"/>
  <c r="AD77" i="1"/>
  <c r="AF10" i="1"/>
  <c r="AD10" i="1"/>
  <c r="AF37" i="1"/>
  <c r="AD37" i="1"/>
  <c r="AE37" i="1"/>
  <c r="AF63" i="1"/>
  <c r="AD63" i="1"/>
  <c r="AF79" i="1"/>
  <c r="AD79" i="1"/>
  <c r="AF71" i="1"/>
  <c r="AD71" i="1"/>
  <c r="AF13" i="1"/>
  <c r="AD13" i="1"/>
  <c r="AF33" i="1"/>
  <c r="AD33" i="1"/>
  <c r="AF42" i="1"/>
  <c r="AD42" i="1"/>
  <c r="AE42" i="1"/>
  <c r="AF54" i="1"/>
  <c r="AD54" i="1"/>
  <c r="AF6" i="1"/>
  <c r="AD6" i="1"/>
  <c r="AD116" i="1"/>
  <c r="AF116" i="1"/>
  <c r="AF114" i="1"/>
  <c r="AD114" i="1"/>
  <c r="AD112" i="1"/>
  <c r="AF112" i="1"/>
  <c r="AF110" i="1"/>
  <c r="AD110" i="1"/>
  <c r="AD104" i="1"/>
  <c r="AF104" i="1"/>
  <c r="AF102" i="1"/>
  <c r="AD102" i="1"/>
  <c r="AF99" i="1"/>
  <c r="AD99" i="1"/>
  <c r="AF97" i="1"/>
  <c r="AD97" i="1"/>
  <c r="AF94" i="1"/>
  <c r="AD94" i="1"/>
  <c r="AF87" i="1"/>
  <c r="AD87" i="1"/>
  <c r="AF83" i="1"/>
  <c r="AD83" i="1"/>
  <c r="AD80" i="1"/>
  <c r="AF80" i="1"/>
  <c r="AD76" i="1"/>
  <c r="AF76" i="1"/>
  <c r="AF73" i="1"/>
  <c r="AD73" i="1"/>
  <c r="AF69" i="1"/>
  <c r="AD69" i="1"/>
  <c r="AF122" i="1"/>
  <c r="AD122" i="1"/>
  <c r="AF118" i="1"/>
  <c r="AD118" i="1"/>
  <c r="AD100" i="1"/>
  <c r="AF100" i="1"/>
  <c r="AF65" i="1"/>
  <c r="AD65" i="1"/>
  <c r="AD60" i="1"/>
  <c r="AF60" i="1"/>
  <c r="AF46" i="1"/>
  <c r="AD46" i="1"/>
  <c r="AF34" i="1"/>
  <c r="AD34" i="1"/>
  <c r="AF25" i="1"/>
  <c r="AD25" i="1"/>
  <c r="AF9" i="1"/>
  <c r="AD9" i="1"/>
  <c r="AF29" i="1"/>
  <c r="AD29" i="1"/>
  <c r="AD16" i="1"/>
  <c r="AF16" i="1"/>
  <c r="AE115" i="1"/>
  <c r="AE85" i="1"/>
  <c r="AE72" i="1"/>
  <c r="AE61" i="1"/>
  <c r="AE54" i="1"/>
  <c r="AD64" i="1"/>
  <c r="AF64" i="1"/>
  <c r="AE97" i="1"/>
  <c r="AE15" i="1"/>
  <c r="AE24" i="1"/>
  <c r="AE33" i="1"/>
  <c r="AE46" i="1"/>
  <c r="AE69" i="1"/>
  <c r="AE94" i="1"/>
  <c r="AE71" i="1"/>
  <c r="AE25" i="1"/>
  <c r="AE34" i="1"/>
  <c r="AE41" i="1"/>
  <c r="AE60" i="1"/>
  <c r="AE87" i="1"/>
  <c r="AE118" i="1"/>
  <c r="AE35" i="1"/>
  <c r="AE52" i="1"/>
  <c r="AE65" i="1"/>
  <c r="AE100" i="1"/>
  <c r="AF28" i="1"/>
  <c r="AD28" i="1"/>
  <c r="AF49" i="1"/>
  <c r="AD49" i="1"/>
  <c r="AF19" i="1"/>
  <c r="AD19" i="1"/>
  <c r="AD44" i="1"/>
  <c r="AF44" i="1"/>
  <c r="AD56" i="1"/>
  <c r="AF56" i="1"/>
  <c r="AD48" i="1"/>
  <c r="AF48" i="1"/>
  <c r="AF12" i="1"/>
  <c r="AD12" i="1"/>
  <c r="AD72" i="1"/>
  <c r="AF72" i="1"/>
  <c r="AF82" i="1"/>
  <c r="AD82" i="1"/>
  <c r="AF38" i="1"/>
  <c r="AD38" i="1"/>
  <c r="AF50" i="1"/>
  <c r="AD50" i="1"/>
  <c r="AD96" i="1"/>
  <c r="AF96" i="1"/>
  <c r="AF121" i="1"/>
  <c r="AD121" i="1"/>
  <c r="AF115" i="1"/>
  <c r="AD115" i="1"/>
  <c r="AF113" i="1"/>
  <c r="AD113" i="1"/>
  <c r="AF111" i="1"/>
  <c r="AD111" i="1"/>
  <c r="AF105" i="1"/>
  <c r="AD105" i="1"/>
  <c r="AF103" i="1"/>
  <c r="AD103" i="1"/>
  <c r="AF101" i="1"/>
  <c r="AD101" i="1"/>
  <c r="AF98" i="1"/>
  <c r="AD98" i="1"/>
  <c r="AF95" i="1"/>
  <c r="AD95" i="1"/>
  <c r="AF93" i="1"/>
  <c r="AD93" i="1"/>
  <c r="AF85" i="1"/>
  <c r="AD85" i="1"/>
  <c r="AF81" i="1"/>
  <c r="AD81" i="1"/>
  <c r="AF78" i="1"/>
  <c r="AD78" i="1"/>
  <c r="AF75" i="1"/>
  <c r="AD75" i="1"/>
  <c r="AF70" i="1"/>
  <c r="AD70" i="1"/>
  <c r="AD68" i="1"/>
  <c r="AF68" i="1"/>
  <c r="AF119" i="1"/>
  <c r="AD119" i="1"/>
  <c r="AF117" i="1"/>
  <c r="AD117" i="1"/>
  <c r="AD84" i="1"/>
  <c r="AF84" i="1"/>
  <c r="AF62" i="1"/>
  <c r="AD62" i="1"/>
  <c r="AF57" i="1"/>
  <c r="AD57" i="1"/>
  <c r="AF43" i="1"/>
  <c r="AD43" i="1"/>
  <c r="AD26" i="1"/>
  <c r="AF26" i="1"/>
  <c r="AD18" i="1"/>
  <c r="AF18" i="1"/>
  <c r="AF66" i="1"/>
  <c r="AD66" i="1"/>
  <c r="AF27" i="1"/>
  <c r="AD27" i="1"/>
  <c r="AF14" i="1"/>
  <c r="AD14" i="1"/>
  <c r="AF74" i="1"/>
  <c r="AD74" i="1"/>
  <c r="AE58" i="1"/>
  <c r="AE112" i="1"/>
  <c r="AE73" i="1"/>
  <c r="AE7" i="1"/>
  <c r="AE122" i="1"/>
  <c r="AE12" i="1"/>
  <c r="AE19" i="1"/>
  <c r="AE26" i="1"/>
  <c r="AE39" i="1"/>
  <c r="AE57" i="1"/>
  <c r="AE83" i="1"/>
  <c r="AE114" i="1"/>
  <c r="AE99" i="1"/>
  <c r="AE9" i="1"/>
  <c r="AE16" i="1"/>
  <c r="AE20" i="1"/>
  <c r="AE28" i="1"/>
  <c r="AE36" i="1"/>
  <c r="AE44" i="1"/>
  <c r="AE56" i="1"/>
  <c r="AE64" i="1"/>
  <c r="AE74" i="1"/>
  <c r="AE84" i="1"/>
  <c r="AE93" i="1"/>
  <c r="AE101" i="1"/>
  <c r="AE116" i="1"/>
  <c r="AE29" i="1"/>
  <c r="AE43" i="1"/>
  <c r="AE62" i="1"/>
  <c r="AE77" i="1"/>
  <c r="AE105" i="1"/>
  <c r="AE119" i="1"/>
  <c r="Q75" i="1"/>
  <c r="R75" i="1" s="1"/>
  <c r="T75" i="1" s="1"/>
  <c r="AE75" i="1" s="1"/>
  <c r="Q22" i="1"/>
  <c r="R22" i="1" s="1"/>
  <c r="T22" i="1" s="1"/>
  <c r="AE22" i="1" s="1"/>
  <c r="Q6" i="1"/>
  <c r="R6" i="1" s="1"/>
  <c r="T6" i="1" s="1"/>
  <c r="AE6" i="1" s="1"/>
  <c r="Q111" i="1"/>
  <c r="R111" i="1" s="1"/>
  <c r="T111" i="1" s="1"/>
  <c r="AE111" i="1" s="1"/>
  <c r="Q104" i="1"/>
  <c r="R104" i="1" s="1"/>
  <c r="T104" i="1" s="1"/>
  <c r="AE104" i="1" s="1"/>
  <c r="Q102" i="1"/>
  <c r="R102" i="1" s="1"/>
  <c r="T102" i="1" s="1"/>
  <c r="AE102" i="1" s="1"/>
  <c r="Q79" i="1"/>
  <c r="R79" i="1" s="1"/>
  <c r="T79" i="1" s="1"/>
  <c r="AE79" i="1" s="1"/>
  <c r="Q70" i="1"/>
  <c r="R70" i="1" s="1"/>
  <c r="T70" i="1" s="1"/>
  <c r="AE70" i="1" s="1"/>
  <c r="Q40" i="1"/>
  <c r="R40" i="1" s="1"/>
  <c r="T40" i="1" s="1"/>
  <c r="AE40" i="1" s="1"/>
  <c r="Q27" i="1"/>
  <c r="R27" i="1" s="1"/>
  <c r="T27" i="1" s="1"/>
  <c r="AE27" i="1" s="1"/>
  <c r="Q13" i="1"/>
  <c r="R13" i="1" s="1"/>
  <c r="T13" i="1" s="1"/>
  <c r="AE13" i="1" s="1"/>
  <c r="Q10" i="1"/>
  <c r="R10" i="1" s="1"/>
  <c r="T10" i="1" s="1"/>
  <c r="AE10" i="1" s="1"/>
  <c r="Q8" i="1"/>
  <c r="R8" i="1" s="1"/>
  <c r="T8" i="1" s="1"/>
  <c r="AE8" i="1" s="1"/>
  <c r="Q76" i="1"/>
  <c r="R76" i="1" s="1"/>
  <c r="T76" i="1" s="1"/>
  <c r="AE76" i="1" s="1"/>
  <c r="Q110" i="1"/>
  <c r="R110" i="1" s="1"/>
  <c r="T110" i="1" s="1"/>
  <c r="AE110" i="1" s="1"/>
  <c r="Q103" i="1"/>
  <c r="R103" i="1" s="1"/>
  <c r="T103" i="1" s="1"/>
  <c r="AE103" i="1" s="1"/>
  <c r="Q95" i="1"/>
  <c r="R95" i="1" s="1"/>
  <c r="T95" i="1" s="1"/>
  <c r="AE95" i="1" s="1"/>
  <c r="Q82" i="1"/>
  <c r="R82" i="1" s="1"/>
  <c r="T82" i="1" s="1"/>
  <c r="AE82" i="1" s="1"/>
  <c r="Q80" i="1"/>
  <c r="R80" i="1" s="1"/>
  <c r="T80" i="1" s="1"/>
  <c r="AE80" i="1" s="1"/>
  <c r="Q78" i="1"/>
  <c r="R78" i="1" s="1"/>
  <c r="T78" i="1" s="1"/>
  <c r="AE78" i="1" s="1"/>
  <c r="Q53" i="1"/>
  <c r="R53" i="1" s="1"/>
  <c r="T53" i="1" s="1"/>
  <c r="AE53" i="1" s="1"/>
  <c r="Q37" i="1"/>
  <c r="Q67" i="1"/>
  <c r="R67" i="1" s="1"/>
  <c r="T67" i="1" s="1"/>
  <c r="AE67" i="1" s="1"/>
  <c r="Q45" i="1"/>
  <c r="R45" i="1" s="1"/>
  <c r="T45" i="1" s="1"/>
  <c r="AE45" i="1" s="1"/>
  <c r="Q63" i="1"/>
  <c r="R63" i="1" s="1"/>
  <c r="T63" i="1" s="1"/>
  <c r="AE63" i="1" s="1"/>
  <c r="R50" i="1"/>
  <c r="T50" i="1" s="1"/>
  <c r="AE50" i="1" s="1"/>
  <c r="R48" i="1"/>
  <c r="T48" i="1" s="1"/>
  <c r="AE48" i="1" s="1"/>
  <c r="R38" i="1"/>
  <c r="T38" i="1" s="1"/>
  <c r="AE38" i="1" s="1"/>
  <c r="Q98" i="1"/>
  <c r="R98" i="1" s="1"/>
  <c r="T98" i="1" s="1"/>
  <c r="AE98" i="1" s="1"/>
  <c r="Q59" i="1"/>
  <c r="R59" i="1" s="1"/>
  <c r="T59" i="1" s="1"/>
  <c r="AE59" i="1" s="1"/>
  <c r="R55" i="1"/>
  <c r="T55" i="1" s="1"/>
  <c r="AE55" i="1" s="1"/>
  <c r="R51" i="1"/>
  <c r="T51" i="1" s="1"/>
  <c r="AE51" i="1" s="1"/>
  <c r="X58" i="1"/>
  <c r="X116" i="1"/>
  <c r="X101" i="1"/>
  <c r="X83" i="1"/>
  <c r="X69" i="1"/>
  <c r="X33" i="1"/>
  <c r="X85" i="1"/>
  <c r="X72" i="1"/>
  <c r="X61" i="1"/>
  <c r="X99" i="1"/>
  <c r="X97" i="1"/>
  <c r="X71" i="1"/>
  <c r="X56" i="1"/>
  <c r="X39" i="1"/>
  <c r="X12" i="1"/>
  <c r="X28" i="1"/>
  <c r="X36" i="1"/>
  <c r="X31" i="1"/>
  <c r="Y79" i="1"/>
  <c r="Y68" i="1"/>
  <c r="R68" i="1"/>
  <c r="T68" i="1" s="1"/>
  <c r="AE68" i="1" s="1"/>
  <c r="R47" i="1"/>
  <c r="T47" i="1" s="1"/>
  <c r="AE47" i="1" s="1"/>
  <c r="Y81" i="1"/>
  <c r="Y82" i="1"/>
  <c r="Y7" i="1"/>
  <c r="Y93" i="1"/>
  <c r="Y22" i="1"/>
  <c r="Y20" i="1"/>
  <c r="Y17" i="1"/>
  <c r="Y15" i="1"/>
  <c r="Y6" i="1"/>
  <c r="Y131" i="1"/>
  <c r="Y129" i="1"/>
  <c r="Y127" i="1"/>
  <c r="Y125" i="1"/>
  <c r="Y121" i="1"/>
  <c r="Y119" i="1"/>
  <c r="Y117" i="1"/>
  <c r="Y98" i="1"/>
  <c r="Y48" i="1"/>
  <c r="Y13" i="1"/>
  <c r="Y23" i="1"/>
  <c r="Y21" i="1"/>
  <c r="Y18" i="1"/>
  <c r="Y16" i="1"/>
  <c r="Y11" i="1"/>
  <c r="Y132" i="1"/>
  <c r="Y130" i="1"/>
  <c r="Y128" i="1"/>
  <c r="Y126" i="1"/>
  <c r="Y124" i="1"/>
  <c r="Y120" i="1"/>
  <c r="Y118" i="1"/>
  <c r="Y116" i="1"/>
  <c r="Y112" i="1"/>
  <c r="Y110" i="1"/>
  <c r="Y103" i="1"/>
  <c r="Y99" i="1"/>
  <c r="Y51" i="1"/>
  <c r="Y123" i="1"/>
  <c r="Y58" i="1"/>
  <c r="Y77" i="1"/>
  <c r="Y71" i="1"/>
  <c r="Y63" i="1"/>
  <c r="Y54" i="1"/>
  <c r="Y89" i="1"/>
  <c r="Y95" i="1"/>
  <c r="Y59" i="1"/>
  <c r="Y107" i="1"/>
  <c r="Y32" i="1"/>
  <c r="Y62" i="1"/>
  <c r="Y57" i="1"/>
  <c r="Y44" i="1"/>
  <c r="Y40" i="1"/>
  <c r="Y34" i="1"/>
  <c r="Y9" i="1"/>
  <c r="Y73" i="1"/>
  <c r="Y56" i="1"/>
  <c r="Y45" i="1"/>
  <c r="Y43" i="1"/>
  <c r="Y39" i="1"/>
  <c r="Y37" i="1"/>
  <c r="Y29" i="1"/>
  <c r="Y10" i="1"/>
  <c r="Y105" i="1"/>
  <c r="Y87" i="1"/>
  <c r="Y76" i="1"/>
  <c r="P30" i="1"/>
  <c r="X30" i="1" s="1"/>
  <c r="L5" i="1"/>
  <c r="Y109" i="1"/>
  <c r="Y91" i="1"/>
  <c r="Y75" i="1"/>
  <c r="Y35" i="1"/>
  <c r="Y64" i="1"/>
  <c r="AE5" i="1" l="1"/>
  <c r="AF5" i="1"/>
  <c r="X45" i="1"/>
  <c r="X37" i="1"/>
  <c r="X76" i="1"/>
  <c r="X27" i="1"/>
  <c r="X22" i="1"/>
  <c r="X40" i="1"/>
  <c r="X67" i="1"/>
  <c r="X63" i="1"/>
  <c r="X42" i="1"/>
  <c r="X50" i="1"/>
  <c r="X38" i="1"/>
  <c r="X48" i="1"/>
  <c r="X59" i="1"/>
  <c r="X51" i="1"/>
  <c r="X55" i="1"/>
  <c r="X110" i="1"/>
  <c r="X112" i="1"/>
  <c r="X73" i="1"/>
  <c r="X80" i="1"/>
  <c r="X95" i="1"/>
  <c r="X10" i="1"/>
  <c r="X70" i="1"/>
  <c r="X6" i="1"/>
  <c r="X53" i="1"/>
  <c r="X78" i="1"/>
  <c r="X82" i="1"/>
  <c r="X103" i="1"/>
  <c r="X8" i="1"/>
  <c r="X13" i="1"/>
  <c r="X54" i="1"/>
  <c r="X98" i="1"/>
  <c r="X75" i="1"/>
  <c r="X7" i="1"/>
  <c r="X102" i="1"/>
  <c r="X111" i="1"/>
  <c r="X47" i="1"/>
  <c r="X68" i="1"/>
  <c r="X79" i="1"/>
  <c r="X104" i="1"/>
  <c r="X115" i="1"/>
  <c r="R5" i="1"/>
  <c r="Y30" i="1"/>
  <c r="P5" i="1"/>
  <c r="Q5" i="1"/>
  <c r="AD5" i="1" l="1"/>
</calcChain>
</file>

<file path=xl/sharedStrings.xml><?xml version="1.0" encoding="utf-8"?>
<sst xmlns="http://schemas.openxmlformats.org/spreadsheetml/2006/main" count="295" uniqueCount="160">
  <si>
    <t>Период: 13.12.2023 - 20.12.2023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</si>
  <si>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</si>
  <si>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</si>
  <si>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</si>
  <si>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</si>
  <si>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</si>
  <si>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</si>
  <si>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</si>
  <si>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</si>
  <si>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</si>
  <si>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</si>
  <si>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</si>
  <si>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</si>
  <si>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</si>
  <si>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</si>
  <si>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</si>
  <si>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</si>
  <si>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</si>
  <si>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</si>
  <si>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</si>
  <si>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</si>
  <si>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</si>
  <si>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</si>
  <si>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</si>
  <si>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</si>
  <si>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</si>
  <si>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</si>
  <si>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</si>
  <si>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</si>
  <si>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</si>
  <si>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</si>
  <si>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</si>
  <si>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</si>
  <si>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</si>
  <si>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</si>
  <si>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</si>
  <si>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</si>
  <si>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</si>
  <si>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</si>
  <si>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</si>
  <si>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</si>
  <si>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</si>
  <si>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</si>
  <si>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</si>
  <si>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</si>
  <si>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</si>
  <si>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</si>
  <si>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</si>
  <si>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</si>
  <si>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</si>
  <si>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</si>
  <si>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</si>
  <si>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</si>
  <si>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</si>
  <si>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</si>
  <si>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</si>
  <si>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</si>
  <si>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</si>
  <si>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</si>
  <si>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</si>
  <si>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</si>
  <si>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</si>
  <si>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</si>
  <si>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</si>
  <si>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</si>
  <si>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</si>
  <si>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</si>
  <si>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</si>
  <si>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</si>
  <si>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</si>
  <si>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</si>
  <si>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</si>
  <si>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</si>
  <si>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</si>
  <si>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</si>
  <si>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</si>
  <si>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</si>
  <si>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</si>
  <si>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</si>
  <si>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</si>
  <si>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</si>
  <si>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</si>
  <si>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</si>
  <si>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</si>
  <si>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</si>
  <si>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</si>
  <si>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</si>
  <si>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</si>
  <si>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</si>
  <si>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</si>
  <si>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</si>
  <si>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</si>
  <si>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</si>
  <si>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</si>
  <si>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</si>
  <si>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</si>
  <si>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</si>
  <si>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</si>
  <si>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</si>
  <si>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</si>
  <si>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</si>
  <si>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</si>
  <si>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</si>
  <si>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</si>
  <si>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</si>
  <si>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</si>
  <si>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</si>
  <si>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</si>
  <si>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</si>
  <si>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</si>
  <si>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</si>
  <si>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</si>
  <si>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</si>
  <si>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</si>
  <si>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</si>
  <si>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</si>
  <si>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</si>
  <si>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</si>
  <si>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</si>
  <si>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</si>
  <si>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</si>
  <si>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</si>
  <si>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</si>
  <si>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</si>
  <si>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</si>
  <si>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</si>
  <si>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</si>
  <si>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</si>
  <si>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У_215  Колбаса Докторская ГОСТ Дугушка, ВЕС, ТМ Стародворье ПОКОМ</t>
  </si>
  <si>
    <t>У_222  Колбаса Докторская стародворская, ВЕС, ВсхЗв   ПОКОМ</t>
  </si>
  <si>
    <t>У_231  Колбаса Молочная по-стародворски, ВЕС   ПОКОМ</t>
  </si>
  <si>
    <t>У_254  Сосиски Датские, ВЕС, ТМ КОЛБАСНЫЙ СТАНДАРТ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</si>
  <si>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</si>
  <si>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</si>
  <si>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</si>
  <si>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У_446 Сосиски Баварские с сыром 0,35 кг. ТМ Стародворье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</si>
  <si>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</si>
  <si>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</si>
  <si>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</si>
  <si>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</si>
  <si>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</si>
  <si>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</si>
  <si>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</si>
  <si>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</si>
  <si>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</si>
  <si>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</si>
  <si>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</si>
  <si>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29,11</t>
  </si>
  <si>
    <t>ср 06,12</t>
  </si>
  <si>
    <t>коментарий</t>
  </si>
  <si>
    <t>вес</t>
  </si>
  <si>
    <t>Гермес</t>
  </si>
  <si>
    <t>от филиала</t>
  </si>
  <si>
    <t>комментарий филиала</t>
  </si>
  <si>
    <t>АКЦИИ</t>
  </si>
  <si>
    <t>ср 13,12</t>
  </si>
  <si>
    <t>257  Сосиски Молочные оригинальные ТМ Особый рецепт, ВЕС.   ПОКОМ</t>
  </si>
  <si>
    <t>Почему не продали??? (Гермес)</t>
  </si>
  <si>
    <t>отсутствие продаж 2 дня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</si>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</sst>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theme="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0" fillId="0" borderId="5" xfId="0" applyNumberFormat="1" applyBorder="1" applyAlignment="1">
      <alignment horizontal="left" vertical="top"/>
    </xf>
    <xf numFmtId="164" fontId="0" fillId="0" borderId="5" xfId="0" applyNumberFormat="1" applyBorder="1" applyAlignment="1">
      <alignment horizontal="right" vertical="top"/>
    </xf>
    <xf numFmtId="164" fontId="0" fillId="0" borderId="8" xfId="0" applyNumberFormat="1" applyBorder="1" applyAlignment="1">
      <alignment horizontal="right" vertical="top"/>
    </xf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1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0" borderId="2" xfId="0" applyNumberFormat="1" applyBorder="1" applyAlignment="1"/>
    <xf numFmtId="164" fontId="0" fillId="6" borderId="5" xfId="0" applyNumberFormat="1" applyFill="1" applyBorder="1" applyAlignment="1">
      <alignment horizontal="left" vertical="top"/>
    </xf>
    <xf numFmtId="2" fontId="0" fillId="0" borderId="0" xfId="0" applyNumberFormat="1" applyAlignment="1"/>
    <xf numFmtId="2" fontId="0" fillId="0" borderId="0" xfId="0" applyNumberFormat="1"/>
    <xf numFmtId="164" fontId="2" fillId="0" borderId="3" xfId="0" applyNumberFormat="1" applyFont="1" applyBorder="1" applyAlignment="1">
      <alignment wrapText="1"/>
    </xf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0" fillId="3" borderId="0" xfId="0" applyNumberFormat="1" applyFill="1" applyAlignment="1"/>
    <xf numFmtId="164" fontId="0" fillId="9" borderId="5" xfId="0" applyNumberFormat="1" applyFill="1" applyBorder="1" applyAlignment="1">
      <alignment horizontal="right" vertical="top"/>
    </xf>
    <xf numFmtId="164" fontId="6" fillId="10" borderId="0" xfId="0" applyNumberFormat="1" applyFont="1" applyFill="1" applyAlignment="1"/>
    <xf numFmtId="164" fontId="3" fillId="0" borderId="0" xfId="0" applyNumberFormat="1" applyFont="1"/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164" fontId="4" fillId="5" borderId="11" xfId="0" applyNumberFormat="1" applyFont="1" applyFill="1" applyBorder="1" applyAlignment="1">
      <alignment horizontal="right" vertical="top"/>
    </xf>
    <xf numFmtId="164" fontId="0" fillId="0" borderId="12" xfId="0" applyNumberFormat="1" applyBorder="1" applyAlignment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0" xfId="0" applyNumberFormat="1" applyFont="1" applyBorder="1"/>
    <xf numFmtId="164" fontId="3" fillId="0" borderId="17" xfId="0" applyNumberFormat="1" applyFon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0" borderId="22" xfId="0" applyNumberFormat="1" applyBorder="1" applyAlignment="1"/>
    <xf numFmtId="164" fontId="0" fillId="0" borderId="23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3,12,23%20&#1050;&#1048;/&#1076;&#1074;%2013,12,23%20&#1076;&#1085;&#1088;&#1089;&#1095;%20&#1086;&#1090;%20&#1092;&#1080;&#1083;&#1080;&#1072;&#1083;&#10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&#1092;&#1080;&#1083;&#1080;&#1072;&#1083;&#1099;%2014,12,23-20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87;&#1088;&#1086;&#1076;&#1072;&#1078;&#1080;%20&#1043;&#1077;&#1088;&#1084;&#1077;&#1089;%2014,12,23-20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06.12.2023 - 13.12.2023</v>
          </cell>
          <cell r="Q1" t="str">
            <v>Согласовано с Лыгиным и Савельевым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 xml:space="preserve">ЗАКАЗ </v>
          </cell>
          <cell r="T3" t="str">
            <v>запас</v>
          </cell>
          <cell r="U3" t="str">
            <v>запас без заказа</v>
          </cell>
          <cell r="V3" t="str">
            <v>ср 22,11</v>
          </cell>
          <cell r="W3" t="str">
            <v>ср 29,11</v>
          </cell>
          <cell r="X3" t="str">
            <v>ср 06,12</v>
          </cell>
          <cell r="Y3" t="str">
            <v>коментарий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N4" t="str">
            <v>в дороге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20938.593000000001</v>
          </cell>
          <cell r="G5">
            <v>30190.930000000011</v>
          </cell>
          <cell r="J5">
            <v>21208.090000000004</v>
          </cell>
          <cell r="K5">
            <v>0</v>
          </cell>
          <cell r="L5">
            <v>0</v>
          </cell>
          <cell r="M5">
            <v>0</v>
          </cell>
          <cell r="N5">
            <v>18475</v>
          </cell>
          <cell r="O5">
            <v>0</v>
          </cell>
          <cell r="P5">
            <v>4187.7185999999992</v>
          </cell>
          <cell r="Q5">
            <v>6084.6361999999999</v>
          </cell>
          <cell r="R5">
            <v>10493</v>
          </cell>
          <cell r="V5">
            <v>5046.4199999999992</v>
          </cell>
          <cell r="W5">
            <v>3789.3584000000001</v>
          </cell>
          <cell r="X5">
            <v>5102.7766000000029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295.72399999999999</v>
          </cell>
          <cell r="E6">
            <v>89.474999999999994</v>
          </cell>
          <cell r="F6">
            <v>160.83600000000001</v>
          </cell>
          <cell r="G6">
            <v>185.20400000000001</v>
          </cell>
          <cell r="H6">
            <v>1</v>
          </cell>
          <cell r="I6">
            <v>50</v>
          </cell>
          <cell r="J6">
            <v>149.6</v>
          </cell>
          <cell r="N6">
            <v>50</v>
          </cell>
          <cell r="P6">
            <v>32.167200000000001</v>
          </cell>
          <cell r="Q6">
            <v>118.6352</v>
          </cell>
          <cell r="R6">
            <v>119</v>
          </cell>
          <cell r="T6">
            <v>11.011340744609416</v>
          </cell>
          <cell r="U6">
            <v>7.3119202168668709</v>
          </cell>
          <cell r="V6">
            <v>25.882600000000004</v>
          </cell>
          <cell r="W6">
            <v>30.314800000000002</v>
          </cell>
          <cell r="X6">
            <v>29.340600000000002</v>
          </cell>
        </row>
        <row r="7">
          <cell r="A7" t="str">
            <v>012  Колбаса Сервелат Столичный, Вязанка фиброуз в/у, ПОКОМ</v>
          </cell>
          <cell r="B7" t="str">
            <v>кг</v>
          </cell>
          <cell r="D7">
            <v>19.914999999999999</v>
          </cell>
          <cell r="F7">
            <v>1.76</v>
          </cell>
          <cell r="H7">
            <v>0</v>
          </cell>
          <cell r="I7" t="e">
            <v>#N/A</v>
          </cell>
          <cell r="J7">
            <v>2.2999999999999998</v>
          </cell>
          <cell r="P7">
            <v>0.35199999999999998</v>
          </cell>
          <cell r="T7">
            <v>0</v>
          </cell>
          <cell r="U7">
            <v>0</v>
          </cell>
          <cell r="V7">
            <v>0</v>
          </cell>
          <cell r="W7">
            <v>2.2549999999999999</v>
          </cell>
          <cell r="X7">
            <v>0.87200000000000011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351.77300000000002</v>
          </cell>
          <cell r="E8">
            <v>79.516999999999996</v>
          </cell>
          <cell r="F8">
            <v>171.18899999999999</v>
          </cell>
          <cell r="G8">
            <v>227.58500000000001</v>
          </cell>
          <cell r="H8">
            <v>1</v>
          </cell>
          <cell r="I8">
            <v>45</v>
          </cell>
          <cell r="J8">
            <v>157.19999999999999</v>
          </cell>
          <cell r="P8">
            <v>34.2378</v>
          </cell>
          <cell r="Q8">
            <v>149.03079999999997</v>
          </cell>
          <cell r="R8">
            <v>149</v>
          </cell>
          <cell r="T8">
            <v>10.999100409488928</v>
          </cell>
          <cell r="U8">
            <v>6.6471852747548033</v>
          </cell>
          <cell r="V8">
            <v>50.202199999999998</v>
          </cell>
          <cell r="W8">
            <v>31.429399999999998</v>
          </cell>
          <cell r="X8">
            <v>30.274400000000004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207.61799999999999</v>
          </cell>
          <cell r="E9">
            <v>165.52600000000001</v>
          </cell>
          <cell r="F9">
            <v>135.81800000000001</v>
          </cell>
          <cell r="G9">
            <v>165.56700000000001</v>
          </cell>
          <cell r="H9">
            <v>1</v>
          </cell>
          <cell r="I9">
            <v>45</v>
          </cell>
          <cell r="J9">
            <v>181.2</v>
          </cell>
          <cell r="N9">
            <v>400</v>
          </cell>
          <cell r="P9">
            <v>27.163600000000002</v>
          </cell>
          <cell r="T9">
            <v>20.82076749768072</v>
          </cell>
          <cell r="U9">
            <v>20.82076749768072</v>
          </cell>
          <cell r="V9">
            <v>59.733799999999995</v>
          </cell>
          <cell r="W9">
            <v>55.499800000000008</v>
          </cell>
          <cell r="X9">
            <v>65.814999999999998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79.167000000000002</v>
          </cell>
          <cell r="F10">
            <v>11.44</v>
          </cell>
          <cell r="H10">
            <v>0</v>
          </cell>
          <cell r="I10" t="e">
            <v>#N/A</v>
          </cell>
          <cell r="J10">
            <v>27.4</v>
          </cell>
          <cell r="P10">
            <v>2.2879999999999998</v>
          </cell>
          <cell r="T10">
            <v>0</v>
          </cell>
          <cell r="U10">
            <v>0</v>
          </cell>
          <cell r="V10">
            <v>0</v>
          </cell>
          <cell r="W10">
            <v>2.9824000000000002</v>
          </cell>
          <cell r="X10">
            <v>4.0876000000000001</v>
          </cell>
        </row>
        <row r="11">
          <cell r="A11" t="str">
            <v>022  Колбаса Вязанка со шпиком, вектор 0,5кг, ПОКОМ</v>
          </cell>
          <cell r="B11" t="str">
            <v>шт</v>
          </cell>
          <cell r="D11">
            <v>20</v>
          </cell>
          <cell r="F11">
            <v>3</v>
          </cell>
          <cell r="G11">
            <v>12</v>
          </cell>
          <cell r="H11">
            <v>0</v>
          </cell>
          <cell r="I11" t="e">
            <v>#N/A</v>
          </cell>
          <cell r="J11">
            <v>4</v>
          </cell>
          <cell r="P11">
            <v>0.6</v>
          </cell>
          <cell r="T11">
            <v>20</v>
          </cell>
          <cell r="U11">
            <v>20</v>
          </cell>
          <cell r="V11">
            <v>0</v>
          </cell>
          <cell r="W11">
            <v>0.8</v>
          </cell>
          <cell r="X11">
            <v>1.8</v>
          </cell>
        </row>
        <row r="12">
          <cell r="A12" t="str">
            <v>023  Колбаса Докторская ГОСТ, Вязанка вектор, 0,4 кг, ПОКОМ</v>
          </cell>
          <cell r="B12" t="str">
            <v>шт</v>
          </cell>
          <cell r="D12">
            <v>94</v>
          </cell>
          <cell r="F12">
            <v>32</v>
          </cell>
          <cell r="G12">
            <v>57</v>
          </cell>
          <cell r="H12">
            <v>0.4</v>
          </cell>
          <cell r="I12">
            <v>50</v>
          </cell>
          <cell r="J12">
            <v>34</v>
          </cell>
          <cell r="P12">
            <v>6.4</v>
          </cell>
          <cell r="Q12">
            <v>13.400000000000006</v>
          </cell>
          <cell r="R12">
            <v>13</v>
          </cell>
          <cell r="T12">
            <v>10.9375</v>
          </cell>
          <cell r="U12">
            <v>8.90625</v>
          </cell>
          <cell r="V12">
            <v>6.2</v>
          </cell>
          <cell r="W12">
            <v>8.6</v>
          </cell>
          <cell r="X12">
            <v>6.4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526</v>
          </cell>
          <cell r="E13">
            <v>96</v>
          </cell>
          <cell r="F13">
            <v>303</v>
          </cell>
          <cell r="G13">
            <v>122</v>
          </cell>
          <cell r="H13">
            <v>0.45</v>
          </cell>
          <cell r="I13">
            <v>45</v>
          </cell>
          <cell r="J13">
            <v>305</v>
          </cell>
          <cell r="N13">
            <v>200</v>
          </cell>
          <cell r="P13">
            <v>60.6</v>
          </cell>
          <cell r="Q13">
            <v>344.6</v>
          </cell>
          <cell r="R13">
            <v>345</v>
          </cell>
          <cell r="T13">
            <v>11.006600660066006</v>
          </cell>
          <cell r="U13">
            <v>5.3135313531353132</v>
          </cell>
          <cell r="V13">
            <v>56.4</v>
          </cell>
          <cell r="W13">
            <v>45.4</v>
          </cell>
          <cell r="X13">
            <v>59.8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772</v>
          </cell>
          <cell r="E14">
            <v>276</v>
          </cell>
          <cell r="F14">
            <v>502</v>
          </cell>
          <cell r="G14">
            <v>453</v>
          </cell>
          <cell r="H14">
            <v>0.45</v>
          </cell>
          <cell r="I14">
            <v>45</v>
          </cell>
          <cell r="J14">
            <v>503</v>
          </cell>
          <cell r="N14">
            <v>350</v>
          </cell>
          <cell r="P14">
            <v>100.4</v>
          </cell>
          <cell r="Q14">
            <v>301.40000000000009</v>
          </cell>
          <cell r="R14">
            <v>301</v>
          </cell>
          <cell r="T14">
            <v>10.996015936254979</v>
          </cell>
          <cell r="U14">
            <v>7.9980079681274896</v>
          </cell>
          <cell r="V14">
            <v>83.2</v>
          </cell>
          <cell r="W14">
            <v>91.4</v>
          </cell>
          <cell r="X14">
            <v>100.4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E15">
            <v>6</v>
          </cell>
          <cell r="G15">
            <v>6</v>
          </cell>
          <cell r="H15">
            <v>0</v>
          </cell>
          <cell r="I15">
            <v>45</v>
          </cell>
          <cell r="P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-1</v>
          </cell>
          <cell r="X15">
            <v>-0.2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D16">
            <v>46</v>
          </cell>
          <cell r="F16">
            <v>13</v>
          </cell>
          <cell r="G16">
            <v>32</v>
          </cell>
          <cell r="H16">
            <v>0</v>
          </cell>
          <cell r="I16">
            <v>50</v>
          </cell>
          <cell r="J16">
            <v>13</v>
          </cell>
          <cell r="P16">
            <v>2.6</v>
          </cell>
          <cell r="T16">
            <v>12.307692307692307</v>
          </cell>
          <cell r="U16">
            <v>12.307692307692307</v>
          </cell>
          <cell r="V16">
            <v>2.4</v>
          </cell>
          <cell r="W16">
            <v>3.6007999999999982</v>
          </cell>
          <cell r="X16">
            <v>1.2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E17">
            <v>130</v>
          </cell>
          <cell r="F17">
            <v>1</v>
          </cell>
          <cell r="G17">
            <v>129</v>
          </cell>
          <cell r="H17">
            <v>0.17</v>
          </cell>
          <cell r="I17" t="e">
            <v>#N/A</v>
          </cell>
          <cell r="N17">
            <v>100</v>
          </cell>
          <cell r="P17">
            <v>0.2</v>
          </cell>
          <cell r="T17">
            <v>1145</v>
          </cell>
          <cell r="U17">
            <v>1145</v>
          </cell>
          <cell r="V17">
            <v>0</v>
          </cell>
          <cell r="W17">
            <v>1</v>
          </cell>
          <cell r="X17">
            <v>1.4</v>
          </cell>
          <cell r="Y17" t="str">
            <v>Химич согласовал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25</v>
          </cell>
          <cell r="F18">
            <v>1</v>
          </cell>
          <cell r="G18">
            <v>21</v>
          </cell>
          <cell r="H18">
            <v>0</v>
          </cell>
          <cell r="I18" t="e">
            <v>#N/A</v>
          </cell>
          <cell r="J18">
            <v>4</v>
          </cell>
          <cell r="P18">
            <v>0.2</v>
          </cell>
          <cell r="T18">
            <v>105</v>
          </cell>
          <cell r="U18">
            <v>105</v>
          </cell>
          <cell r="V18">
            <v>0</v>
          </cell>
          <cell r="W18">
            <v>0</v>
          </cell>
          <cell r="X18">
            <v>0.8</v>
          </cell>
          <cell r="Y18" t="str">
            <v>необходимо увеличить продажи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46</v>
          </cell>
          <cell r="E19">
            <v>70</v>
          </cell>
          <cell r="F19">
            <v>21</v>
          </cell>
          <cell r="G19">
            <v>92</v>
          </cell>
          <cell r="H19">
            <v>0.5</v>
          </cell>
          <cell r="I19">
            <v>60</v>
          </cell>
          <cell r="J19">
            <v>22</v>
          </cell>
          <cell r="P19">
            <v>4.2</v>
          </cell>
          <cell r="T19">
            <v>21.904761904761905</v>
          </cell>
          <cell r="U19">
            <v>21.904761904761905</v>
          </cell>
          <cell r="V19">
            <v>3.2</v>
          </cell>
          <cell r="W19">
            <v>2.8</v>
          </cell>
          <cell r="X19">
            <v>2</v>
          </cell>
          <cell r="Y19" t="str">
            <v>необходимо увеличить продажи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33</v>
          </cell>
          <cell r="F20">
            <v>10</v>
          </cell>
          <cell r="G20">
            <v>22</v>
          </cell>
          <cell r="H20">
            <v>0</v>
          </cell>
          <cell r="I20">
            <v>55</v>
          </cell>
          <cell r="J20">
            <v>10</v>
          </cell>
          <cell r="P20">
            <v>2</v>
          </cell>
          <cell r="T20">
            <v>11</v>
          </cell>
          <cell r="U20">
            <v>11</v>
          </cell>
          <cell r="V20">
            <v>0</v>
          </cell>
          <cell r="W20">
            <v>1</v>
          </cell>
          <cell r="X20">
            <v>0.4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D21">
            <v>52</v>
          </cell>
          <cell r="E21">
            <v>36</v>
          </cell>
          <cell r="F21">
            <v>26</v>
          </cell>
          <cell r="G21">
            <v>46</v>
          </cell>
          <cell r="H21">
            <v>0.3</v>
          </cell>
          <cell r="I21">
            <v>40</v>
          </cell>
          <cell r="J21">
            <v>28</v>
          </cell>
          <cell r="P21">
            <v>5.2</v>
          </cell>
          <cell r="Q21">
            <v>11.200000000000003</v>
          </cell>
          <cell r="R21">
            <v>11</v>
          </cell>
          <cell r="T21">
            <v>10.961538461538462</v>
          </cell>
          <cell r="U21">
            <v>8.8461538461538467</v>
          </cell>
          <cell r="V21">
            <v>4.4000000000000004</v>
          </cell>
          <cell r="W21">
            <v>5</v>
          </cell>
          <cell r="X21">
            <v>5.6</v>
          </cell>
        </row>
        <row r="22">
          <cell r="A22" t="str">
            <v>065  Колбаса Молочная по-стародворски, 0,5кг,ПОКОМ</v>
          </cell>
          <cell r="B22" t="str">
            <v>шт</v>
          </cell>
          <cell r="D22">
            <v>27</v>
          </cell>
          <cell r="F22">
            <v>6</v>
          </cell>
          <cell r="G22">
            <v>20</v>
          </cell>
          <cell r="H22">
            <v>0</v>
          </cell>
          <cell r="I22" t="e">
            <v>#N/A</v>
          </cell>
          <cell r="J22">
            <v>6</v>
          </cell>
          <cell r="P22">
            <v>1.2</v>
          </cell>
          <cell r="T22">
            <v>16.666666666666668</v>
          </cell>
          <cell r="U22">
            <v>16.666666666666668</v>
          </cell>
          <cell r="V22">
            <v>0</v>
          </cell>
          <cell r="W22">
            <v>0.6</v>
          </cell>
          <cell r="X22">
            <v>0.4</v>
          </cell>
        </row>
        <row r="23">
          <cell r="A23" t="str">
            <v>068  Колбаса Особая ТМ Особый рецепт, 0,5 кг, ПОКОМ</v>
          </cell>
          <cell r="B23" t="str">
            <v>шт</v>
          </cell>
          <cell r="D23">
            <v>78</v>
          </cell>
          <cell r="F23">
            <v>7</v>
          </cell>
          <cell r="G23">
            <v>70</v>
          </cell>
          <cell r="H23">
            <v>0</v>
          </cell>
          <cell r="I23" t="e">
            <v>#N/A</v>
          </cell>
          <cell r="J23">
            <v>7</v>
          </cell>
          <cell r="P23">
            <v>1.4</v>
          </cell>
          <cell r="T23">
            <v>50</v>
          </cell>
          <cell r="U23">
            <v>50</v>
          </cell>
          <cell r="V23">
            <v>0</v>
          </cell>
          <cell r="W23">
            <v>0</v>
          </cell>
          <cell r="X23">
            <v>0.6</v>
          </cell>
          <cell r="Y23" t="str">
            <v>необходимо увеличить продажи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D24">
            <v>21</v>
          </cell>
          <cell r="F24">
            <v>3</v>
          </cell>
          <cell r="G24">
            <v>15</v>
          </cell>
          <cell r="H24">
            <v>0</v>
          </cell>
          <cell r="I24" t="e">
            <v>#N/A</v>
          </cell>
          <cell r="J24">
            <v>8</v>
          </cell>
          <cell r="P24">
            <v>0.6</v>
          </cell>
          <cell r="T24">
            <v>25</v>
          </cell>
          <cell r="U24">
            <v>25</v>
          </cell>
          <cell r="V24">
            <v>0</v>
          </cell>
          <cell r="W24">
            <v>0.2</v>
          </cell>
          <cell r="X24">
            <v>1.2</v>
          </cell>
          <cell r="Y24" t="str">
            <v>необходимо увеличить продажи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E25">
            <v>105</v>
          </cell>
          <cell r="G25">
            <v>105</v>
          </cell>
          <cell r="H25">
            <v>0.17</v>
          </cell>
          <cell r="I25" t="e">
            <v>#N/A</v>
          </cell>
          <cell r="J25">
            <v>1</v>
          </cell>
          <cell r="N25">
            <v>100</v>
          </cell>
          <cell r="P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7.4</v>
          </cell>
          <cell r="X25">
            <v>6.4</v>
          </cell>
          <cell r="Y25" t="str">
            <v>Химич согласовал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D26">
            <v>18</v>
          </cell>
          <cell r="F26">
            <v>2</v>
          </cell>
          <cell r="H26">
            <v>0</v>
          </cell>
          <cell r="I26">
            <v>40</v>
          </cell>
          <cell r="J26">
            <v>9</v>
          </cell>
          <cell r="P26">
            <v>0.4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1.2</v>
          </cell>
        </row>
        <row r="27">
          <cell r="A27" t="str">
            <v>092  Сосиски Баварские с сыром,  0.42кг,ПОКОМ</v>
          </cell>
          <cell r="B27" t="str">
            <v>шт</v>
          </cell>
          <cell r="D27">
            <v>1</v>
          </cell>
          <cell r="F27">
            <v>1</v>
          </cell>
          <cell r="H27">
            <v>0</v>
          </cell>
          <cell r="I27">
            <v>40</v>
          </cell>
          <cell r="J27">
            <v>1</v>
          </cell>
          <cell r="P27">
            <v>0.2</v>
          </cell>
          <cell r="T27">
            <v>0</v>
          </cell>
          <cell r="U27">
            <v>0</v>
          </cell>
          <cell r="V27">
            <v>3.8</v>
          </cell>
          <cell r="W27">
            <v>7.4</v>
          </cell>
          <cell r="X27">
            <v>1.4</v>
          </cell>
          <cell r="Y27" t="str">
            <v>устар.</v>
          </cell>
        </row>
        <row r="28">
          <cell r="A28" t="str">
            <v>094  Сосиски Баварские,  0.35кг, ТМ Колбасный стандарт ПОКОМ</v>
          </cell>
          <cell r="B28" t="str">
            <v>шт</v>
          </cell>
          <cell r="D28">
            <v>312</v>
          </cell>
          <cell r="F28">
            <v>21</v>
          </cell>
          <cell r="G28">
            <v>275</v>
          </cell>
          <cell r="H28">
            <v>0.35</v>
          </cell>
          <cell r="I28">
            <v>45</v>
          </cell>
          <cell r="J28">
            <v>22</v>
          </cell>
          <cell r="P28">
            <v>4.2</v>
          </cell>
          <cell r="T28">
            <v>65.476190476190467</v>
          </cell>
          <cell r="U28">
            <v>65.476190476190467</v>
          </cell>
          <cell r="V28">
            <v>0</v>
          </cell>
          <cell r="W28">
            <v>0</v>
          </cell>
          <cell r="X28">
            <v>1.6</v>
          </cell>
          <cell r="Y28" t="str">
            <v>необходимо увеличить продажи</v>
          </cell>
        </row>
        <row r="29">
          <cell r="A29" t="str">
            <v>102  Сосиски Ганноверские, амилюкс МГС, 0.6кг, ТМ Стародворье    ПОКОМ</v>
          </cell>
          <cell r="B29" t="str">
            <v>шт</v>
          </cell>
          <cell r="D29">
            <v>243</v>
          </cell>
          <cell r="H29">
            <v>0</v>
          </cell>
          <cell r="I29" t="e">
            <v>#N/A</v>
          </cell>
          <cell r="J29">
            <v>5</v>
          </cell>
          <cell r="P29">
            <v>0</v>
          </cell>
          <cell r="T29" t="e">
            <v>#DIV/0!</v>
          </cell>
          <cell r="U29" t="e">
            <v>#DIV/0!</v>
          </cell>
          <cell r="V29">
            <v>0</v>
          </cell>
          <cell r="W29">
            <v>1</v>
          </cell>
          <cell r="X29">
            <v>0</v>
          </cell>
        </row>
        <row r="30">
          <cell r="A30" t="str">
            <v>103  Сосиски Классические, 0.42кг,ядрена копотьПОКОМ</v>
          </cell>
          <cell r="B30" t="str">
            <v>шт</v>
          </cell>
          <cell r="D30">
            <v>11</v>
          </cell>
          <cell r="H30">
            <v>0</v>
          </cell>
          <cell r="I30" t="e">
            <v>#N/A</v>
          </cell>
          <cell r="P30">
            <v>0</v>
          </cell>
          <cell r="T30" t="e">
            <v>#DIV/0!</v>
          </cell>
          <cell r="U30" t="e">
            <v>#DIV/0!</v>
          </cell>
          <cell r="V30">
            <v>0</v>
          </cell>
          <cell r="W30">
            <v>0.2</v>
          </cell>
          <cell r="X30">
            <v>0</v>
          </cell>
        </row>
        <row r="31">
          <cell r="A31" t="str">
            <v>104  Сосиски Молочные по-стародворски, амицел МГС 0.45кг, ТМ Стародворье    ПОКОМ</v>
          </cell>
          <cell r="B31" t="str">
            <v>шт</v>
          </cell>
          <cell r="D31">
            <v>20</v>
          </cell>
          <cell r="H31">
            <v>0</v>
          </cell>
          <cell r="I31" t="e">
            <v>#N/A</v>
          </cell>
          <cell r="P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0.6</v>
          </cell>
        </row>
        <row r="32">
          <cell r="A32" t="str">
            <v>107  Сосиски С сыром,  0.33кг,ядрена копоть ПОКОМ</v>
          </cell>
          <cell r="B32" t="str">
            <v>шт</v>
          </cell>
          <cell r="D32">
            <v>17</v>
          </cell>
          <cell r="H32">
            <v>0</v>
          </cell>
          <cell r="I32" t="e">
            <v>#N/A</v>
          </cell>
          <cell r="J32">
            <v>2</v>
          </cell>
          <cell r="P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115  Колбаса Салями Филейбургская зернистая, в/у 0,35 кг срез, БАВАРУШКА ПОКОМ</v>
          </cell>
          <cell r="B33" t="str">
            <v>шт</v>
          </cell>
          <cell r="D33">
            <v>30</v>
          </cell>
          <cell r="E33">
            <v>80</v>
          </cell>
          <cell r="F33">
            <v>14</v>
          </cell>
          <cell r="G33">
            <v>93</v>
          </cell>
          <cell r="H33">
            <v>0.35</v>
          </cell>
          <cell r="I33">
            <v>45</v>
          </cell>
          <cell r="J33">
            <v>17</v>
          </cell>
          <cell r="P33">
            <v>2.8</v>
          </cell>
          <cell r="T33">
            <v>33.214285714285715</v>
          </cell>
          <cell r="U33">
            <v>33.214285714285715</v>
          </cell>
          <cell r="V33">
            <v>1.4</v>
          </cell>
          <cell r="W33">
            <v>3.6</v>
          </cell>
          <cell r="X33">
            <v>1.8</v>
          </cell>
          <cell r="Y33" t="str">
            <v>необходимо увеличить продажи</v>
          </cell>
        </row>
        <row r="34">
          <cell r="A34" t="str">
            <v>116  Колбаса Балыкбурская с копченым балыком, в/у 0,35 кг срез, БАВАРУШКА ПОКОМ</v>
          </cell>
          <cell r="B34" t="str">
            <v>шт</v>
          </cell>
          <cell r="D34">
            <v>20</v>
          </cell>
          <cell r="F34">
            <v>4</v>
          </cell>
          <cell r="G34">
            <v>4</v>
          </cell>
          <cell r="H34">
            <v>0</v>
          </cell>
          <cell r="I34" t="e">
            <v>#N/A</v>
          </cell>
          <cell r="J34">
            <v>8</v>
          </cell>
          <cell r="P34">
            <v>0.8</v>
          </cell>
          <cell r="T34">
            <v>5</v>
          </cell>
          <cell r="U34">
            <v>5</v>
          </cell>
          <cell r="V34">
            <v>0</v>
          </cell>
          <cell r="W34">
            <v>0.4</v>
          </cell>
          <cell r="X34">
            <v>2.2000000000000002</v>
          </cell>
        </row>
        <row r="35">
          <cell r="A35" t="str">
            <v>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D35">
            <v>7</v>
          </cell>
          <cell r="F35">
            <v>3</v>
          </cell>
          <cell r="G35">
            <v>3</v>
          </cell>
          <cell r="H35">
            <v>0</v>
          </cell>
          <cell r="I35">
            <v>45</v>
          </cell>
          <cell r="J35">
            <v>3</v>
          </cell>
          <cell r="P35">
            <v>0.6</v>
          </cell>
          <cell r="T35">
            <v>5</v>
          </cell>
          <cell r="U35">
            <v>5</v>
          </cell>
          <cell r="V35">
            <v>-0.2</v>
          </cell>
          <cell r="W35">
            <v>0</v>
          </cell>
          <cell r="X35">
            <v>1</v>
          </cell>
        </row>
        <row r="36">
          <cell r="A36" t="str">
            <v>118  Колбаса Сервелат Филейбургский с филе сочного окорока, в/у 0,35 кг срез, БАВАРУШКА ПОКОМ</v>
          </cell>
          <cell r="B36" t="str">
            <v>шт</v>
          </cell>
          <cell r="D36">
            <v>2</v>
          </cell>
          <cell r="H36">
            <v>0</v>
          </cell>
          <cell r="I36">
            <v>45</v>
          </cell>
          <cell r="P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0.8</v>
          </cell>
          <cell r="X36">
            <v>1.4</v>
          </cell>
        </row>
        <row r="37">
          <cell r="A37" t="str">
            <v>200  Ветчина Дугушка ТМ Стародворье, вектор в/у    ПОКОМ</v>
          </cell>
          <cell r="B37" t="str">
            <v>кг</v>
          </cell>
          <cell r="C37" t="str">
            <v>Дек</v>
          </cell>
          <cell r="D37">
            <v>869.54499999999996</v>
          </cell>
          <cell r="E37">
            <v>654.77</v>
          </cell>
          <cell r="F37">
            <v>650.80899999999997</v>
          </cell>
          <cell r="G37">
            <v>642.81100000000004</v>
          </cell>
          <cell r="H37">
            <v>1</v>
          </cell>
          <cell r="I37">
            <v>55</v>
          </cell>
          <cell r="J37">
            <v>638.54999999999995</v>
          </cell>
          <cell r="N37">
            <v>500</v>
          </cell>
          <cell r="P37">
            <v>130.1618</v>
          </cell>
          <cell r="Q37">
            <v>288.96879999999999</v>
          </cell>
          <cell r="R37">
            <v>1000</v>
          </cell>
          <cell r="S37">
            <v>1500</v>
          </cell>
          <cell r="T37">
            <v>16.462671843812856</v>
          </cell>
          <cell r="U37">
            <v>8.7799262149109811</v>
          </cell>
          <cell r="V37">
            <v>117.527</v>
          </cell>
          <cell r="W37">
            <v>106.3454</v>
          </cell>
          <cell r="X37">
            <v>150.5762</v>
          </cell>
        </row>
        <row r="38">
          <cell r="A38" t="str">
            <v>201  Ветчина Нежная ТМ Особый рецепт, (2,5кг), ПОКОМ</v>
          </cell>
          <cell r="B38" t="str">
            <v>кг</v>
          </cell>
          <cell r="D38">
            <v>5357.24</v>
          </cell>
          <cell r="E38">
            <v>2040.62</v>
          </cell>
          <cell r="F38">
            <v>2868.4290000000001</v>
          </cell>
          <cell r="G38">
            <v>4082.3040000000001</v>
          </cell>
          <cell r="H38">
            <v>1</v>
          </cell>
          <cell r="I38">
            <v>50</v>
          </cell>
          <cell r="J38">
            <v>2862.83</v>
          </cell>
          <cell r="N38">
            <v>2500</v>
          </cell>
          <cell r="P38">
            <v>573.68579999999997</v>
          </cell>
          <cell r="T38">
            <v>11.473709127888473</v>
          </cell>
          <cell r="U38">
            <v>11.473709127888473</v>
          </cell>
          <cell r="V38">
            <v>570.65480000000002</v>
          </cell>
          <cell r="W38">
            <v>644.74799999999993</v>
          </cell>
          <cell r="X38">
            <v>705.86480000000006</v>
          </cell>
        </row>
        <row r="39">
          <cell r="A39" t="str">
            <v>215  Колбаса Докторская ГОСТ Дугушка, ВЕС, ТМ Стародворье ПОКОМ</v>
          </cell>
          <cell r="B39" t="str">
            <v>кг</v>
          </cell>
          <cell r="D39">
            <v>311.983</v>
          </cell>
          <cell r="F39">
            <v>95.311000000000007</v>
          </cell>
          <cell r="G39">
            <v>131.31100000000001</v>
          </cell>
          <cell r="H39">
            <v>1</v>
          </cell>
          <cell r="I39">
            <v>55</v>
          </cell>
          <cell r="J39">
            <v>90.4</v>
          </cell>
          <cell r="P39">
            <v>19.062200000000001</v>
          </cell>
          <cell r="Q39">
            <v>78.373199999999997</v>
          </cell>
          <cell r="R39">
            <v>78</v>
          </cell>
          <cell r="T39">
            <v>10.980421986968976</v>
          </cell>
          <cell r="U39">
            <v>6.8885543116744135</v>
          </cell>
          <cell r="V39">
            <v>9.141</v>
          </cell>
          <cell r="W39">
            <v>18.293199999999999</v>
          </cell>
          <cell r="X39">
            <v>18.045999999999999</v>
          </cell>
        </row>
        <row r="40">
          <cell r="A40" t="str">
            <v>217  Колбаса Докторская Дугушка, ВЕС, НЕ ГОСТ, ТМ Стародворье ПОКОМ</v>
          </cell>
          <cell r="B40" t="str">
            <v>кг</v>
          </cell>
          <cell r="C40" t="str">
            <v>Дек</v>
          </cell>
          <cell r="D40">
            <v>204.63900000000001</v>
          </cell>
          <cell r="E40">
            <v>562.02700000000004</v>
          </cell>
          <cell r="F40">
            <v>155.559</v>
          </cell>
          <cell r="G40">
            <v>502.774</v>
          </cell>
          <cell r="H40">
            <v>1</v>
          </cell>
          <cell r="I40">
            <v>55</v>
          </cell>
          <cell r="J40">
            <v>176.9</v>
          </cell>
          <cell r="N40">
            <v>500</v>
          </cell>
          <cell r="P40">
            <v>31.111799999999999</v>
          </cell>
          <cell r="R40">
            <v>1000</v>
          </cell>
          <cell r="S40">
            <v>1500</v>
          </cell>
          <cell r="T40">
            <v>64.373453159251468</v>
          </cell>
          <cell r="U40">
            <v>32.23130773532872</v>
          </cell>
          <cell r="V40">
            <v>-0.90100000000000002</v>
          </cell>
          <cell r="W40">
            <v>-0.188</v>
          </cell>
          <cell r="X40">
            <v>21.316600000000001</v>
          </cell>
        </row>
        <row r="41">
          <cell r="A41" t="str">
            <v>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D41">
            <v>36.142000000000003</v>
          </cell>
          <cell r="F41">
            <v>31.283000000000001</v>
          </cell>
          <cell r="G41">
            <v>-20.86</v>
          </cell>
          <cell r="H41">
            <v>0</v>
          </cell>
          <cell r="I41" t="e">
            <v>#N/A</v>
          </cell>
          <cell r="J41">
            <v>40.5</v>
          </cell>
          <cell r="P41">
            <v>6.2566000000000006</v>
          </cell>
          <cell r="T41">
            <v>-3.3340792123517562</v>
          </cell>
          <cell r="U41">
            <v>-3.3340792123517562</v>
          </cell>
          <cell r="V41">
            <v>0</v>
          </cell>
          <cell r="W41">
            <v>2.1160000000000001</v>
          </cell>
          <cell r="X41">
            <v>0.16200000000000001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7160.5969999999998</v>
          </cell>
          <cell r="E42">
            <v>3106.7060000000001</v>
          </cell>
          <cell r="F42">
            <v>4350.491</v>
          </cell>
          <cell r="G42">
            <v>5352.74</v>
          </cell>
          <cell r="H42">
            <v>1</v>
          </cell>
          <cell r="I42">
            <v>60</v>
          </cell>
          <cell r="J42">
            <v>4267.7</v>
          </cell>
          <cell r="N42">
            <v>4000</v>
          </cell>
          <cell r="P42">
            <v>870.09820000000002</v>
          </cell>
          <cell r="Q42">
            <v>218.34020000000055</v>
          </cell>
          <cell r="R42">
            <v>218</v>
          </cell>
          <cell r="T42">
            <v>10.999609009649715</v>
          </cell>
          <cell r="U42">
            <v>10.749062577074634</v>
          </cell>
          <cell r="V42">
            <v>935.62279999999987</v>
          </cell>
          <cell r="W42">
            <v>895.95699999999999</v>
          </cell>
          <cell r="X42">
            <v>1019.6904000000001</v>
          </cell>
        </row>
        <row r="43">
          <cell r="A43" t="str">
            <v>220  Колбаса Докторская по-стародворски, амифлекс, ВЕС,   ПОКОМ</v>
          </cell>
          <cell r="B43" t="str">
            <v>кг</v>
          </cell>
          <cell r="D43">
            <v>48.371000000000002</v>
          </cell>
          <cell r="E43">
            <v>19.087</v>
          </cell>
          <cell r="F43">
            <v>8.0530000000000008</v>
          </cell>
          <cell r="G43">
            <v>59.405000000000001</v>
          </cell>
          <cell r="H43">
            <v>0</v>
          </cell>
          <cell r="I43" t="e">
            <v>#N/A</v>
          </cell>
          <cell r="J43">
            <v>7.8</v>
          </cell>
          <cell r="P43">
            <v>1.6106000000000003</v>
          </cell>
          <cell r="T43">
            <v>36.883770023593684</v>
          </cell>
          <cell r="U43">
            <v>36.883770023593684</v>
          </cell>
          <cell r="V43">
            <v>0</v>
          </cell>
          <cell r="W43">
            <v>1.3420000000000001</v>
          </cell>
          <cell r="X43">
            <v>1.6004</v>
          </cell>
          <cell r="Y43" t="str">
            <v>необходимо увеличить продажи</v>
          </cell>
        </row>
        <row r="44">
          <cell r="A44" t="str">
            <v>222  Колбаса Докторская стародворская, ВЕС, ВсхЗв   ПОКОМ</v>
          </cell>
          <cell r="B44" t="str">
            <v>кг</v>
          </cell>
          <cell r="D44">
            <v>317.39800000000002</v>
          </cell>
          <cell r="F44">
            <v>4</v>
          </cell>
          <cell r="G44">
            <v>60.715000000000003</v>
          </cell>
          <cell r="H44">
            <v>0</v>
          </cell>
          <cell r="I44" t="e">
            <v>#N/A</v>
          </cell>
          <cell r="J44">
            <v>3.9</v>
          </cell>
          <cell r="P44">
            <v>0.8</v>
          </cell>
          <cell r="T44">
            <v>75.893749999999997</v>
          </cell>
          <cell r="U44">
            <v>75.893749999999997</v>
          </cell>
          <cell r="V44">
            <v>0</v>
          </cell>
          <cell r="W44">
            <v>1.3439999999999999</v>
          </cell>
          <cell r="X44">
            <v>0</v>
          </cell>
          <cell r="Y44" t="str">
            <v>необходимо увеличить продажи</v>
          </cell>
        </row>
        <row r="45">
          <cell r="A45" t="str">
            <v>225  Колбаса Дугушка со шпиком, ВЕС, ТМ Стародворье   ПОКОМ</v>
          </cell>
          <cell r="B45" t="str">
            <v>кг</v>
          </cell>
          <cell r="C45" t="str">
            <v>Дек</v>
          </cell>
          <cell r="D45">
            <v>195.45699999999999</v>
          </cell>
          <cell r="E45">
            <v>185.53299999999999</v>
          </cell>
          <cell r="F45">
            <v>81.692999999999998</v>
          </cell>
          <cell r="G45">
            <v>254.565</v>
          </cell>
          <cell r="H45">
            <v>1</v>
          </cell>
          <cell r="I45">
            <v>50</v>
          </cell>
          <cell r="J45">
            <v>78.599999999999994</v>
          </cell>
          <cell r="N45">
            <v>100</v>
          </cell>
          <cell r="P45">
            <v>16.3386</v>
          </cell>
          <cell r="T45">
            <v>21.701063738631216</v>
          </cell>
          <cell r="U45">
            <v>21.701063738631216</v>
          </cell>
          <cell r="V45">
            <v>39.244799999999998</v>
          </cell>
          <cell r="W45">
            <v>11.3484</v>
          </cell>
          <cell r="X45">
            <v>34.1372</v>
          </cell>
        </row>
        <row r="46">
          <cell r="A46" t="str">
            <v>226  Колбаса Княжеская, с/к белков.обол в термоусад. пакете, ВЕС, ТМ Стародворье ПОКОМ</v>
          </cell>
          <cell r="B46" t="str">
            <v>кг</v>
          </cell>
          <cell r="D46">
            <v>10.428000000000001</v>
          </cell>
          <cell r="E46">
            <v>2.9000000000000001E-2</v>
          </cell>
          <cell r="F46">
            <v>5.5709999999999997</v>
          </cell>
          <cell r="G46">
            <v>3.3980000000000001</v>
          </cell>
          <cell r="H46">
            <v>0</v>
          </cell>
          <cell r="I46" t="e">
            <v>#N/A</v>
          </cell>
          <cell r="J46">
            <v>4.5199999999999996</v>
          </cell>
          <cell r="P46">
            <v>1.1141999999999999</v>
          </cell>
          <cell r="T46">
            <v>3.0497217734697544</v>
          </cell>
          <cell r="U46">
            <v>3.0497217734697544</v>
          </cell>
          <cell r="V46">
            <v>0</v>
          </cell>
          <cell r="W46">
            <v>7.1399999999999991E-2</v>
          </cell>
          <cell r="X46">
            <v>1.4157999999999999</v>
          </cell>
        </row>
        <row r="47">
          <cell r="A47" t="str">
            <v>229  Колбаса Молочная Дугушка, в/у, ВЕС, ТМ Стародворье   ПОКОМ</v>
          </cell>
          <cell r="B47" t="str">
            <v>кг</v>
          </cell>
          <cell r="C47" t="str">
            <v>Дек</v>
          </cell>
          <cell r="D47">
            <v>694.79</v>
          </cell>
          <cell r="E47">
            <v>924.59</v>
          </cell>
          <cell r="F47">
            <v>419.62200000000001</v>
          </cell>
          <cell r="G47">
            <v>924.59</v>
          </cell>
          <cell r="H47">
            <v>1</v>
          </cell>
          <cell r="I47">
            <v>55</v>
          </cell>
          <cell r="J47">
            <v>540.85</v>
          </cell>
          <cell r="N47">
            <v>800</v>
          </cell>
          <cell r="P47">
            <v>83.924400000000006</v>
          </cell>
          <cell r="R47">
            <v>500</v>
          </cell>
          <cell r="S47">
            <v>1700</v>
          </cell>
          <cell r="T47">
            <v>26.507070649298655</v>
          </cell>
          <cell r="U47">
            <v>20.549327728288795</v>
          </cell>
          <cell r="V47">
            <v>207.44099999999997</v>
          </cell>
          <cell r="W47">
            <v>13.717599999999999</v>
          </cell>
          <cell r="X47">
            <v>214.44819999999999</v>
          </cell>
        </row>
        <row r="48">
          <cell r="A48" t="str">
            <v>230  Колбаса Молочная Особая ТМ Особый рецепт, п/а, ВЕС. ПОКОМ</v>
          </cell>
          <cell r="B48" t="str">
            <v>кг</v>
          </cell>
          <cell r="D48">
            <v>4611.6670000000004</v>
          </cell>
          <cell r="E48">
            <v>1922.92</v>
          </cell>
          <cell r="F48">
            <v>3157.645</v>
          </cell>
          <cell r="G48">
            <v>2518.9270000000001</v>
          </cell>
          <cell r="H48">
            <v>1</v>
          </cell>
          <cell r="I48">
            <v>60</v>
          </cell>
          <cell r="J48">
            <v>3073.7</v>
          </cell>
          <cell r="N48">
            <v>2400</v>
          </cell>
          <cell r="P48">
            <v>631.529</v>
          </cell>
          <cell r="Q48">
            <v>2027.8919999999994</v>
          </cell>
          <cell r="R48">
            <v>2028</v>
          </cell>
          <cell r="T48">
            <v>11.000171013524319</v>
          </cell>
          <cell r="U48">
            <v>7.7889170568572457</v>
          </cell>
          <cell r="V48">
            <v>698.28379999999993</v>
          </cell>
          <cell r="W48">
            <v>573.49919999999997</v>
          </cell>
          <cell r="X48">
            <v>652.57899999999995</v>
          </cell>
        </row>
        <row r="49">
          <cell r="A49" t="str">
            <v>231  Колбаса Молочная по-стародворски, ВЕС   ПОКОМ</v>
          </cell>
          <cell r="B49" t="str">
            <v>кг</v>
          </cell>
          <cell r="D49">
            <v>132.98400000000001</v>
          </cell>
          <cell r="F49">
            <v>1.45</v>
          </cell>
          <cell r="G49">
            <v>131.19999999999999</v>
          </cell>
          <cell r="H49">
            <v>0</v>
          </cell>
          <cell r="I49" t="e">
            <v>#N/A</v>
          </cell>
          <cell r="J49">
            <v>1.3</v>
          </cell>
          <cell r="P49">
            <v>0.28999999999999998</v>
          </cell>
          <cell r="T49">
            <v>452.41379310344826</v>
          </cell>
          <cell r="U49">
            <v>452.41379310344826</v>
          </cell>
          <cell r="V49">
            <v>0</v>
          </cell>
          <cell r="W49">
            <v>1.175</v>
          </cell>
          <cell r="X49">
            <v>1.1608000000000001</v>
          </cell>
          <cell r="Y49" t="str">
            <v>необходимо увеличить продажи</v>
          </cell>
        </row>
        <row r="50">
          <cell r="A50" t="str">
            <v>235  Колбаса Особая ТМ Особый рецепт, ВЕС, ТМ Стародворье ПОКОМ</v>
          </cell>
          <cell r="B50" t="str">
            <v>кг</v>
          </cell>
          <cell r="D50">
            <v>2859.7719999999999</v>
          </cell>
          <cell r="E50">
            <v>1269.999</v>
          </cell>
          <cell r="F50">
            <v>1155.44</v>
          </cell>
          <cell r="G50">
            <v>2696.4540000000002</v>
          </cell>
          <cell r="H50">
            <v>1</v>
          </cell>
          <cell r="I50">
            <v>60</v>
          </cell>
          <cell r="J50">
            <v>1122.75</v>
          </cell>
          <cell r="N50">
            <v>1300</v>
          </cell>
          <cell r="P50">
            <v>231.08800000000002</v>
          </cell>
          <cell r="T50">
            <v>17.29407844630617</v>
          </cell>
          <cell r="U50">
            <v>17.29407844630617</v>
          </cell>
          <cell r="V50">
            <v>290.49059999999997</v>
          </cell>
          <cell r="W50">
            <v>326.5532</v>
          </cell>
          <cell r="X50">
            <v>343.93639999999999</v>
          </cell>
        </row>
        <row r="51">
          <cell r="A51" t="str">
            <v>236  Колбаса Рубленая ЗАПЕЧ. Дугушка ТМ Стародворье, вектор, в/к    ПОКОМ</v>
          </cell>
          <cell r="B51" t="str">
            <v>кг</v>
          </cell>
          <cell r="C51" t="str">
            <v>Дек</v>
          </cell>
          <cell r="D51">
            <v>241.94900000000001</v>
          </cell>
          <cell r="E51">
            <v>504.32</v>
          </cell>
          <cell r="F51">
            <v>167.49600000000001</v>
          </cell>
          <cell r="G51">
            <v>511.23399999999998</v>
          </cell>
          <cell r="H51">
            <v>1</v>
          </cell>
          <cell r="I51">
            <v>60</v>
          </cell>
          <cell r="J51">
            <v>188.5</v>
          </cell>
          <cell r="N51">
            <v>500</v>
          </cell>
          <cell r="P51">
            <v>33.499200000000002</v>
          </cell>
          <cell r="T51">
            <v>30.186810431293878</v>
          </cell>
          <cell r="U51">
            <v>30.186810431293878</v>
          </cell>
          <cell r="V51">
            <v>48.300799999999995</v>
          </cell>
          <cell r="W51">
            <v>17.3538</v>
          </cell>
          <cell r="X51">
            <v>42.340400000000002</v>
          </cell>
        </row>
        <row r="52">
          <cell r="A52" t="str">
            <v>237  Колбаса Русская по-стародворски, ВЕС.  ПОКОМ</v>
          </cell>
          <cell r="B52" t="str">
            <v>кг</v>
          </cell>
          <cell r="D52">
            <v>4.0199999999999996</v>
          </cell>
          <cell r="E52">
            <v>33.674999999999997</v>
          </cell>
          <cell r="F52">
            <v>2.7050000000000001</v>
          </cell>
          <cell r="G52">
            <v>34.99</v>
          </cell>
          <cell r="H52">
            <v>0</v>
          </cell>
          <cell r="I52" t="e">
            <v>#N/A</v>
          </cell>
          <cell r="J52">
            <v>2.6</v>
          </cell>
          <cell r="P52">
            <v>0.54100000000000004</v>
          </cell>
          <cell r="T52">
            <v>64.676524953789283</v>
          </cell>
          <cell r="U52">
            <v>64.676524953789283</v>
          </cell>
          <cell r="V52">
            <v>0.27400000000000002</v>
          </cell>
          <cell r="W52">
            <v>0.80359999999999998</v>
          </cell>
          <cell r="X52">
            <v>0.26500000000000001</v>
          </cell>
          <cell r="Y52" t="str">
            <v>необходимо увеличить продажи</v>
          </cell>
        </row>
        <row r="53">
          <cell r="A53" t="str">
            <v>239  Колбаса Салями запеч Дугушка, оболочка вектор, ВЕС, ТМ Стародворье  ПОКОМ</v>
          </cell>
          <cell r="B53" t="str">
            <v>кг</v>
          </cell>
          <cell r="C53" t="str">
            <v>Дек</v>
          </cell>
          <cell r="D53">
            <v>481.63</v>
          </cell>
          <cell r="E53">
            <v>558.548</v>
          </cell>
          <cell r="F53">
            <v>315.98599999999999</v>
          </cell>
          <cell r="G53">
            <v>555.93299999999999</v>
          </cell>
          <cell r="H53">
            <v>1</v>
          </cell>
          <cell r="I53">
            <v>60</v>
          </cell>
          <cell r="J53">
            <v>342.45</v>
          </cell>
          <cell r="N53">
            <v>500</v>
          </cell>
          <cell r="P53">
            <v>63.197199999999995</v>
          </cell>
          <cell r="R53">
            <v>500</v>
          </cell>
          <cell r="S53">
            <v>1000</v>
          </cell>
          <cell r="T53">
            <v>24.620283810042221</v>
          </cell>
          <cell r="U53">
            <v>16.708540884722741</v>
          </cell>
          <cell r="V53">
            <v>113.69919999999999</v>
          </cell>
          <cell r="W53">
            <v>12.6838</v>
          </cell>
          <cell r="X53">
            <v>125.09459999999999</v>
          </cell>
        </row>
        <row r="54">
          <cell r="A54" t="str">
            <v>240  Колбаса Салями охотничья, ВЕС. ПОКОМ</v>
          </cell>
          <cell r="B54" t="str">
            <v>кг</v>
          </cell>
          <cell r="D54">
            <v>43.174999999999997</v>
          </cell>
          <cell r="F54">
            <v>20.927</v>
          </cell>
          <cell r="G54">
            <v>19.021999999999998</v>
          </cell>
          <cell r="H54">
            <v>1</v>
          </cell>
          <cell r="I54">
            <v>180</v>
          </cell>
          <cell r="J54">
            <v>20.25</v>
          </cell>
          <cell r="P54">
            <v>4.1853999999999996</v>
          </cell>
          <cell r="Q54">
            <v>27.017399999999995</v>
          </cell>
          <cell r="R54">
            <v>27</v>
          </cell>
          <cell r="T54">
            <v>10.995842691260096</v>
          </cell>
          <cell r="U54">
            <v>4.5448463707172557</v>
          </cell>
          <cell r="V54">
            <v>4.6374000000000004</v>
          </cell>
          <cell r="W54">
            <v>3.6067999999999998</v>
          </cell>
          <cell r="X54">
            <v>2.6217999999999999</v>
          </cell>
        </row>
        <row r="55">
          <cell r="A55" t="str">
            <v>242  Колбаса Сервелат ЗАПЕЧ.Дугушка ТМ Стародворье, вектор, в/к     ПОКОМ</v>
          </cell>
          <cell r="B55" t="str">
            <v>кг</v>
          </cell>
          <cell r="C55" t="str">
            <v>Дек</v>
          </cell>
          <cell r="D55">
            <v>714.81100000000004</v>
          </cell>
          <cell r="E55">
            <v>516.30399999999997</v>
          </cell>
          <cell r="F55">
            <v>566.53800000000001</v>
          </cell>
          <cell r="G55">
            <v>503.84</v>
          </cell>
          <cell r="H55">
            <v>1</v>
          </cell>
          <cell r="I55">
            <v>60</v>
          </cell>
          <cell r="J55">
            <v>562.09</v>
          </cell>
          <cell r="N55">
            <v>750</v>
          </cell>
          <cell r="P55">
            <v>113.30760000000001</v>
          </cell>
          <cell r="R55">
            <v>1200</v>
          </cell>
          <cell r="S55">
            <v>2000</v>
          </cell>
          <cell r="T55">
            <v>21.656446699074024</v>
          </cell>
          <cell r="U55">
            <v>11.065806706699284</v>
          </cell>
          <cell r="V55">
            <v>158.42680000000001</v>
          </cell>
          <cell r="W55">
            <v>53.429600000000008</v>
          </cell>
          <cell r="X55">
            <v>151.494</v>
          </cell>
        </row>
        <row r="56">
          <cell r="A56" t="str">
            <v>243  Колбаса Сервелат Зернистый, ВЕС.  ПОКОМ</v>
          </cell>
          <cell r="B56" t="str">
            <v>кг</v>
          </cell>
          <cell r="D56">
            <v>90.963999999999999</v>
          </cell>
          <cell r="F56">
            <v>51.851999999999997</v>
          </cell>
          <cell r="G56">
            <v>14.093</v>
          </cell>
          <cell r="H56">
            <v>1</v>
          </cell>
          <cell r="I56">
            <v>35</v>
          </cell>
          <cell r="J56">
            <v>54.5</v>
          </cell>
          <cell r="P56">
            <v>10.3704</v>
          </cell>
          <cell r="Q56">
            <v>58.499799999999993</v>
          </cell>
          <cell r="R56">
            <v>58</v>
          </cell>
          <cell r="T56">
            <v>6.9518051376996066</v>
          </cell>
          <cell r="U56">
            <v>1.3589639743886446</v>
          </cell>
          <cell r="V56">
            <v>14.250399999999999</v>
          </cell>
          <cell r="W56">
            <v>2.7077999999999998</v>
          </cell>
          <cell r="X56">
            <v>5.335</v>
          </cell>
        </row>
        <row r="57">
          <cell r="A57" t="str">
            <v>246  Колбаса Стародворская ТМ Стародворье ТС Старый двор, ПОКОМ</v>
          </cell>
          <cell r="B57" t="str">
            <v>кг</v>
          </cell>
          <cell r="D57">
            <v>34.881999999999998</v>
          </cell>
          <cell r="E57">
            <v>3.0000000000000001E-3</v>
          </cell>
          <cell r="F57">
            <v>1.345</v>
          </cell>
          <cell r="G57">
            <v>33.54</v>
          </cell>
          <cell r="H57">
            <v>0</v>
          </cell>
          <cell r="I57" t="e">
            <v>#N/A</v>
          </cell>
          <cell r="J57">
            <v>1.3</v>
          </cell>
          <cell r="P57">
            <v>0.26900000000000002</v>
          </cell>
          <cell r="T57">
            <v>124.68401486988847</v>
          </cell>
          <cell r="U57">
            <v>124.68401486988847</v>
          </cell>
          <cell r="V57">
            <v>0</v>
          </cell>
          <cell r="W57">
            <v>0.80500000000000005</v>
          </cell>
          <cell r="X57">
            <v>1.0728</v>
          </cell>
          <cell r="Y57" t="str">
            <v>необходимо увеличить продажи</v>
          </cell>
        </row>
        <row r="58">
          <cell r="A58" t="str">
            <v>248  Сардельки Сочные ТМ Особый рецепт,   ПОКОМ</v>
          </cell>
          <cell r="B58" t="str">
            <v>кг</v>
          </cell>
          <cell r="D58">
            <v>79.936999999999998</v>
          </cell>
          <cell r="E58">
            <v>161.54499999999999</v>
          </cell>
          <cell r="F58">
            <v>58.969000000000001</v>
          </cell>
          <cell r="G58">
            <v>161.42400000000001</v>
          </cell>
          <cell r="H58">
            <v>1</v>
          </cell>
          <cell r="I58">
            <v>30</v>
          </cell>
          <cell r="J58">
            <v>64.2</v>
          </cell>
          <cell r="P58">
            <v>11.793800000000001</v>
          </cell>
          <cell r="T58">
            <v>13.687191575234445</v>
          </cell>
          <cell r="U58">
            <v>13.687191575234445</v>
          </cell>
          <cell r="V58">
            <v>20.794600000000003</v>
          </cell>
          <cell r="W58">
            <v>23.150199999999995</v>
          </cell>
          <cell r="X58">
            <v>19.139800000000015</v>
          </cell>
        </row>
        <row r="59">
          <cell r="A59" t="str">
            <v>250  Сардельки стародворские с говядиной в обол. NDX, ВЕС. ПОКОМ</v>
          </cell>
          <cell r="B59" t="str">
            <v>кг</v>
          </cell>
          <cell r="D59">
            <v>432.48099999999999</v>
          </cell>
          <cell r="E59">
            <v>249.35599999999999</v>
          </cell>
          <cell r="F59">
            <v>330.584</v>
          </cell>
          <cell r="G59">
            <v>273.411</v>
          </cell>
          <cell r="H59">
            <v>1</v>
          </cell>
          <cell r="I59">
            <v>30</v>
          </cell>
          <cell r="J59">
            <v>340.7</v>
          </cell>
          <cell r="N59">
            <v>350</v>
          </cell>
          <cell r="P59">
            <v>66.116799999999998</v>
          </cell>
          <cell r="Q59">
            <v>103.87380000000002</v>
          </cell>
          <cell r="R59">
            <v>104</v>
          </cell>
          <cell r="T59">
            <v>11.001908743314862</v>
          </cell>
          <cell r="U59">
            <v>9.4289348546814136</v>
          </cell>
          <cell r="V59">
            <v>89.542000000000002</v>
          </cell>
          <cell r="W59">
            <v>48.319800000000001</v>
          </cell>
          <cell r="X59">
            <v>74.238399999999999</v>
          </cell>
        </row>
        <row r="60">
          <cell r="A60" t="str">
            <v>251  Сосиски Баварские, ВЕС.  ПОКОМ</v>
          </cell>
          <cell r="B60" t="str">
            <v>кг</v>
          </cell>
          <cell r="D60">
            <v>86.822999999999993</v>
          </cell>
          <cell r="G60">
            <v>63.543999999999997</v>
          </cell>
          <cell r="H60">
            <v>0</v>
          </cell>
          <cell r="I60" t="e">
            <v>#N/A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</row>
        <row r="61">
          <cell r="A61" t="str">
            <v>253  Сосиски Ганноверские   ПОКОМ</v>
          </cell>
          <cell r="B61" t="str">
            <v>кг</v>
          </cell>
          <cell r="D61">
            <v>37.052999999999997</v>
          </cell>
          <cell r="E61">
            <v>24.463999999999999</v>
          </cell>
          <cell r="F61">
            <v>5.5609999999999999</v>
          </cell>
          <cell r="G61">
            <v>24.463999999999999</v>
          </cell>
          <cell r="H61">
            <v>1</v>
          </cell>
          <cell r="I61">
            <v>40</v>
          </cell>
          <cell r="J61">
            <v>16.8</v>
          </cell>
          <cell r="P61">
            <v>1.1122000000000001</v>
          </cell>
          <cell r="T61">
            <v>21.996043877000538</v>
          </cell>
          <cell r="U61">
            <v>21.996043877000538</v>
          </cell>
          <cell r="V61">
            <v>4.0780000000000003</v>
          </cell>
          <cell r="W61">
            <v>2.718</v>
          </cell>
          <cell r="X61">
            <v>4.3445999999999998</v>
          </cell>
        </row>
        <row r="62">
          <cell r="A62" t="str">
            <v>254  Сосиски Датские, ВЕС, ТМ КОЛБАСНЫЙ СТАНДАРТ ПОКОМ</v>
          </cell>
          <cell r="B62" t="str">
            <v>кг</v>
          </cell>
          <cell r="D62">
            <v>27.187999999999999</v>
          </cell>
          <cell r="F62">
            <v>1.2909999999999999</v>
          </cell>
          <cell r="G62">
            <v>18.096</v>
          </cell>
          <cell r="H62">
            <v>0</v>
          </cell>
          <cell r="I62">
            <v>40</v>
          </cell>
          <cell r="J62">
            <v>1.3</v>
          </cell>
          <cell r="P62">
            <v>0.25819999999999999</v>
          </cell>
          <cell r="T62">
            <v>70.085205267234713</v>
          </cell>
          <cell r="U62">
            <v>70.085205267234713</v>
          </cell>
          <cell r="V62">
            <v>0.54580000000000006</v>
          </cell>
          <cell r="W62">
            <v>5.5898000000000003</v>
          </cell>
          <cell r="X62">
            <v>6.7468000000000004</v>
          </cell>
          <cell r="Y62" t="str">
            <v>устар.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B63" t="str">
            <v>кг</v>
          </cell>
          <cell r="D63">
            <v>1561.8030000000001</v>
          </cell>
          <cell r="E63">
            <v>1506.2919999999999</v>
          </cell>
          <cell r="F63">
            <v>865.90599999999995</v>
          </cell>
          <cell r="G63">
            <v>1507.9770000000001</v>
          </cell>
          <cell r="H63">
            <v>1</v>
          </cell>
          <cell r="I63">
            <v>40</v>
          </cell>
          <cell r="J63">
            <v>906.2</v>
          </cell>
          <cell r="N63">
            <v>1500</v>
          </cell>
          <cell r="P63">
            <v>173.18119999999999</v>
          </cell>
          <cell r="R63">
            <v>500</v>
          </cell>
          <cell r="S63" t="str">
            <v>хотели 3000 (со слов Куликовой)</v>
          </cell>
          <cell r="T63">
            <v>20.256107475869207</v>
          </cell>
          <cell r="U63">
            <v>17.368958062422479</v>
          </cell>
          <cell r="V63">
            <v>224.2346</v>
          </cell>
          <cell r="W63">
            <v>178.59039999999999</v>
          </cell>
          <cell r="X63">
            <v>298.18400000000003</v>
          </cell>
        </row>
        <row r="64">
          <cell r="A64" t="str">
            <v>257  Сосиски Молочные оригинальные ТМ Особый рецепт, ВЕС.   ПОКОМ</v>
          </cell>
          <cell r="B64" t="str">
            <v>кг</v>
          </cell>
          <cell r="D64">
            <v>91.692999999999998</v>
          </cell>
          <cell r="F64">
            <v>2.59</v>
          </cell>
          <cell r="H64">
            <v>1</v>
          </cell>
          <cell r="I64">
            <v>35</v>
          </cell>
          <cell r="J64">
            <v>60.5</v>
          </cell>
          <cell r="P64">
            <v>0.51800000000000002</v>
          </cell>
          <cell r="Q64">
            <v>5.6980000000000004</v>
          </cell>
          <cell r="R64">
            <v>6</v>
          </cell>
          <cell r="T64">
            <v>11.583011583011583</v>
          </cell>
          <cell r="U64">
            <v>0</v>
          </cell>
          <cell r="V64">
            <v>1.6146</v>
          </cell>
          <cell r="W64">
            <v>3.4770000000000003</v>
          </cell>
          <cell r="X64">
            <v>1.0333999999999999</v>
          </cell>
        </row>
        <row r="65">
          <cell r="A65" t="str">
            <v>264  Колбаса Молочная стародворская, амифлекс, ВЕС, ТМ Стародворье  ПОКОМ</v>
          </cell>
          <cell r="B65" t="str">
            <v>кг</v>
          </cell>
          <cell r="D65">
            <v>53.991999999999997</v>
          </cell>
          <cell r="E65">
            <v>1.2999999999999999E-2</v>
          </cell>
          <cell r="G65">
            <v>52.66</v>
          </cell>
          <cell r="H65">
            <v>0</v>
          </cell>
          <cell r="I65" t="e">
            <v>#N/A</v>
          </cell>
          <cell r="P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0.26900000000000002</v>
          </cell>
        </row>
        <row r="66">
          <cell r="A66" t="str">
            <v>265  Колбаса Балыкбургская, ВЕС, ТМ Баварушка  ПОКОМ</v>
          </cell>
          <cell r="B66" t="str">
            <v>кг</v>
          </cell>
          <cell r="E66">
            <v>39.052</v>
          </cell>
          <cell r="G66">
            <v>39.052</v>
          </cell>
          <cell r="H66">
            <v>1</v>
          </cell>
          <cell r="I66" t="e">
            <v>#N/A</v>
          </cell>
          <cell r="N66">
            <v>25</v>
          </cell>
          <cell r="P66">
            <v>0</v>
          </cell>
          <cell r="T66" t="e">
            <v>#DIV/0!</v>
          </cell>
          <cell r="U66" t="e">
            <v>#DIV/0!</v>
          </cell>
          <cell r="V66">
            <v>0.14099999999999999</v>
          </cell>
          <cell r="W66">
            <v>3.2610000000000001</v>
          </cell>
          <cell r="X66">
            <v>1.4188000000000001</v>
          </cell>
          <cell r="Y66" t="str">
            <v>Химич согласовал</v>
          </cell>
        </row>
        <row r="67">
          <cell r="A67" t="str">
            <v>266  Колбаса Филейбургская с сочным окороком, ВЕС, ТМ Баварушка  ПОКОМ</v>
          </cell>
          <cell r="B67" t="str">
            <v>кг</v>
          </cell>
          <cell r="D67">
            <v>169.99700000000001</v>
          </cell>
          <cell r="E67">
            <v>0.151</v>
          </cell>
          <cell r="F67">
            <v>47.65</v>
          </cell>
          <cell r="G67">
            <v>93.43</v>
          </cell>
          <cell r="H67">
            <v>1</v>
          </cell>
          <cell r="I67">
            <v>45</v>
          </cell>
          <cell r="J67">
            <v>48</v>
          </cell>
          <cell r="P67">
            <v>9.5299999999999994</v>
          </cell>
          <cell r="Q67">
            <v>11.399999999999991</v>
          </cell>
          <cell r="R67">
            <v>11</v>
          </cell>
          <cell r="T67">
            <v>10.958027282266528</v>
          </cell>
          <cell r="U67">
            <v>9.8037775445960147</v>
          </cell>
          <cell r="V67">
            <v>9.9878</v>
          </cell>
          <cell r="W67">
            <v>19.698799999999999</v>
          </cell>
          <cell r="X67">
            <v>12.236000000000001</v>
          </cell>
        </row>
        <row r="68">
          <cell r="A68" t="str">
            <v>267  Колбаса Салями Филейбургская зернистая, оболочка фиброуз, ВЕС, ТМ Баварушка  ПОКОМ</v>
          </cell>
          <cell r="B68" t="str">
            <v>кг</v>
          </cell>
          <cell r="D68">
            <v>137.63200000000001</v>
          </cell>
          <cell r="F68">
            <v>40.411000000000001</v>
          </cell>
          <cell r="G68">
            <v>85.144000000000005</v>
          </cell>
          <cell r="H68">
            <v>1</v>
          </cell>
          <cell r="I68">
            <v>45</v>
          </cell>
          <cell r="J68">
            <v>40.299999999999997</v>
          </cell>
          <cell r="P68">
            <v>8.0822000000000003</v>
          </cell>
          <cell r="Q68">
            <v>3.7601999999999975</v>
          </cell>
          <cell r="R68">
            <v>4</v>
          </cell>
          <cell r="T68">
            <v>11.029670139318503</v>
          </cell>
          <cell r="U68">
            <v>10.534755388384351</v>
          </cell>
          <cell r="V68">
            <v>19.1554</v>
          </cell>
          <cell r="W68">
            <v>6.1981999999999999</v>
          </cell>
          <cell r="X68">
            <v>4.0511999999999997</v>
          </cell>
        </row>
        <row r="69">
          <cell r="A69" t="str">
            <v>271  Колбаса Сервелат Левантский ТМ Особый Рецепт, ВЕС. ПОКОМ</v>
          </cell>
          <cell r="B69" t="str">
            <v>кг</v>
          </cell>
          <cell r="D69">
            <v>6.55</v>
          </cell>
          <cell r="H69">
            <v>0</v>
          </cell>
          <cell r="I69" t="e">
            <v>#N/A</v>
          </cell>
          <cell r="J69">
            <v>2.8</v>
          </cell>
          <cell r="P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272  Колбаса Сервелат Филедворский, фиброуз, в/у 0,35 кг срез,  ПОКОМ</v>
          </cell>
          <cell r="B70" t="str">
            <v>шт</v>
          </cell>
          <cell r="D70">
            <v>184</v>
          </cell>
          <cell r="F70">
            <v>117</v>
          </cell>
          <cell r="G70">
            <v>53</v>
          </cell>
          <cell r="H70">
            <v>0.35</v>
          </cell>
          <cell r="I70">
            <v>40</v>
          </cell>
          <cell r="J70">
            <v>120</v>
          </cell>
          <cell r="P70">
            <v>23.4</v>
          </cell>
          <cell r="Q70">
            <v>134.19999999999999</v>
          </cell>
          <cell r="R70">
            <v>134</v>
          </cell>
          <cell r="T70">
            <v>7.9914529914529924</v>
          </cell>
          <cell r="U70">
            <v>2.2649572649572649</v>
          </cell>
          <cell r="V70">
            <v>26.2</v>
          </cell>
          <cell r="W70">
            <v>8</v>
          </cell>
          <cell r="X70">
            <v>10.6</v>
          </cell>
        </row>
        <row r="71">
          <cell r="A71" t="str">
            <v>273  Сосиски Сочинки с сочной грудинкой, МГС 0.4кг,   ПОКОМ</v>
          </cell>
          <cell r="B71" t="str">
            <v>шт</v>
          </cell>
          <cell r="C71" t="str">
            <v>Дек</v>
          </cell>
          <cell r="D71">
            <v>590</v>
          </cell>
          <cell r="E71">
            <v>654</v>
          </cell>
          <cell r="F71">
            <v>446</v>
          </cell>
          <cell r="G71">
            <v>684</v>
          </cell>
          <cell r="H71">
            <v>0.4</v>
          </cell>
          <cell r="I71">
            <v>45</v>
          </cell>
          <cell r="J71">
            <v>444</v>
          </cell>
          <cell r="N71">
            <v>500</v>
          </cell>
          <cell r="P71">
            <v>89.2</v>
          </cell>
          <cell r="T71">
            <v>13.27354260089686</v>
          </cell>
          <cell r="U71">
            <v>13.27354260089686</v>
          </cell>
          <cell r="V71">
            <v>146.19999999999999</v>
          </cell>
          <cell r="W71">
            <v>36.799999999999997</v>
          </cell>
          <cell r="X71">
            <v>148.4</v>
          </cell>
        </row>
        <row r="72">
          <cell r="A72" t="str">
            <v>276  Колбаса Сливушка ТМ Вязанка в оболочке полиамид 0,45 кг  ПОКОМ</v>
          </cell>
          <cell r="B72" t="str">
            <v>шт</v>
          </cell>
          <cell r="D72">
            <v>97</v>
          </cell>
          <cell r="F72">
            <v>54</v>
          </cell>
          <cell r="G72">
            <v>30</v>
          </cell>
          <cell r="H72">
            <v>0.45</v>
          </cell>
          <cell r="I72">
            <v>50</v>
          </cell>
          <cell r="J72">
            <v>54</v>
          </cell>
          <cell r="P72">
            <v>10.8</v>
          </cell>
          <cell r="Q72">
            <v>67.2</v>
          </cell>
          <cell r="R72">
            <v>67</v>
          </cell>
          <cell r="T72">
            <v>8.981481481481481</v>
          </cell>
          <cell r="U72">
            <v>2.7777777777777777</v>
          </cell>
          <cell r="V72">
            <v>8.8000000000000007</v>
          </cell>
          <cell r="W72">
            <v>8.8000000000000007</v>
          </cell>
          <cell r="X72">
            <v>6.4</v>
          </cell>
        </row>
        <row r="73">
          <cell r="A73" t="str">
            <v>283  Сосиски Сочинки, ВЕС, ТМ Стародворье ПОКОМ</v>
          </cell>
          <cell r="B73" t="str">
            <v>кг</v>
          </cell>
          <cell r="D73">
            <v>546.452</v>
          </cell>
          <cell r="E73">
            <v>1.6890000000000001</v>
          </cell>
          <cell r="F73">
            <v>155.61600000000001</v>
          </cell>
          <cell r="G73">
            <v>356.94</v>
          </cell>
          <cell r="H73">
            <v>1</v>
          </cell>
          <cell r="I73">
            <v>45</v>
          </cell>
          <cell r="J73">
            <v>141.1</v>
          </cell>
          <cell r="P73">
            <v>31.123200000000004</v>
          </cell>
          <cell r="T73">
            <v>11.468615052436766</v>
          </cell>
          <cell r="U73">
            <v>11.468615052436766</v>
          </cell>
          <cell r="V73">
            <v>68.956600000000009</v>
          </cell>
          <cell r="W73">
            <v>50.7834</v>
          </cell>
          <cell r="X73">
            <v>33.676600000000001</v>
          </cell>
        </row>
        <row r="74">
          <cell r="A74" t="str">
            <v>296  Колбаса Мясорубская с рубленой грудинкой 0,35кг срез ТМ Стародворье  ПОКОМ</v>
          </cell>
          <cell r="B74" t="str">
            <v>шт</v>
          </cell>
          <cell r="D74">
            <v>110</v>
          </cell>
          <cell r="E74">
            <v>180</v>
          </cell>
          <cell r="F74">
            <v>81</v>
          </cell>
          <cell r="G74">
            <v>180</v>
          </cell>
          <cell r="H74">
            <v>0.35</v>
          </cell>
          <cell r="I74">
            <v>40</v>
          </cell>
          <cell r="J74">
            <v>94</v>
          </cell>
          <cell r="N74">
            <v>100</v>
          </cell>
          <cell r="P74">
            <v>16.2</v>
          </cell>
          <cell r="T74">
            <v>17.283950617283953</v>
          </cell>
          <cell r="U74">
            <v>17.283950617283953</v>
          </cell>
          <cell r="V74">
            <v>29.2</v>
          </cell>
          <cell r="W74">
            <v>17</v>
          </cell>
          <cell r="X74">
            <v>33.200000000000003</v>
          </cell>
        </row>
        <row r="75">
          <cell r="A75" t="str">
            <v>297  Колбаса Мясорубская с рубленой грудинкой ВЕС ТМ Стародворье  ПОКОМ</v>
          </cell>
          <cell r="B75" t="str">
            <v>кг</v>
          </cell>
          <cell r="E75">
            <v>5.6689999999999996</v>
          </cell>
          <cell r="G75">
            <v>5.6689999999999996</v>
          </cell>
          <cell r="H75">
            <v>0</v>
          </cell>
          <cell r="I75" t="e">
            <v>#N/A</v>
          </cell>
          <cell r="P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301  Сосиски Сочинки по-баварски с сыром,  0.4кг, ТМ Стародворье  ПОКОМ</v>
          </cell>
          <cell r="B76" t="str">
            <v>шт</v>
          </cell>
          <cell r="C76" t="str">
            <v>Дек</v>
          </cell>
          <cell r="D76">
            <v>496</v>
          </cell>
          <cell r="E76">
            <v>426</v>
          </cell>
          <cell r="F76">
            <v>328</v>
          </cell>
          <cell r="G76">
            <v>527</v>
          </cell>
          <cell r="H76">
            <v>0.4</v>
          </cell>
          <cell r="I76">
            <v>40</v>
          </cell>
          <cell r="J76">
            <v>333</v>
          </cell>
          <cell r="N76">
            <v>400</v>
          </cell>
          <cell r="P76">
            <v>65.599999999999994</v>
          </cell>
          <cell r="T76">
            <v>14.131097560975611</v>
          </cell>
          <cell r="U76">
            <v>14.131097560975611</v>
          </cell>
          <cell r="V76">
            <v>113.4</v>
          </cell>
          <cell r="W76">
            <v>33</v>
          </cell>
          <cell r="X76">
            <v>97.6</v>
          </cell>
        </row>
        <row r="77">
          <cell r="A77" t="str">
            <v>302  Сосиски Сочинки по-баварски,  0.4кг, ТМ Стародворье  ПОКОМ</v>
          </cell>
          <cell r="B77" t="str">
            <v>шт</v>
          </cell>
          <cell r="C77" t="str">
            <v>Дек</v>
          </cell>
          <cell r="D77">
            <v>1221</v>
          </cell>
          <cell r="E77">
            <v>240</v>
          </cell>
          <cell r="F77">
            <v>577</v>
          </cell>
          <cell r="G77">
            <v>754</v>
          </cell>
          <cell r="H77">
            <v>0.4</v>
          </cell>
          <cell r="I77">
            <v>45</v>
          </cell>
          <cell r="J77">
            <v>588</v>
          </cell>
          <cell r="N77">
            <v>150</v>
          </cell>
          <cell r="P77">
            <v>115.4</v>
          </cell>
          <cell r="Q77">
            <v>365.40000000000009</v>
          </cell>
          <cell r="R77">
            <v>365</v>
          </cell>
          <cell r="T77">
            <v>10.996533795493933</v>
          </cell>
          <cell r="U77">
            <v>7.8336221837088384</v>
          </cell>
          <cell r="V77">
            <v>204</v>
          </cell>
          <cell r="W77">
            <v>33.799999999999997</v>
          </cell>
          <cell r="X77">
            <v>114.8</v>
          </cell>
        </row>
        <row r="78">
          <cell r="A78" t="str">
            <v>309  Сосиски Сочинки с сыром 0,4 кг ТМ Стародворье  ПОКОМ</v>
          </cell>
          <cell r="B78" t="str">
            <v>шт</v>
          </cell>
          <cell r="C78" t="str">
            <v>Дек</v>
          </cell>
          <cell r="D78">
            <v>44</v>
          </cell>
          <cell r="E78">
            <v>102</v>
          </cell>
          <cell r="F78">
            <v>10</v>
          </cell>
          <cell r="G78">
            <v>102</v>
          </cell>
          <cell r="H78">
            <v>0.4</v>
          </cell>
          <cell r="I78">
            <v>40</v>
          </cell>
          <cell r="J78">
            <v>34</v>
          </cell>
          <cell r="N78">
            <v>100</v>
          </cell>
          <cell r="P78">
            <v>2</v>
          </cell>
          <cell r="T78">
            <v>101</v>
          </cell>
          <cell r="U78">
            <v>101</v>
          </cell>
          <cell r="V78">
            <v>11.6</v>
          </cell>
          <cell r="W78">
            <v>3</v>
          </cell>
          <cell r="X78">
            <v>13</v>
          </cell>
        </row>
        <row r="79">
          <cell r="A79" t="str">
            <v>312  Ветчина Филейская ТМ Вязанка ТС Столичная ВЕС  ПОКОМ</v>
          </cell>
          <cell r="B79" t="str">
            <v>кг</v>
          </cell>
          <cell r="C79" t="str">
            <v>Дек</v>
          </cell>
          <cell r="D79">
            <v>379.39400000000001</v>
          </cell>
          <cell r="F79">
            <v>89.037999999999997</v>
          </cell>
          <cell r="G79">
            <v>273.20400000000001</v>
          </cell>
          <cell r="H79">
            <v>1</v>
          </cell>
          <cell r="I79">
            <v>50</v>
          </cell>
          <cell r="J79">
            <v>86.4</v>
          </cell>
          <cell r="P79">
            <v>17.807600000000001</v>
          </cell>
          <cell r="T79">
            <v>15.341988813764909</v>
          </cell>
          <cell r="U79">
            <v>15.341988813764909</v>
          </cell>
          <cell r="V79">
            <v>16.471799999999998</v>
          </cell>
          <cell r="W79">
            <v>8.6487999999999996</v>
          </cell>
          <cell r="X79">
            <v>15.8322</v>
          </cell>
          <cell r="Y79" t="str">
            <v>необходимо увеличить продажи</v>
          </cell>
        </row>
        <row r="80">
          <cell r="A80" t="str">
            <v>313 Колбаса вареная Молокуша ТМ Вязанка в оболочке полиамид. ВЕС  ПОКОМ</v>
          </cell>
          <cell r="B80" t="str">
            <v>кг</v>
          </cell>
          <cell r="C80" t="str">
            <v>Дек</v>
          </cell>
          <cell r="D80">
            <v>474.67099999999999</v>
          </cell>
          <cell r="E80">
            <v>2.9649999999999999</v>
          </cell>
          <cell r="F80">
            <v>192.42</v>
          </cell>
          <cell r="G80">
            <v>239.00700000000001</v>
          </cell>
          <cell r="H80">
            <v>1</v>
          </cell>
          <cell r="I80">
            <v>50</v>
          </cell>
          <cell r="J80">
            <v>190.4</v>
          </cell>
          <cell r="P80">
            <v>38.483999999999995</v>
          </cell>
          <cell r="Q80">
            <v>184.31699999999995</v>
          </cell>
          <cell r="R80">
            <v>184</v>
          </cell>
          <cell r="T80">
            <v>10.991762810518658</v>
          </cell>
          <cell r="U80">
            <v>6.2105550358590591</v>
          </cell>
          <cell r="V80">
            <v>66.1524</v>
          </cell>
          <cell r="W80">
            <v>46.181400000000004</v>
          </cell>
          <cell r="X80">
            <v>32.861000000000004</v>
          </cell>
        </row>
        <row r="81">
          <cell r="A81" t="str">
            <v>314 Колбаса вареная Филейская ТМ Вязанка ТС Классическая в оболочке полиамид.  ПОКОМ</v>
          </cell>
          <cell r="B81" t="str">
            <v>кг</v>
          </cell>
          <cell r="C81" t="str">
            <v>Дек</v>
          </cell>
          <cell r="D81">
            <v>617.54600000000005</v>
          </cell>
          <cell r="F81">
            <v>123.318</v>
          </cell>
          <cell r="G81">
            <v>425.983</v>
          </cell>
          <cell r="H81">
            <v>1</v>
          </cell>
          <cell r="I81">
            <v>55</v>
          </cell>
          <cell r="J81">
            <v>118.4</v>
          </cell>
          <cell r="P81">
            <v>24.663599999999999</v>
          </cell>
          <cell r="T81">
            <v>17.27172837704147</v>
          </cell>
          <cell r="U81">
            <v>17.27172837704147</v>
          </cell>
          <cell r="V81">
            <v>43.658599999999993</v>
          </cell>
          <cell r="W81">
            <v>40.869600000000005</v>
          </cell>
          <cell r="X81">
            <v>37.617399999999996</v>
          </cell>
          <cell r="Y81" t="str">
            <v>необходимо увеличить продажи</v>
          </cell>
        </row>
        <row r="82">
          <cell r="A82" t="str">
            <v>317 Колбаса Сервелат Рижский ТМ Зареченские ТС Зареченские  фиброуз в вакуумной у  ПОКОМ</v>
          </cell>
          <cell r="B82" t="str">
            <v>кг</v>
          </cell>
          <cell r="D82">
            <v>34.113</v>
          </cell>
          <cell r="G82">
            <v>28.995999999999999</v>
          </cell>
          <cell r="H82">
            <v>0</v>
          </cell>
          <cell r="I82" t="e">
            <v>#N/A</v>
          </cell>
          <cell r="P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0.58160000000000001</v>
          </cell>
          <cell r="X82">
            <v>0.14799999999999999</v>
          </cell>
        </row>
        <row r="83">
          <cell r="A83" t="str">
            <v>318 Сосиски Датские ТМ Зареченские колбасы ТС Зареченские п полиамид в модифициров  ПОКОМ</v>
          </cell>
          <cell r="B83" t="str">
            <v>кг</v>
          </cell>
          <cell r="D83">
            <v>592.78700000000003</v>
          </cell>
          <cell r="F83">
            <v>67.661000000000001</v>
          </cell>
          <cell r="G83">
            <v>354.017</v>
          </cell>
          <cell r="H83">
            <v>1</v>
          </cell>
          <cell r="I83">
            <v>40</v>
          </cell>
          <cell r="J83">
            <v>67.900000000000006</v>
          </cell>
          <cell r="P83">
            <v>13.5322</v>
          </cell>
          <cell r="T83">
            <v>26.161082455180978</v>
          </cell>
          <cell r="U83">
            <v>26.161082455180978</v>
          </cell>
          <cell r="V83">
            <v>28.857799999999997</v>
          </cell>
          <cell r="W83">
            <v>54.9298</v>
          </cell>
          <cell r="X83">
            <v>36.366399999999999</v>
          </cell>
        </row>
        <row r="84">
          <cell r="A84" t="str">
            <v>320  Сосиски Сочинки с сочным окороком 0,4 кг ТМ Стародворье  ПОКОМ</v>
          </cell>
          <cell r="B84" t="str">
            <v>шт</v>
          </cell>
          <cell r="C84" t="str">
            <v>Дек</v>
          </cell>
          <cell r="D84">
            <v>508</v>
          </cell>
          <cell r="F84">
            <v>328</v>
          </cell>
          <cell r="G84">
            <v>55</v>
          </cell>
          <cell r="H84">
            <v>0.4</v>
          </cell>
          <cell r="I84">
            <v>45</v>
          </cell>
          <cell r="J84">
            <v>330</v>
          </cell>
          <cell r="P84">
            <v>65.599999999999994</v>
          </cell>
          <cell r="Q84">
            <v>404.19999999999993</v>
          </cell>
          <cell r="R84">
            <v>404</v>
          </cell>
          <cell r="T84">
            <v>6.9969512195121961</v>
          </cell>
          <cell r="U84">
            <v>0.83841463414634154</v>
          </cell>
          <cell r="V84">
            <v>64</v>
          </cell>
          <cell r="W84">
            <v>39.6</v>
          </cell>
          <cell r="X84">
            <v>30.8</v>
          </cell>
        </row>
        <row r="85">
          <cell r="A85" t="str">
            <v>323 Колбаса варенокопченая Балыкбургская рубленая ТМ Баварушка срез 0,35 кг   ПОКОМ</v>
          </cell>
          <cell r="B85" t="str">
            <v>шт</v>
          </cell>
          <cell r="D85">
            <v>10</v>
          </cell>
          <cell r="F85">
            <v>2</v>
          </cell>
          <cell r="H85">
            <v>0</v>
          </cell>
          <cell r="I85" t="e">
            <v>#N/A</v>
          </cell>
          <cell r="J85">
            <v>3</v>
          </cell>
          <cell r="P85">
            <v>0.4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0.6</v>
          </cell>
        </row>
        <row r="86">
          <cell r="A86" t="str">
            <v>325 Колбаса Сервелат Мясорубский ТМ Стародворье с мелкорубленным окороком 0,35 кг  ПОКОМ</v>
          </cell>
          <cell r="B86" t="str">
            <v>шт</v>
          </cell>
          <cell r="D86">
            <v>58</v>
          </cell>
          <cell r="E86">
            <v>98</v>
          </cell>
          <cell r="F86">
            <v>43</v>
          </cell>
          <cell r="G86">
            <v>95</v>
          </cell>
          <cell r="H86">
            <v>0.35</v>
          </cell>
          <cell r="I86">
            <v>40</v>
          </cell>
          <cell r="J86">
            <v>46</v>
          </cell>
          <cell r="P86">
            <v>8.6</v>
          </cell>
          <cell r="T86">
            <v>11.046511627906977</v>
          </cell>
          <cell r="U86">
            <v>11.046511627906977</v>
          </cell>
          <cell r="V86">
            <v>6.8</v>
          </cell>
          <cell r="W86">
            <v>4.2</v>
          </cell>
          <cell r="X86">
            <v>10.6</v>
          </cell>
        </row>
        <row r="87">
          <cell r="A87" t="str">
            <v>343 Колбаса Докторская оригинальная ТМ Особый рецепт в оболочке полиамид 0,4 кг.  ПОКОМ</v>
          </cell>
          <cell r="B87" t="str">
            <v>шт</v>
          </cell>
          <cell r="D87">
            <v>17</v>
          </cell>
          <cell r="E87">
            <v>10</v>
          </cell>
          <cell r="F87">
            <v>3</v>
          </cell>
          <cell r="G87">
            <v>23</v>
          </cell>
          <cell r="H87">
            <v>0</v>
          </cell>
          <cell r="I87">
            <v>60</v>
          </cell>
          <cell r="J87">
            <v>3</v>
          </cell>
          <cell r="P87">
            <v>0.6</v>
          </cell>
          <cell r="T87">
            <v>38.333333333333336</v>
          </cell>
          <cell r="U87">
            <v>38.333333333333336</v>
          </cell>
          <cell r="V87">
            <v>0</v>
          </cell>
          <cell r="W87">
            <v>0</v>
          </cell>
          <cell r="X87">
            <v>0.8</v>
          </cell>
        </row>
        <row r="88">
          <cell r="A88" t="str">
            <v>352  Сардельки Сочинки с сыром 0,4 кг ТМ Стародворье   ПОКОМ</v>
          </cell>
          <cell r="B88" t="str">
            <v>шт</v>
          </cell>
          <cell r="C88" t="str">
            <v>Дек</v>
          </cell>
          <cell r="D88">
            <v>203</v>
          </cell>
          <cell r="E88">
            <v>40</v>
          </cell>
          <cell r="F88">
            <v>56</v>
          </cell>
          <cell r="G88">
            <v>161</v>
          </cell>
          <cell r="H88">
            <v>0.4</v>
          </cell>
          <cell r="I88">
            <v>40</v>
          </cell>
          <cell r="J88">
            <v>66</v>
          </cell>
          <cell r="P88">
            <v>11.2</v>
          </cell>
          <cell r="T88">
            <v>14.375000000000002</v>
          </cell>
          <cell r="U88">
            <v>14.375000000000002</v>
          </cell>
          <cell r="V88">
            <v>18.399999999999999</v>
          </cell>
          <cell r="W88">
            <v>7.6</v>
          </cell>
          <cell r="X88">
            <v>15.2</v>
          </cell>
        </row>
        <row r="89">
          <cell r="A89" t="str">
            <v>355 Сос Молочные для завтрака ОР полиамид мгс 0,4 кг НД СК  ПОКОМ</v>
          </cell>
          <cell r="B89" t="str">
            <v>шт</v>
          </cell>
          <cell r="D89">
            <v>29</v>
          </cell>
          <cell r="H89">
            <v>0</v>
          </cell>
          <cell r="I89">
            <v>40</v>
          </cell>
          <cell r="J89">
            <v>25</v>
          </cell>
          <cell r="P89">
            <v>0</v>
          </cell>
          <cell r="T89" t="e">
            <v>#DIV/0!</v>
          </cell>
          <cell r="U89" t="e">
            <v>#DIV/0!</v>
          </cell>
          <cell r="V89">
            <v>0</v>
          </cell>
          <cell r="W89">
            <v>0.4</v>
          </cell>
          <cell r="X89">
            <v>2.8</v>
          </cell>
        </row>
        <row r="90">
          <cell r="A90" t="str">
            <v>358 Колбаса Сервелат Мясорубский ТМ Стародворье с мелкорубленным окороком в вак упак  ПОКОМ</v>
          </cell>
          <cell r="B90" t="str">
            <v>кг</v>
          </cell>
          <cell r="D90">
            <v>14.207000000000001</v>
          </cell>
          <cell r="E90">
            <v>17.276</v>
          </cell>
          <cell r="F90">
            <v>2.1120000000000001</v>
          </cell>
          <cell r="G90">
            <v>16.582999999999998</v>
          </cell>
          <cell r="H90">
            <v>1</v>
          </cell>
          <cell r="I90">
            <v>40</v>
          </cell>
          <cell r="J90">
            <v>3.7</v>
          </cell>
          <cell r="P90">
            <v>0.4224</v>
          </cell>
          <cell r="T90">
            <v>39.258996212121211</v>
          </cell>
          <cell r="U90">
            <v>39.258996212121211</v>
          </cell>
          <cell r="V90">
            <v>1.1346000000000001</v>
          </cell>
          <cell r="W90">
            <v>0.99440000000000006</v>
          </cell>
          <cell r="X90">
            <v>2.1288</v>
          </cell>
        </row>
        <row r="91">
          <cell r="A91" t="str">
            <v>360 Колбаса варено-копченая  Сервелат Левантский ТМ Особый Рецепт  0,35 кг  ПОКОМ</v>
          </cell>
          <cell r="B91" t="str">
            <v>шт</v>
          </cell>
          <cell r="D91">
            <v>49</v>
          </cell>
          <cell r="F91">
            <v>6</v>
          </cell>
          <cell r="G91">
            <v>10</v>
          </cell>
          <cell r="H91">
            <v>0.35</v>
          </cell>
          <cell r="I91">
            <v>35</v>
          </cell>
          <cell r="J91">
            <v>6</v>
          </cell>
          <cell r="P91">
            <v>1.2</v>
          </cell>
          <cell r="Q91">
            <v>3.1999999999999993</v>
          </cell>
          <cell r="R91">
            <v>3</v>
          </cell>
          <cell r="T91">
            <v>10.833333333333334</v>
          </cell>
          <cell r="U91">
            <v>8.3333333333333339</v>
          </cell>
          <cell r="V91">
            <v>-0.2</v>
          </cell>
          <cell r="W91">
            <v>1.4</v>
          </cell>
          <cell r="X91">
            <v>1.4</v>
          </cell>
        </row>
        <row r="92">
          <cell r="A92" t="str">
            <v>361 Колбаса Салями Филейбургская зернистая ТМ Баварушка в оболочке  в вак 0.28кг ПОКОМ</v>
          </cell>
          <cell r="B92" t="str">
            <v>шт</v>
          </cell>
          <cell r="D92">
            <v>97</v>
          </cell>
          <cell r="F92">
            <v>44</v>
          </cell>
          <cell r="G92">
            <v>26</v>
          </cell>
          <cell r="H92">
            <v>0.28000000000000003</v>
          </cell>
          <cell r="I92">
            <v>45</v>
          </cell>
          <cell r="J92">
            <v>46</v>
          </cell>
          <cell r="P92">
            <v>8.8000000000000007</v>
          </cell>
          <cell r="Q92">
            <v>53.2</v>
          </cell>
          <cell r="R92">
            <v>53</v>
          </cell>
          <cell r="T92">
            <v>8.9772727272727266</v>
          </cell>
          <cell r="U92">
            <v>2.9545454545454541</v>
          </cell>
          <cell r="V92">
            <v>14.2</v>
          </cell>
          <cell r="W92">
            <v>-0.2</v>
          </cell>
          <cell r="X92">
            <v>6</v>
          </cell>
        </row>
        <row r="93">
          <cell r="A93" t="str">
            <v>363 Сардельки Филейские Вязанка ТМ Вязанка в обол NDX  ПОКОМ</v>
          </cell>
          <cell r="B93" t="str">
            <v>кг</v>
          </cell>
          <cell r="D93">
            <v>163.18700000000001</v>
          </cell>
          <cell r="E93">
            <v>0.124</v>
          </cell>
          <cell r="F93">
            <v>56.527000000000001</v>
          </cell>
          <cell r="G93">
            <v>87.418999999999997</v>
          </cell>
          <cell r="H93">
            <v>1</v>
          </cell>
          <cell r="I93">
            <v>30</v>
          </cell>
          <cell r="J93">
            <v>58.4</v>
          </cell>
          <cell r="P93">
            <v>11.305400000000001</v>
          </cell>
          <cell r="Q93">
            <v>36.940400000000011</v>
          </cell>
          <cell r="R93">
            <v>37</v>
          </cell>
          <cell r="T93">
            <v>11.005271817007801</v>
          </cell>
          <cell r="U93">
            <v>7.7324995135068191</v>
          </cell>
          <cell r="V93">
            <v>21.816200000000002</v>
          </cell>
          <cell r="W93">
            <v>12.762600000000001</v>
          </cell>
          <cell r="X93">
            <v>9.6793999999999993</v>
          </cell>
        </row>
        <row r="94">
          <cell r="A94" t="str">
            <v>364 Колбаса Сервелат Филейбургский с копченой грудинкой ТМ Баварушка  в/у 0,28 кг  ПОКОМ</v>
          </cell>
          <cell r="B94" t="str">
            <v>шт</v>
          </cell>
          <cell r="D94">
            <v>120</v>
          </cell>
          <cell r="F94">
            <v>60</v>
          </cell>
          <cell r="G94">
            <v>42</v>
          </cell>
          <cell r="H94">
            <v>0.28000000000000003</v>
          </cell>
          <cell r="I94">
            <v>45</v>
          </cell>
          <cell r="J94">
            <v>62</v>
          </cell>
          <cell r="P94">
            <v>12</v>
          </cell>
          <cell r="Q94">
            <v>78</v>
          </cell>
          <cell r="R94">
            <v>78</v>
          </cell>
          <cell r="T94">
            <v>10</v>
          </cell>
          <cell r="U94">
            <v>3.5</v>
          </cell>
          <cell r="V94">
            <v>15.6</v>
          </cell>
          <cell r="W94">
            <v>8.4</v>
          </cell>
          <cell r="X94">
            <v>8.4</v>
          </cell>
        </row>
        <row r="95">
          <cell r="A95" t="str">
            <v>367 Вареные колбасы Молокуша Вязанка Фикс.вес 0,45 п/а Вязанка  ПОКОМ</v>
          </cell>
          <cell r="B95" t="str">
            <v>шт</v>
          </cell>
          <cell r="E95">
            <v>1</v>
          </cell>
          <cell r="H95">
            <v>0</v>
          </cell>
          <cell r="I95" t="e">
            <v>#N/A</v>
          </cell>
          <cell r="P95">
            <v>0</v>
          </cell>
          <cell r="T95" t="e">
            <v>#DIV/0!</v>
          </cell>
          <cell r="U95" t="e">
            <v>#DIV/0!</v>
          </cell>
          <cell r="V95">
            <v>0</v>
          </cell>
          <cell r="W95">
            <v>0</v>
          </cell>
          <cell r="X95">
            <v>0</v>
          </cell>
        </row>
        <row r="96">
          <cell r="A96" t="str">
            <v>368 Колбаса вареная Молокуша ТМ Вязанка в оболочке полиамид 0,45 кг</v>
          </cell>
          <cell r="B96" t="str">
            <v>шт</v>
          </cell>
          <cell r="D96">
            <v>108</v>
          </cell>
          <cell r="F96">
            <v>25</v>
          </cell>
          <cell r="G96">
            <v>39</v>
          </cell>
          <cell r="H96">
            <v>0</v>
          </cell>
          <cell r="I96" t="e">
            <v>#N/A</v>
          </cell>
          <cell r="J96">
            <v>26</v>
          </cell>
          <cell r="P96">
            <v>5</v>
          </cell>
          <cell r="T96">
            <v>7.8</v>
          </cell>
          <cell r="U96">
            <v>7.8</v>
          </cell>
          <cell r="V96">
            <v>0</v>
          </cell>
          <cell r="W96">
            <v>2</v>
          </cell>
          <cell r="X96">
            <v>4</v>
          </cell>
        </row>
        <row r="97">
          <cell r="A97" t="str">
            <v>369 Колбаса Сливушка ТМ Вязанка в оболочке полиамид вес.  ПОКОМ</v>
          </cell>
          <cell r="B97" t="str">
            <v>кг</v>
          </cell>
          <cell r="C97" t="str">
            <v>Дек</v>
          </cell>
          <cell r="D97">
            <v>141.64400000000001</v>
          </cell>
          <cell r="E97">
            <v>1.637</v>
          </cell>
          <cell r="F97">
            <v>88.816999999999993</v>
          </cell>
          <cell r="G97">
            <v>23.655999999999999</v>
          </cell>
          <cell r="H97">
            <v>1</v>
          </cell>
          <cell r="I97">
            <v>50</v>
          </cell>
          <cell r="J97">
            <v>107.9</v>
          </cell>
          <cell r="P97">
            <v>17.763399999999997</v>
          </cell>
          <cell r="Q97">
            <v>100.68779999999998</v>
          </cell>
          <cell r="R97">
            <v>101</v>
          </cell>
          <cell r="T97">
            <v>7.0175754641566384</v>
          </cell>
          <cell r="U97">
            <v>1.3317270342389409</v>
          </cell>
          <cell r="V97">
            <v>17.274999999999999</v>
          </cell>
          <cell r="W97">
            <v>-5.8999999999999997E-2</v>
          </cell>
          <cell r="X97">
            <v>8.8268000000000004</v>
          </cell>
        </row>
        <row r="98">
          <cell r="A98" t="str">
            <v>370 Ветчина Сливушка с индейкой ТМ Вязанка в оболочке полиамид.</v>
          </cell>
          <cell r="B98" t="str">
            <v>кг</v>
          </cell>
          <cell r="C98" t="str">
            <v>Дек</v>
          </cell>
          <cell r="D98">
            <v>88.397999999999996</v>
          </cell>
          <cell r="F98">
            <v>38.08</v>
          </cell>
          <cell r="G98">
            <v>40.883000000000003</v>
          </cell>
          <cell r="H98">
            <v>1</v>
          </cell>
          <cell r="I98">
            <v>50</v>
          </cell>
          <cell r="J98">
            <v>36.700000000000003</v>
          </cell>
          <cell r="P98">
            <v>7.6159999999999997</v>
          </cell>
          <cell r="Q98">
            <v>42.892999999999994</v>
          </cell>
          <cell r="R98">
            <v>43</v>
          </cell>
          <cell r="T98">
            <v>11.014049369747902</v>
          </cell>
          <cell r="U98">
            <v>5.3680409663865554</v>
          </cell>
          <cell r="V98">
            <v>10.251999999999999</v>
          </cell>
          <cell r="W98">
            <v>6.7486000000000006</v>
          </cell>
          <cell r="X98">
            <v>5.9466000000000001</v>
          </cell>
        </row>
        <row r="99">
          <cell r="A99" t="str">
            <v>371  Сосиски Сочинки Молочные 0,4 кг ТМ Стародворье  ПОКОМ</v>
          </cell>
          <cell r="B99" t="str">
            <v>шт</v>
          </cell>
          <cell r="C99" t="str">
            <v>нет</v>
          </cell>
          <cell r="D99">
            <v>367</v>
          </cell>
          <cell r="E99">
            <v>397</v>
          </cell>
          <cell r="F99">
            <v>347</v>
          </cell>
          <cell r="G99">
            <v>325</v>
          </cell>
          <cell r="H99">
            <v>0.4</v>
          </cell>
          <cell r="I99">
            <v>40</v>
          </cell>
          <cell r="J99">
            <v>349</v>
          </cell>
          <cell r="N99">
            <v>200</v>
          </cell>
          <cell r="P99">
            <v>69.400000000000006</v>
          </cell>
          <cell r="Q99">
            <v>238.40000000000009</v>
          </cell>
          <cell r="R99">
            <v>238</v>
          </cell>
          <cell r="T99">
            <v>10.994236311239192</v>
          </cell>
          <cell r="U99">
            <v>7.5648414985590771</v>
          </cell>
          <cell r="V99">
            <v>83.4</v>
          </cell>
          <cell r="W99">
            <v>14.6</v>
          </cell>
          <cell r="X99">
            <v>54.2</v>
          </cell>
        </row>
        <row r="100">
          <cell r="A100" t="str">
            <v>372  Сосиски Сочинки Сливочные 0,4 кг ТМ Стародворье  ПОКОМ</v>
          </cell>
          <cell r="B100" t="str">
            <v>шт</v>
          </cell>
          <cell r="C100" t="str">
            <v>Дек</v>
          </cell>
          <cell r="D100">
            <v>335</v>
          </cell>
          <cell r="E100">
            <v>132</v>
          </cell>
          <cell r="F100">
            <v>264</v>
          </cell>
          <cell r="G100">
            <v>150</v>
          </cell>
          <cell r="H100">
            <v>0.4</v>
          </cell>
          <cell r="I100">
            <v>40</v>
          </cell>
          <cell r="J100">
            <v>268</v>
          </cell>
          <cell r="N100">
            <v>100</v>
          </cell>
          <cell r="P100">
            <v>52.8</v>
          </cell>
          <cell r="Q100">
            <v>330.79999999999995</v>
          </cell>
          <cell r="R100">
            <v>331</v>
          </cell>
          <cell r="T100">
            <v>11.003787878787879</v>
          </cell>
          <cell r="U100">
            <v>4.7348484848484853</v>
          </cell>
          <cell r="V100">
            <v>59.6</v>
          </cell>
          <cell r="W100">
            <v>14.4</v>
          </cell>
          <cell r="X100">
            <v>39.4</v>
          </cell>
        </row>
        <row r="101">
          <cell r="A101" t="str">
            <v>373 Ветчины «Филейская» Фикс.вес 0,45 Вектор ТМ «Вязанка»  Поком</v>
          </cell>
          <cell r="B101" t="str">
            <v>шт</v>
          </cell>
          <cell r="D101">
            <v>90</v>
          </cell>
          <cell r="E101">
            <v>19</v>
          </cell>
          <cell r="F101">
            <v>8</v>
          </cell>
          <cell r="G101">
            <v>99</v>
          </cell>
          <cell r="H101">
            <v>0</v>
          </cell>
          <cell r="I101">
            <v>50</v>
          </cell>
          <cell r="J101">
            <v>8</v>
          </cell>
          <cell r="P101">
            <v>1.6</v>
          </cell>
          <cell r="T101">
            <v>61.875</v>
          </cell>
          <cell r="U101">
            <v>61.875</v>
          </cell>
          <cell r="V101">
            <v>0</v>
          </cell>
          <cell r="W101">
            <v>0.4</v>
          </cell>
          <cell r="X101">
            <v>0.8</v>
          </cell>
        </row>
        <row r="102">
          <cell r="A102" t="str">
            <v>381  Сардельки Сочинки 0,4кг ТМ Стародворье  ПОКОМ</v>
          </cell>
          <cell r="B102" t="str">
            <v>шт</v>
          </cell>
          <cell r="C102" t="str">
            <v>Дек</v>
          </cell>
          <cell r="D102">
            <v>57</v>
          </cell>
          <cell r="F102">
            <v>19</v>
          </cell>
          <cell r="G102">
            <v>31</v>
          </cell>
          <cell r="H102">
            <v>0.4</v>
          </cell>
          <cell r="I102">
            <v>40</v>
          </cell>
          <cell r="J102">
            <v>18</v>
          </cell>
          <cell r="P102">
            <v>3.8</v>
          </cell>
          <cell r="Q102">
            <v>10.799999999999997</v>
          </cell>
          <cell r="R102">
            <v>11</v>
          </cell>
          <cell r="T102">
            <v>11.052631578947368</v>
          </cell>
          <cell r="U102">
            <v>8.1578947368421062</v>
          </cell>
          <cell r="V102">
            <v>7.2</v>
          </cell>
          <cell r="W102">
            <v>2.6</v>
          </cell>
          <cell r="X102">
            <v>3.6</v>
          </cell>
        </row>
        <row r="103">
          <cell r="A103" t="str">
            <v>383 Колбаса Сочинка по-европейски с сочной грудиной ТМ Стародворье в оболочке фиброуз в ва  Поком</v>
          </cell>
          <cell r="B103" t="str">
            <v>кг</v>
          </cell>
          <cell r="D103">
            <v>273.03699999999998</v>
          </cell>
          <cell r="E103">
            <v>0.42399999999999999</v>
          </cell>
          <cell r="F103">
            <v>105.898</v>
          </cell>
          <cell r="G103">
            <v>146.52699999999999</v>
          </cell>
          <cell r="H103">
            <v>1</v>
          </cell>
          <cell r="I103">
            <v>40</v>
          </cell>
          <cell r="J103">
            <v>99.7</v>
          </cell>
          <cell r="P103">
            <v>21.179600000000001</v>
          </cell>
          <cell r="Q103">
            <v>86.448600000000027</v>
          </cell>
          <cell r="R103">
            <v>86</v>
          </cell>
          <cell r="T103">
            <v>10.978819241156584</v>
          </cell>
          <cell r="U103">
            <v>6.9183081833462383</v>
          </cell>
          <cell r="V103">
            <v>37.913400000000003</v>
          </cell>
          <cell r="W103">
            <v>11.678000000000001</v>
          </cell>
          <cell r="X103">
            <v>14.928599999999999</v>
          </cell>
        </row>
        <row r="104">
          <cell r="A104" t="str">
            <v>384  Колбаса Сочинка по-фински с сочным окороком ТМ Стародворье в оболочке фиброуз в ва  Поком</v>
          </cell>
          <cell r="B104" t="str">
            <v>кг</v>
          </cell>
          <cell r="D104">
            <v>101.623</v>
          </cell>
          <cell r="E104">
            <v>33.887</v>
          </cell>
          <cell r="F104">
            <v>70.399000000000001</v>
          </cell>
          <cell r="G104">
            <v>52.938000000000002</v>
          </cell>
          <cell r="H104">
            <v>1</v>
          </cell>
          <cell r="I104">
            <v>40</v>
          </cell>
          <cell r="J104">
            <v>68.8</v>
          </cell>
          <cell r="P104">
            <v>14.079800000000001</v>
          </cell>
          <cell r="Q104">
            <v>87.86</v>
          </cell>
          <cell r="R104">
            <v>88</v>
          </cell>
          <cell r="T104">
            <v>10.009943323058565</v>
          </cell>
          <cell r="U104">
            <v>3.7598545433884003</v>
          </cell>
          <cell r="V104">
            <v>15.325800000000001</v>
          </cell>
          <cell r="W104">
            <v>8.1352000000000011</v>
          </cell>
          <cell r="X104">
            <v>7.9227999999999996</v>
          </cell>
        </row>
        <row r="105">
          <cell r="A105" t="str">
            <v>385 Ветчина Нежная ТМ Зареченские ТС Зареченские продук в оболочке полиамид большой батон.  ПОКОМ</v>
          </cell>
          <cell r="B105" t="str">
            <v>кг</v>
          </cell>
          <cell r="E105">
            <v>10.88</v>
          </cell>
          <cell r="G105">
            <v>10.88</v>
          </cell>
          <cell r="H105">
            <v>0</v>
          </cell>
          <cell r="I105" t="e">
            <v>#N/A</v>
          </cell>
          <cell r="P105">
            <v>0</v>
          </cell>
          <cell r="T105" t="e">
            <v>#DIV/0!</v>
          </cell>
          <cell r="U105" t="e">
            <v>#DIV/0!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386 Колбаса Филейбургская с душистым чесноком ТМ Баварушка в оболочке фиброуз в вакуу  ПОКОМ</v>
          </cell>
          <cell r="B106" t="str">
            <v>кг</v>
          </cell>
          <cell r="D106">
            <v>8.6359999999999992</v>
          </cell>
          <cell r="F106">
            <v>6.4969999999999999</v>
          </cell>
          <cell r="G106">
            <v>1.454</v>
          </cell>
          <cell r="H106">
            <v>0</v>
          </cell>
          <cell r="I106" t="e">
            <v>#N/A</v>
          </cell>
          <cell r="J106">
            <v>7.2</v>
          </cell>
          <cell r="P106">
            <v>1.2993999999999999</v>
          </cell>
          <cell r="T106">
            <v>1.1189779898414653</v>
          </cell>
          <cell r="U106">
            <v>1.1189779898414653</v>
          </cell>
          <cell r="V106">
            <v>0</v>
          </cell>
          <cell r="W106">
            <v>0.43620000000000003</v>
          </cell>
          <cell r="X106">
            <v>1.159</v>
          </cell>
        </row>
        <row r="107">
          <cell r="A107" t="str">
            <v>389 Колбаса вареная Мусульманская Халяль ТМ Вязанка Халяль оболочка вектор 0,4 кг АК.  Поком</v>
          </cell>
          <cell r="B107" t="str">
            <v>шт</v>
          </cell>
          <cell r="D107">
            <v>166</v>
          </cell>
          <cell r="F107">
            <v>52</v>
          </cell>
          <cell r="G107">
            <v>84</v>
          </cell>
          <cell r="H107">
            <v>0.4</v>
          </cell>
          <cell r="I107">
            <v>90</v>
          </cell>
          <cell r="J107">
            <v>52</v>
          </cell>
          <cell r="P107">
            <v>10.4</v>
          </cell>
          <cell r="Q107">
            <v>30.400000000000006</v>
          </cell>
          <cell r="R107">
            <v>30</v>
          </cell>
          <cell r="T107">
            <v>10.961538461538462</v>
          </cell>
          <cell r="U107">
            <v>8.0769230769230766</v>
          </cell>
          <cell r="V107">
            <v>16</v>
          </cell>
          <cell r="W107">
            <v>8.8000000000000007</v>
          </cell>
          <cell r="X107">
            <v>9.8000000000000007</v>
          </cell>
          <cell r="Y107" t="str">
            <v>отсутствует в бланке заказа</v>
          </cell>
        </row>
        <row r="108">
          <cell r="A108" t="str">
            <v>390 Сосиски Восточные Халяль ТМ Вязанка в оболочке полиамид в вакуумной упаковке 0,33 кг  Поком</v>
          </cell>
          <cell r="B108" t="str">
            <v>шт</v>
          </cell>
          <cell r="D108">
            <v>172</v>
          </cell>
          <cell r="F108">
            <v>68</v>
          </cell>
          <cell r="G108">
            <v>82</v>
          </cell>
          <cell r="H108">
            <v>0.33</v>
          </cell>
          <cell r="I108">
            <v>60</v>
          </cell>
          <cell r="J108">
            <v>68</v>
          </cell>
          <cell r="P108">
            <v>13.6</v>
          </cell>
          <cell r="Q108">
            <v>67.599999999999994</v>
          </cell>
          <cell r="R108">
            <v>68</v>
          </cell>
          <cell r="T108">
            <v>11.029411764705882</v>
          </cell>
          <cell r="U108">
            <v>6.0294117647058822</v>
          </cell>
          <cell r="V108">
            <v>20.399999999999999</v>
          </cell>
          <cell r="W108">
            <v>9.4</v>
          </cell>
          <cell r="X108">
            <v>13.8</v>
          </cell>
          <cell r="Y108" t="str">
            <v>отсутствует в бланке заказа</v>
          </cell>
        </row>
        <row r="109">
          <cell r="A109" t="str">
            <v>418 С/к колбасы Мини-салями во вкусом бекона Ядрена копоть Фикс.вес 0,05 б/о Ядрена копоть  Поком</v>
          </cell>
          <cell r="B109" t="str">
            <v>шт</v>
          </cell>
          <cell r="D109">
            <v>17</v>
          </cell>
          <cell r="F109">
            <v>2</v>
          </cell>
          <cell r="G109">
            <v>15</v>
          </cell>
          <cell r="H109">
            <v>0</v>
          </cell>
          <cell r="I109" t="e">
            <v>#N/A</v>
          </cell>
          <cell r="J109">
            <v>2</v>
          </cell>
          <cell r="P109">
            <v>0.4</v>
          </cell>
          <cell r="T109">
            <v>37.5</v>
          </cell>
          <cell r="U109">
            <v>37.5</v>
          </cell>
          <cell r="V109">
            <v>0</v>
          </cell>
          <cell r="W109">
            <v>0</v>
          </cell>
          <cell r="X109">
            <v>1.2</v>
          </cell>
        </row>
        <row r="110">
          <cell r="A110" t="str">
            <v>419 Паштеты «Любительский ГОСТ» Фикс.вес 0,1 ТМ «Стародворье»  Поком</v>
          </cell>
          <cell r="B110" t="str">
            <v>шт</v>
          </cell>
          <cell r="D110">
            <v>13</v>
          </cell>
          <cell r="F110">
            <v>6</v>
          </cell>
          <cell r="G110">
            <v>3</v>
          </cell>
          <cell r="H110">
            <v>0</v>
          </cell>
          <cell r="I110" t="e">
            <v>#N/A</v>
          </cell>
          <cell r="J110">
            <v>3</v>
          </cell>
          <cell r="P110">
            <v>1.2</v>
          </cell>
          <cell r="T110">
            <v>2.5</v>
          </cell>
          <cell r="U110">
            <v>2.5</v>
          </cell>
          <cell r="V110">
            <v>0</v>
          </cell>
          <cell r="W110">
            <v>3.6</v>
          </cell>
          <cell r="X110">
            <v>6.4</v>
          </cell>
        </row>
        <row r="111">
          <cell r="A111" t="str">
            <v>420 Паштеты «Печеночный с морковью ГОСТ» Фикс.вес 0,1 ТМ «Стародворье»  Поком</v>
          </cell>
          <cell r="B111" t="str">
            <v>шт</v>
          </cell>
          <cell r="D111">
            <v>17</v>
          </cell>
          <cell r="F111">
            <v>7</v>
          </cell>
          <cell r="G111">
            <v>6</v>
          </cell>
          <cell r="H111">
            <v>0</v>
          </cell>
          <cell r="I111" t="e">
            <v>#N/A</v>
          </cell>
          <cell r="J111">
            <v>3</v>
          </cell>
          <cell r="P111">
            <v>1.4</v>
          </cell>
          <cell r="T111">
            <v>4.2857142857142856</v>
          </cell>
          <cell r="U111">
            <v>4.2857142857142856</v>
          </cell>
          <cell r="V111">
            <v>0</v>
          </cell>
          <cell r="W111">
            <v>2.4</v>
          </cell>
          <cell r="X111">
            <v>1.6</v>
          </cell>
        </row>
        <row r="112">
          <cell r="A112" t="str">
            <v>428 Колбаса Русская стародворская ТМ Стародворье в оболочке амифлекс. Поком</v>
          </cell>
          <cell r="B112" t="str">
            <v>кг</v>
          </cell>
          <cell r="D112">
            <v>345.89</v>
          </cell>
          <cell r="E112">
            <v>7.69</v>
          </cell>
          <cell r="G112">
            <v>180.23</v>
          </cell>
          <cell r="H112">
            <v>0</v>
          </cell>
          <cell r="I112" t="e">
            <v>#N/A</v>
          </cell>
          <cell r="P112">
            <v>0</v>
          </cell>
          <cell r="T112" t="e">
            <v>#DIV/0!</v>
          </cell>
          <cell r="U112" t="e">
            <v>#DIV/0!</v>
          </cell>
          <cell r="V112">
            <v>0</v>
          </cell>
          <cell r="W112">
            <v>0.26960000000000001</v>
          </cell>
          <cell r="X112">
            <v>0.27400000000000002</v>
          </cell>
        </row>
        <row r="113">
          <cell r="A113" t="str">
            <v>432 Сосиски Молокуши миникушай ТМ Вязанка в оболочке амицел в м среде 0.33 кг.  Поком</v>
          </cell>
          <cell r="B113" t="str">
            <v>шт</v>
          </cell>
          <cell r="D113">
            <v>14</v>
          </cell>
          <cell r="F113">
            <v>7</v>
          </cell>
          <cell r="H113">
            <v>0</v>
          </cell>
          <cell r="I113" t="e">
            <v>#N/A</v>
          </cell>
          <cell r="J113">
            <v>9</v>
          </cell>
          <cell r="P113">
            <v>1.4</v>
          </cell>
          <cell r="T113">
            <v>0</v>
          </cell>
          <cell r="U113">
            <v>0</v>
          </cell>
          <cell r="V113">
            <v>0</v>
          </cell>
          <cell r="W113">
            <v>0.6</v>
          </cell>
          <cell r="X113">
            <v>3.2</v>
          </cell>
        </row>
        <row r="114">
          <cell r="A114" t="str">
            <v>434 Колбаса Молочная стародворская ТМ Стародворье в оболочке амифлекс 0,5 кг  Поком</v>
          </cell>
          <cell r="B114" t="str">
            <v>шт</v>
          </cell>
          <cell r="D114">
            <v>1</v>
          </cell>
          <cell r="H114">
            <v>0</v>
          </cell>
          <cell r="I114" t="e">
            <v>#N/A</v>
          </cell>
          <cell r="P114">
            <v>0</v>
          </cell>
          <cell r="T114" t="e">
            <v>#DIV/0!</v>
          </cell>
          <cell r="U114" t="e">
            <v>#DIV/0!</v>
          </cell>
          <cell r="V114">
            <v>0</v>
          </cell>
          <cell r="W114">
            <v>0</v>
          </cell>
          <cell r="X114">
            <v>0</v>
          </cell>
        </row>
        <row r="115">
          <cell r="A115" t="str">
            <v>436 Колбаса Сервелат Филейбургский с филе сочного окорока ТМ Баварушка в оболоч 0,28 кг срез.  Поком</v>
          </cell>
          <cell r="B115" t="str">
            <v>шт</v>
          </cell>
          <cell r="D115">
            <v>5</v>
          </cell>
          <cell r="H115">
            <v>0</v>
          </cell>
          <cell r="I115" t="e">
            <v>#N/A</v>
          </cell>
          <cell r="P115">
            <v>0</v>
          </cell>
          <cell r="T115" t="e">
            <v>#DIV/0!</v>
          </cell>
          <cell r="U115" t="e">
            <v>#DIV/0!</v>
          </cell>
          <cell r="V115">
            <v>0</v>
          </cell>
          <cell r="W115">
            <v>2.4</v>
          </cell>
          <cell r="X115">
            <v>3.6</v>
          </cell>
        </row>
        <row r="116">
          <cell r="A116" t="str">
            <v>446 Сосиски Баварские с сыром 0,35 кг. ТМ Стародворье в оболочке айпил в модифи газовой среде  Поком</v>
          </cell>
          <cell r="B116" t="str">
            <v>шт</v>
          </cell>
          <cell r="D116">
            <v>885</v>
          </cell>
          <cell r="E116">
            <v>62</v>
          </cell>
          <cell r="F116">
            <v>61</v>
          </cell>
          <cell r="G116">
            <v>883</v>
          </cell>
          <cell r="H116">
            <v>0.35</v>
          </cell>
          <cell r="I116">
            <v>40</v>
          </cell>
          <cell r="J116">
            <v>66</v>
          </cell>
          <cell r="P116">
            <v>12.2</v>
          </cell>
          <cell r="T116">
            <v>72.377049180327873</v>
          </cell>
          <cell r="U116">
            <v>72.377049180327873</v>
          </cell>
          <cell r="V116">
            <v>0</v>
          </cell>
          <cell r="W116">
            <v>0.6</v>
          </cell>
          <cell r="X116">
            <v>5.8</v>
          </cell>
          <cell r="Y116" t="str">
            <v>необходимо увеличить продажи</v>
          </cell>
        </row>
        <row r="117">
          <cell r="A117" t="str">
            <v>447 Колбаса Филейбургская с душистым чесноком ТМ Баварушка в оболочке фиброуз  0,28 кг срез  Поком</v>
          </cell>
          <cell r="B117" t="str">
            <v>шт</v>
          </cell>
          <cell r="D117">
            <v>4</v>
          </cell>
          <cell r="F117">
            <v>2</v>
          </cell>
          <cell r="H117">
            <v>0</v>
          </cell>
          <cell r="I117" t="e">
            <v>#N/A</v>
          </cell>
          <cell r="J117">
            <v>3</v>
          </cell>
          <cell r="P117">
            <v>0.4</v>
          </cell>
          <cell r="T117">
            <v>0</v>
          </cell>
          <cell r="U117">
            <v>0</v>
          </cell>
          <cell r="V117">
            <v>0</v>
          </cell>
          <cell r="W117">
            <v>1.4</v>
          </cell>
          <cell r="X117">
            <v>2.8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66476.941000000006</v>
          </cell>
        </row>
        <row r="2">
          <cell r="A2" t="str">
            <v>ПОКОМ Логистический Партнер</v>
          </cell>
          <cell r="D2">
            <v>66476.941000000006</v>
          </cell>
        </row>
        <row r="3">
          <cell r="A3" t="str">
            <v>Вязанка Логистический Партнер(Кг)</v>
          </cell>
          <cell r="D3">
            <v>1292.5999999999999</v>
          </cell>
        </row>
        <row r="4">
          <cell r="A4" t="str">
            <v>005  Колбаса Докторская ГОСТ, Вязанка вектор,ВЕС. ПОКОМ</v>
          </cell>
          <cell r="D4">
            <v>166.4</v>
          </cell>
        </row>
        <row r="5">
          <cell r="A5" t="str">
            <v>016  Сосиски Вязанка Молочные, Вязанка вискофан  ВЕС.ПОКОМ</v>
          </cell>
          <cell r="D5">
            <v>128.30000000000001</v>
          </cell>
        </row>
        <row r="6">
          <cell r="A6" t="str">
            <v>017  Сосиски Вязанка Сливочные, Вязанка амицел ВЕС.ПОКОМ</v>
          </cell>
          <cell r="D6">
            <v>282.5</v>
          </cell>
        </row>
        <row r="7">
          <cell r="A7" t="str">
            <v>312  Ветчина Филейская ТМ Вязанка ТС Столичная ВЕС  ПОКОМ</v>
          </cell>
          <cell r="D7">
            <v>117.2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252.9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186</v>
          </cell>
        </row>
        <row r="10">
          <cell r="A10" t="str">
            <v>363 Сардельки Филейские Вязанка ТМ Вязанка в обол NDX  ПОКОМ</v>
          </cell>
          <cell r="D10">
            <v>51.4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39.4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43.2</v>
          </cell>
        </row>
        <row r="13">
          <cell r="A13" t="str">
            <v>У_363 Сардельки Филейские Вязанка ТМ Вязанка в обол NDX  ПОКОМ</v>
          </cell>
          <cell r="D13">
            <v>25.3</v>
          </cell>
        </row>
        <row r="14">
          <cell r="A14" t="str">
            <v>Вязанка Логистический Партнер(Шт)</v>
          </cell>
          <cell r="D14">
            <v>2121</v>
          </cell>
        </row>
        <row r="15">
          <cell r="A15" t="str">
            <v>022  Колбаса Вязанка со шпиком, вектор 0,5кг, ПОКОМ</v>
          </cell>
          <cell r="D15">
            <v>8</v>
          </cell>
        </row>
        <row r="16">
          <cell r="A16" t="str">
            <v>023  Колбаса Докторская ГОСТ, Вязанка вектор, 0,4 кг, ПОКОМ</v>
          </cell>
          <cell r="D16">
            <v>43</v>
          </cell>
        </row>
        <row r="17">
          <cell r="A17" t="str">
            <v>029  Сосиски Венские, Вязанка NDX МГС, 0.5кг, ПОКОМ</v>
          </cell>
          <cell r="D17">
            <v>300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251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473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1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39</v>
          </cell>
        </row>
        <row r="22">
          <cell r="A22" t="str">
            <v>340 Ветчина Запекуша с сочным окороком ТМ Стародворские колбасы ТС Вязанка в обо 0,42 кг. ПОКОМ</v>
          </cell>
          <cell r="D22">
            <v>60</v>
          </cell>
        </row>
        <row r="23">
          <cell r="A23" t="str">
            <v>344 Колбаса Салями Финская ТМ Стародворски колбасы ТС Вязанка в оболочке фиброуз в вак 0,35 кг ПОКОМ</v>
          </cell>
          <cell r="D23">
            <v>152</v>
          </cell>
        </row>
        <row r="24">
          <cell r="A24" t="str">
            <v>350 Сосиски Молокуши миникушай ТМ Вязанка в оболочке амицел в модифиц газовой среде 0,45 кг  Поком</v>
          </cell>
          <cell r="D24">
            <v>504</v>
          </cell>
        </row>
        <row r="25">
          <cell r="A25" t="str">
            <v>368 Колбаса вареная Молокуша ТМ Вязанка в оболочке полиамид 0,45 кг</v>
          </cell>
          <cell r="D25">
            <v>17</v>
          </cell>
        </row>
        <row r="26">
          <cell r="A26" t="str">
            <v>373 Ветчины «Филейская» Фикс.вес 0,45 Вектор ТМ «Вязанка»  Поком</v>
          </cell>
          <cell r="D26">
            <v>190</v>
          </cell>
        </row>
        <row r="27">
          <cell r="A27" t="str">
            <v>389 Колбаса вареная Мусульманская Халяль ТМ Вязанка Халяль оболочка вектор 0,4 кг АК.  Поком</v>
          </cell>
          <cell r="D27">
            <v>42</v>
          </cell>
        </row>
        <row r="28">
          <cell r="A28" t="str">
            <v>390 Сосиски Восточные Халяль ТМ Вязанка в оболочке полиамид в вакуумной упаковке 0,33 кг  Поком</v>
          </cell>
          <cell r="D28">
            <v>37</v>
          </cell>
        </row>
        <row r="29">
          <cell r="A29" t="str">
            <v>У_368 Колбаса вареная Молокуша ТМ Вязанка в оболочке полиамид 0,45 кг</v>
          </cell>
          <cell r="D29">
            <v>4</v>
          </cell>
        </row>
        <row r="30">
          <cell r="A30" t="str">
            <v>Логистический Партнер кг</v>
          </cell>
          <cell r="D30">
            <v>28081.641</v>
          </cell>
        </row>
        <row r="31">
          <cell r="A31" t="str">
            <v>200  Ветчина Дугушка ТМ Стародворье, вектор в/у    ПОКОМ</v>
          </cell>
          <cell r="D31">
            <v>1282.4000000000001</v>
          </cell>
        </row>
        <row r="32">
          <cell r="A32" t="str">
            <v>201  Ветчина Нежная ТМ Особый рецепт, (2,5кг), ПОКОМ</v>
          </cell>
          <cell r="D32">
            <v>4180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31.35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1242.3499999999999</v>
          </cell>
        </row>
        <row r="35">
          <cell r="A35" t="str">
            <v>219  Колбаса Докторская Особая ТМ Особый рецепт, ВЕС  ПОКОМ</v>
          </cell>
          <cell r="D35">
            <v>6045</v>
          </cell>
        </row>
        <row r="36">
          <cell r="A36" t="str">
            <v>220  Колбаса Докторская по-стародворски, амифлекс, ВЕС,   ПОКОМ</v>
          </cell>
          <cell r="D36">
            <v>10.4</v>
          </cell>
        </row>
        <row r="37">
          <cell r="A37" t="str">
            <v>225  Колбаса Дугушка со шпиком, ВЕС, ТМ Стародворье   ПОКОМ</v>
          </cell>
          <cell r="D37">
            <v>224.65</v>
          </cell>
        </row>
        <row r="38">
          <cell r="A38" t="str">
            <v>226  Колбаса Княжеская, с/к белков.обол в термоусад. пакете, ВЕС, ТМ Стародворье ПОКОМ</v>
          </cell>
          <cell r="D38">
            <v>3.96</v>
          </cell>
        </row>
        <row r="39">
          <cell r="A39" t="str">
            <v>229  Колбаса Молочная Дугушка, в/у, ВЕС, ТМ Стародворье   ПОКОМ</v>
          </cell>
          <cell r="D39">
            <v>1700.8</v>
          </cell>
        </row>
        <row r="40">
          <cell r="A40" t="str">
            <v>230  Колбаса Молочная Особая ТМ Особый рецепт, п/а, ВЕС. ПОКОМ</v>
          </cell>
          <cell r="D40">
            <v>4218.1000000000004</v>
          </cell>
        </row>
        <row r="41">
          <cell r="A41" t="str">
            <v>231  Колбаса Молочная по-стародворски, ВЕС   ПОКОМ</v>
          </cell>
          <cell r="D41">
            <v>1.3</v>
          </cell>
        </row>
        <row r="42">
          <cell r="A42" t="str">
            <v>235  Колбаса Особая ТМ Особый рецепт, ВЕС, ТМ Стародворье ПОКОМ</v>
          </cell>
          <cell r="D42">
            <v>1677.5</v>
          </cell>
        </row>
        <row r="43">
          <cell r="A43" t="str">
            <v>236  Колбаса Рубленая ЗАПЕЧ. Дугушка ТМ Стародворье, вектор, в/к    ПОКОМ</v>
          </cell>
          <cell r="D43">
            <v>548.20000000000005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D44">
            <v>864.4</v>
          </cell>
        </row>
        <row r="45">
          <cell r="A45" t="str">
            <v>240  Колбаса Салями охотничья, ВЕС. ПОКОМ</v>
          </cell>
          <cell r="D45">
            <v>21.18</v>
          </cell>
        </row>
        <row r="46">
          <cell r="A46" t="str">
            <v>242  Колбаса Сервелат ЗАПЕЧ.Дугушка ТМ Стародворье, вектор, в/к     ПОКОМ</v>
          </cell>
          <cell r="D46">
            <v>1105.2</v>
          </cell>
        </row>
        <row r="47">
          <cell r="A47" t="str">
            <v>243  Колбаса Сервелат Зернистый, ВЕС.  ПОКОМ</v>
          </cell>
          <cell r="D47">
            <v>18</v>
          </cell>
        </row>
        <row r="48">
          <cell r="A48" t="str">
            <v>244  Колбаса Сервелат Кремлевский, ВЕС. ПОКОМ</v>
          </cell>
          <cell r="D48">
            <v>0.7</v>
          </cell>
        </row>
        <row r="49">
          <cell r="A49" t="str">
            <v>246  Колбаса Стародворская ТМ Стародворье ТС Старый двор, ПОКОМ</v>
          </cell>
          <cell r="D49">
            <v>0.6</v>
          </cell>
        </row>
        <row r="50">
          <cell r="A50" t="str">
            <v>247  Сардельки Нежные, ВЕС.  ПОКОМ</v>
          </cell>
          <cell r="D50">
            <v>2.6</v>
          </cell>
        </row>
        <row r="51">
          <cell r="A51" t="str">
            <v>248  Сардельки Сочные ТМ Особый рецепт,   ПОКОМ</v>
          </cell>
          <cell r="D51">
            <v>400.70100000000002</v>
          </cell>
        </row>
        <row r="52">
          <cell r="A52" t="str">
            <v>250  Сардельки стародворские с говядиной в обол. NDX, ВЕС. ПОКОМ</v>
          </cell>
          <cell r="D52">
            <v>494</v>
          </cell>
        </row>
        <row r="53">
          <cell r="A53" t="str">
            <v>251  Сосиски Баварские, ВЕС.  ПОКОМ</v>
          </cell>
          <cell r="D53">
            <v>7.6</v>
          </cell>
        </row>
        <row r="54">
          <cell r="A54" t="str">
            <v>253  Сосиски Ганноверские   ПОКОМ</v>
          </cell>
          <cell r="D54">
            <v>29.2</v>
          </cell>
        </row>
        <row r="55">
          <cell r="A55" t="str">
            <v>254  Сосиски Датские, ВЕС, ТМ КОЛБАСНЫЙ СТАНДАРТ ПОКОМ</v>
          </cell>
          <cell r="D55">
            <v>1.3</v>
          </cell>
        </row>
        <row r="56">
          <cell r="A56" t="str">
            <v>255  Сосиски Молочные для завтрака ТМ Особый рецепт, п/а МГС, ВЕС, ТМ Стародворье  ПОКОМ</v>
          </cell>
          <cell r="D56">
            <v>3019.1</v>
          </cell>
        </row>
        <row r="57">
          <cell r="A57" t="str">
            <v>257  Сосиски Молочные оригинальные ТМ Особый рецепт, ВЕС.   ПОКОМ</v>
          </cell>
          <cell r="D57">
            <v>1.3</v>
          </cell>
        </row>
        <row r="58">
          <cell r="A58" t="str">
            <v>264  Колбаса Молочная стародворская, амифлекс, ВЕС, ТМ Стародворье  ПОКОМ</v>
          </cell>
          <cell r="D58">
            <v>2.6</v>
          </cell>
        </row>
        <row r="59">
          <cell r="A59" t="str">
            <v>265  Колбаса Балыкбургская, ВЕС, ТМ Баварушка  ПОКОМ</v>
          </cell>
          <cell r="D59">
            <v>8.1999999999999993</v>
          </cell>
        </row>
        <row r="60">
          <cell r="A60" t="str">
            <v>266  Колбаса Филейбургская с сочным окороком, ВЕС, ТМ Баварушка  ПОКОМ</v>
          </cell>
          <cell r="D60">
            <v>83.3</v>
          </cell>
        </row>
        <row r="61">
          <cell r="A61" t="str">
            <v>267  Колбаса Салями Филейбургская зернистая, оболочка фиброуз, ВЕС, ТМ Баварушка  ПОКОМ</v>
          </cell>
          <cell r="D61">
            <v>58.3</v>
          </cell>
        </row>
        <row r="62">
          <cell r="A62" t="str">
            <v>272  Колбаса Сервелат Филедворский, фиброуз, в/у 0,35 кг срез,  ПОКОМ</v>
          </cell>
          <cell r="D62">
            <v>77</v>
          </cell>
        </row>
        <row r="63">
          <cell r="A63" t="str">
            <v>283  Сосиски Сочинки, ВЕС, ТМ Стародворье ПОКОМ</v>
          </cell>
          <cell r="D63">
            <v>339.7</v>
          </cell>
        </row>
        <row r="64">
          <cell r="A64" t="str">
            <v>297  Колбаса Мясорубская с рубленой грудинкой ВЕС ТМ Стародворье  ПОКОМ</v>
          </cell>
          <cell r="D64">
            <v>3.5</v>
          </cell>
        </row>
        <row r="65">
          <cell r="A65" t="str">
            <v>317 Колбаса Сервелат Рижский ТМ Зареченские ТС Зареченские  фиброуз в вакуумной у  ПОКОМ</v>
          </cell>
          <cell r="D65">
            <v>1.5</v>
          </cell>
        </row>
        <row r="66">
          <cell r="A66" t="str">
            <v>318 Сосиски Датские ТМ Зареченские колбасы ТС Зареченские п полиамид в модифициров  ПОКОМ</v>
          </cell>
          <cell r="D66">
            <v>146.69999999999999</v>
          </cell>
        </row>
        <row r="67">
          <cell r="A67" t="str">
            <v>358 Колбаса Сервелат Мясорубский ТМ Стародворье с мелкорубленным окороком в вак упак  ПОКОМ</v>
          </cell>
          <cell r="D67">
            <v>9.1999999999999993</v>
          </cell>
        </row>
        <row r="68">
          <cell r="A68" t="str">
            <v>383 Колбаса Сочинка по-европейски с сочной грудиной ТМ Стародворье в оболочке фиброуз в ва  Поком</v>
          </cell>
          <cell r="D68">
            <v>103.7</v>
          </cell>
        </row>
        <row r="69">
          <cell r="A69" t="str">
            <v>384  Колбаса Сочинка по-фински с сочным окороком ТМ Стародворье в оболочке фиброуз в ва  Поком</v>
          </cell>
          <cell r="D69">
            <v>63.5</v>
          </cell>
        </row>
        <row r="70">
          <cell r="A70" t="str">
            <v>386 Колбаса Филейбургская с душистым чесноком ТМ Баварушка в оболочке фиброуз в вакуу  ПОКОМ</v>
          </cell>
          <cell r="D70">
            <v>1.4</v>
          </cell>
        </row>
        <row r="71">
          <cell r="A71" t="str">
            <v>427 Колбаса Молочная оригинальная ТМ Особый рецепт в оболочке посное издел  Поком</v>
          </cell>
          <cell r="D71">
            <v>10</v>
          </cell>
        </row>
        <row r="72">
          <cell r="A72" t="str">
            <v>428 Колбаса Русская стародворская ТМ Стародворье в оболочке амифлекс. Поком</v>
          </cell>
          <cell r="D72">
            <v>2.7</v>
          </cell>
        </row>
        <row r="73">
          <cell r="A73" t="str">
            <v>У_215  Колбаса Докторская ГОСТ Дугушка, ВЕС, ТМ Стародворье ПОКОМ</v>
          </cell>
          <cell r="D73">
            <v>16.25</v>
          </cell>
        </row>
        <row r="74">
          <cell r="A74" t="str">
            <v>У_222  Колбаса Докторская стародворская, ВЕС, ВсхЗв   ПОКОМ</v>
          </cell>
          <cell r="D74">
            <v>18.3</v>
          </cell>
        </row>
        <row r="75">
          <cell r="A75" t="str">
            <v>У_231  Колбаса Молочная по-стародворски, ВЕС   ПОКОМ</v>
          </cell>
          <cell r="D75">
            <v>1.3</v>
          </cell>
        </row>
        <row r="76">
          <cell r="A76" t="str">
            <v>У_254  Сосиски Датские, ВЕС, ТМ КОЛБАСНЫЙ СТАНДАРТ ПОКОМ</v>
          </cell>
          <cell r="D76">
            <v>2.6</v>
          </cell>
        </row>
        <row r="77">
          <cell r="A77" t="str">
            <v>Логистический Партнер Шт</v>
          </cell>
          <cell r="D77">
            <v>17091</v>
          </cell>
        </row>
        <row r="78">
          <cell r="A78" t="str">
            <v>043  Ветчина Нежная ТМ Особый рецепт, п/а, 0,4кг    ПОКОМ</v>
          </cell>
          <cell r="D78">
            <v>213</v>
          </cell>
        </row>
        <row r="79">
          <cell r="A79" t="str">
            <v>047  Кол Баварская, белков.обол. в термоусад. пакете 0.17 кг, ТМ Стародворье  ПОКОМ</v>
          </cell>
          <cell r="D79">
            <v>332</v>
          </cell>
        </row>
        <row r="80">
          <cell r="A80" t="str">
            <v>054  Колбаса вареная Филейбургская с филе сочного окорока, 0,45 кг, БАВАРУШКА ПОКОМ</v>
          </cell>
          <cell r="D80">
            <v>108</v>
          </cell>
        </row>
        <row r="81">
          <cell r="A81" t="str">
            <v>055  Колбаса вареная Филейбургская, 0,45 кг, БАВАРУШКА ПОКОМ</v>
          </cell>
          <cell r="D81">
            <v>83</v>
          </cell>
        </row>
        <row r="82">
          <cell r="A82" t="str">
            <v>058  Колбаса Докторская Особая ТМ Особый рецепт,  0,5кг, ПОКОМ</v>
          </cell>
          <cell r="D82">
            <v>15</v>
          </cell>
        </row>
        <row r="83">
          <cell r="A83" t="str">
            <v>059  Колбаса Докторская по-стародворски  0.5 кг, ПОКОМ</v>
          </cell>
          <cell r="D83">
            <v>454</v>
          </cell>
        </row>
        <row r="84">
          <cell r="A84" t="str">
            <v>060  Колбаса Докторская стародворская  0,5 кг,ПОКОМ</v>
          </cell>
          <cell r="D84">
            <v>240</v>
          </cell>
        </row>
        <row r="85">
          <cell r="A85" t="str">
            <v>062  Колбаса Кракушка пряная с сальцем, 0.3кг в/у п/к, БАВАРУШКА ПОКОМ</v>
          </cell>
          <cell r="D85">
            <v>332</v>
          </cell>
        </row>
        <row r="86">
          <cell r="A86" t="str">
            <v>064  Колбаса Молочная Дугушка, вектор 0,4 кг, ТМ Стародворье  ПОКОМ</v>
          </cell>
          <cell r="D86">
            <v>456</v>
          </cell>
        </row>
        <row r="87">
          <cell r="A87" t="str">
            <v>065  Колбаса Молочная по-стародворски, 0,5кг,ПОКОМ</v>
          </cell>
          <cell r="D87">
            <v>6</v>
          </cell>
        </row>
        <row r="88">
          <cell r="A88" t="str">
            <v>068  Колбаса Особая ТМ Особый рецепт, 0,5 кг, ПОКОМ</v>
          </cell>
          <cell r="D88">
            <v>4</v>
          </cell>
        </row>
        <row r="89">
          <cell r="A89" t="str">
            <v>079  Колбаса Сервелат Кремлевский,  0.35 кг, ПОКОМ</v>
          </cell>
          <cell r="D89">
            <v>14</v>
          </cell>
        </row>
        <row r="90">
          <cell r="A90" t="str">
            <v>083  Колбаса Швейцарская 0,17 кг., ШТ., сырокопченая   ПОКОМ</v>
          </cell>
          <cell r="D90">
            <v>130</v>
          </cell>
        </row>
        <row r="91">
          <cell r="A91" t="str">
            <v>091  Сардельки Баварские, МГС 0.38кг, ТМ Стародворье  ПОКОМ</v>
          </cell>
          <cell r="D91">
            <v>358</v>
          </cell>
        </row>
        <row r="92">
          <cell r="A92" t="str">
            <v>094  Сосиски Баварские,  0.35кг, ТМ Колбасный стандарт ПОКОМ</v>
          </cell>
          <cell r="D92">
            <v>51</v>
          </cell>
        </row>
        <row r="93">
          <cell r="A93" t="str">
            <v>100  Сосиски Баварушки, 0.6кг, БАВАРУШКА ПОКОМ</v>
          </cell>
          <cell r="D93">
            <v>372</v>
          </cell>
        </row>
        <row r="94">
          <cell r="A94" t="str">
            <v>102  Сосиски Ганноверские, амилюкс МГС, 0.6кг, ТМ Стародворье    ПОКОМ</v>
          </cell>
          <cell r="D94">
            <v>2</v>
          </cell>
        </row>
        <row r="95">
          <cell r="A95" t="str">
            <v>108  Сосиски С сыром,  0.42кг,ядрена копоть ПОКОМ</v>
          </cell>
          <cell r="D95">
            <v>186</v>
          </cell>
        </row>
        <row r="96">
          <cell r="A96" t="str">
            <v>114  Сосиски Филейбургские с филе сочного окорока, 0,55 кг, БАВАРУШКА ПОКОМ</v>
          </cell>
          <cell r="D96">
            <v>300</v>
          </cell>
        </row>
        <row r="97">
          <cell r="A97" t="str">
            <v>115  Колбаса Салями Филейбургская зернистая, в/у 0,35 кг срез, БАВАРУШКА ПОКОМ</v>
          </cell>
          <cell r="D97">
            <v>210</v>
          </cell>
        </row>
        <row r="98">
          <cell r="A98" t="str">
            <v>116  Колбаса Балыкбурская с копченым балыком, в/у 0,35 кг срез, БАВАРУШКА ПОКОМ</v>
          </cell>
          <cell r="D98">
            <v>7</v>
          </cell>
        </row>
        <row r="99">
          <cell r="A99" t="str">
            <v>117  Колбаса Сервелат Филейбургский с ароматными пряностями, в/у 0,35 кг срез, БАВАРУШКА ПОКОМ</v>
          </cell>
          <cell r="D99">
            <v>199</v>
          </cell>
        </row>
        <row r="100">
          <cell r="A100" t="str">
            <v>118  Колбаса Сервелат Филейбургский с филе сочного окорока, в/у 0,35 кг срез, БАВАРУШКА ПОКОМ</v>
          </cell>
          <cell r="D100">
            <v>258</v>
          </cell>
        </row>
        <row r="101">
          <cell r="A101" t="str">
            <v>273  Сосиски Сочинки с сочной грудинкой, МГС 0.4кг,   ПОКОМ</v>
          </cell>
          <cell r="D101">
            <v>564</v>
          </cell>
        </row>
        <row r="102">
          <cell r="A102" t="str">
            <v>296  Колбаса Мясорубская с рубленой грудинкой 0,35кг срез ТМ Стародворье  ПОКОМ</v>
          </cell>
          <cell r="D102">
            <v>111</v>
          </cell>
        </row>
        <row r="103">
          <cell r="A103" t="str">
            <v>301  Сосиски Сочинки по-баварски с сыром,  0.4кг, ТМ Стародворье  ПОКОМ</v>
          </cell>
          <cell r="D103">
            <v>1136</v>
          </cell>
        </row>
        <row r="104">
          <cell r="A104" t="str">
            <v>302  Сосиски Сочинки по-баварски,  0.4кг, ТМ Стародворье  ПОКОМ</v>
          </cell>
          <cell r="D104">
            <v>1725</v>
          </cell>
        </row>
        <row r="105">
          <cell r="A105" t="str">
            <v>309  Сосиски Сочинки с сыром 0,4 кг ТМ Стародворье  ПОКОМ</v>
          </cell>
          <cell r="D105">
            <v>310</v>
          </cell>
        </row>
        <row r="106">
          <cell r="A106" t="str">
            <v>320  Сосиски Сочинки с сочным окороком 0,4 кг ТМ Стародворье  ПОКОМ</v>
          </cell>
          <cell r="D106">
            <v>212</v>
          </cell>
        </row>
        <row r="107">
          <cell r="A107" t="str">
            <v>325 Колбаса Сервелат Мясорубский ТМ Стародворье с мелкорубленным окороком 0,35 кг  ПОКОМ</v>
          </cell>
          <cell r="D107">
            <v>93</v>
          </cell>
        </row>
        <row r="108">
          <cell r="A108" t="str">
            <v>343 Колбаса Докторская оригинальная ТМ Особый рецепт в оболочке полиамид 0,4 кг.  ПОКОМ</v>
          </cell>
          <cell r="D108">
            <v>532</v>
          </cell>
        </row>
        <row r="109">
          <cell r="A109" t="str">
            <v>346 Колбаса Сервелат Филейбургский с копченой грудинкой ТМ Баварушка в оболов/у 0,35 кг срез  ПОКОМ</v>
          </cell>
          <cell r="D109">
            <v>228</v>
          </cell>
        </row>
        <row r="110">
          <cell r="A110" t="str">
            <v>347 Паштет печеночный со сливочным маслом ТМ Стародворье ламистер 0,1 кг. Консервы   ПОКОМ</v>
          </cell>
          <cell r="D110">
            <v>1480</v>
          </cell>
        </row>
        <row r="111">
          <cell r="A111" t="str">
            <v>351 Сосиски Филейбургские с грудкой ТМ Баварушка в оболо амицел в моди газовой среде 0,33 кг  Поком</v>
          </cell>
          <cell r="D111">
            <v>252</v>
          </cell>
        </row>
        <row r="112">
          <cell r="A112" t="str">
            <v>352  Сардельки Сочинки с сыром 0,4 кг ТМ Стародворье   ПОКОМ</v>
          </cell>
          <cell r="D112">
            <v>437</v>
          </cell>
        </row>
        <row r="113">
          <cell r="A113" t="str">
            <v>355 Сос Молочные для завтрака ОР полиамид мгс 0,4 кг НД СК  ПОКОМ</v>
          </cell>
          <cell r="D113">
            <v>648</v>
          </cell>
        </row>
        <row r="114">
          <cell r="A114" t="str">
            <v>360 Колбаса варено-копченая  Сервелат Левантский ТМ Особый Рецепт  0,35 кг  ПОКОМ</v>
          </cell>
          <cell r="D114">
            <v>5</v>
          </cell>
        </row>
        <row r="115">
          <cell r="A115" t="str">
            <v>361 Колбаса Салями Филейбургская зернистая ТМ Баварушка в оболочке  в вак 0.28кг ПОКОМ</v>
          </cell>
          <cell r="D115">
            <v>28</v>
          </cell>
        </row>
        <row r="116">
          <cell r="A116" t="str">
            <v>364 Колбаса Сервелат Филейбургский с копченой грудинкой ТМ Баварушка  в/у 0,28 кг  ПОКОМ</v>
          </cell>
          <cell r="D116">
            <v>48</v>
          </cell>
        </row>
        <row r="117">
          <cell r="A117" t="str">
            <v>371  Сосиски Сочинки Молочные 0,4 кг ТМ Стародворье  ПОКОМ</v>
          </cell>
          <cell r="D117">
            <v>405</v>
          </cell>
        </row>
        <row r="118">
          <cell r="A118" t="str">
            <v>372  Сосиски Сочинки Сливочные 0,4 кг ТМ Стародворье  ПОКОМ</v>
          </cell>
          <cell r="D118">
            <v>266</v>
          </cell>
        </row>
        <row r="119">
          <cell r="A119" t="str">
            <v>374  Сосиски Сочинки с сыром ф/в 0,3 кг п/а ТМ "Стародворье"  Поком</v>
          </cell>
          <cell r="D119">
            <v>240</v>
          </cell>
        </row>
        <row r="120">
          <cell r="A120" t="str">
            <v>375  Сосиски Сочинки по-баварски Бавария Фикс.вес 0,84 П/а мгс Стародворье</v>
          </cell>
          <cell r="D120">
            <v>340</v>
          </cell>
        </row>
        <row r="121">
          <cell r="A121" t="str">
            <v>376  Сардельки Сочинки с сочным окороком ТМ Стародворье полиамид мгс ф/в 0,4 кг СК3</v>
          </cell>
          <cell r="D121">
            <v>336</v>
          </cell>
        </row>
        <row r="122">
          <cell r="A122" t="str">
            <v>377  Сосиски Сочинки по-баварски с сыром ТМ Стародворье полиамид мгс ф/в 0,84 кг СК3</v>
          </cell>
          <cell r="D122">
            <v>272</v>
          </cell>
        </row>
        <row r="123">
          <cell r="A123" t="str">
            <v>381  Сардельки Сочинки 0,4кг ТМ Стародворье  ПОКОМ</v>
          </cell>
          <cell r="D123">
            <v>28</v>
          </cell>
        </row>
        <row r="124">
          <cell r="A124" t="str">
            <v>418 С/к колбасы Мини-салями во вкусом бекона Ядрена копоть Фикс.вес 0,05 б/о Ядрена копоть  Поком</v>
          </cell>
          <cell r="D124">
            <v>7</v>
          </cell>
        </row>
        <row r="125">
          <cell r="A125" t="str">
            <v>419 Паштеты «Любительский ГОСТ» Фикс.вес 0,1 ТМ «Стародворье»  Поком</v>
          </cell>
          <cell r="D125">
            <v>3</v>
          </cell>
        </row>
        <row r="126">
          <cell r="A126" t="str">
            <v>420 Паштеты «Печеночный с морковью ГОСТ» Фикс.вес 0,1 ТМ «Стародворье»  Поком</v>
          </cell>
          <cell r="D126">
            <v>6</v>
          </cell>
        </row>
        <row r="127">
          <cell r="A127" t="str">
            <v>446 Сосиски Баварские с сыром 0,35 кг. ТМ Стародворье в оболочке айпил в модифи газовой среде  Поком</v>
          </cell>
          <cell r="D127">
            <v>1039</v>
          </cell>
        </row>
        <row r="128">
          <cell r="A128" t="str">
            <v>451 Сосиски «Баварские» Фикс.вес 0,35 П/а ТМ «Стародворье»  Поком</v>
          </cell>
          <cell r="D128">
            <v>2004</v>
          </cell>
        </row>
        <row r="129">
          <cell r="A129" t="str">
            <v>У_352  Сардельки Сочинки с сыром 0,4 кг ТМ Стародворье   ПОКОМ</v>
          </cell>
          <cell r="D129">
            <v>6</v>
          </cell>
        </row>
        <row r="130">
          <cell r="A130" t="str">
            <v>У_446 Сосиски Баварские с сыром 0,35 кг. ТМ Стародворье  Поком</v>
          </cell>
        </row>
        <row r="131">
          <cell r="A131" t="str">
            <v>ПОКОМ Логистический Партнер Заморозка</v>
          </cell>
          <cell r="D131">
            <v>17890.7</v>
          </cell>
        </row>
        <row r="132">
          <cell r="A132" t="str">
            <v>Готовые бельмеши сочные с мясом ТМ Горячая штучка 0,3кг зам  ПОКОМ</v>
          </cell>
          <cell r="D132">
            <v>432</v>
          </cell>
        </row>
        <row r="133">
          <cell r="A133" t="str">
            <v>Готовые чебупели острые с мясом Горячая штучка 0,3 кг зам  ПОКОМ</v>
          </cell>
          <cell r="D133">
            <v>428</v>
          </cell>
        </row>
        <row r="134">
          <cell r="A134" t="str">
            <v>Готовые чебупели с ветчиной и сыром Горячая штучка 0,3кг зам  ПОКОМ</v>
          </cell>
          <cell r="D134">
            <v>496</v>
          </cell>
        </row>
        <row r="135">
          <cell r="A135" t="str">
            <v>Готовые чебупели с мясом ТМ Горячая штучка Без свинины 0,3 кг  ПОКОМ</v>
          </cell>
          <cell r="D135">
            <v>528</v>
          </cell>
        </row>
        <row r="136">
          <cell r="A136" t="str">
            <v>Готовые чебупели сочные с мясом ТМ Горячая штучка  0,3кг зам  ПОКОМ</v>
          </cell>
          <cell r="D136">
            <v>109</v>
          </cell>
        </row>
        <row r="137">
          <cell r="A137" t="str">
            <v>Готовые чебуреки с мясом ТМ Горячая штучка 0,09 кг флоу-пак ПОКОМ</v>
          </cell>
          <cell r="D137">
            <v>632</v>
          </cell>
        </row>
        <row r="138">
          <cell r="A138" t="str">
            <v>Готовые чебуреки со свининой и говядиной ТМ Горячая штучка ТС Базовый ассортимент 0,36 кг  ПОКОМ</v>
          </cell>
          <cell r="D138">
            <v>500</v>
          </cell>
        </row>
        <row r="139">
          <cell r="A139" t="str">
            <v>Жар-боллы с курочкой и сыром. Кулинарные изделия рубленые в тесте куриные жареные  ПОКОМ</v>
          </cell>
          <cell r="D139">
            <v>15.7</v>
          </cell>
        </row>
        <row r="140">
          <cell r="A140" t="str">
            <v>Жар-ладушки с яблоком и грушей. Изделия хлебобулочные жареные с начинкой зам  ПОКОМ</v>
          </cell>
          <cell r="D140">
            <v>27.5</v>
          </cell>
        </row>
        <row r="141">
          <cell r="A141" t="str">
            <v>Жар-мени с картофелем и сочной грудинкой. ВЕС  ПОКОМ</v>
          </cell>
          <cell r="D141">
            <v>192.5</v>
          </cell>
        </row>
        <row r="142">
          <cell r="A142" t="str">
            <v>Круггетсы с сырным соусом ТМ Горячая штучка 0,25 кг зам  ПОКОМ</v>
          </cell>
          <cell r="D142">
            <v>495</v>
          </cell>
        </row>
        <row r="143">
          <cell r="A143" t="str">
            <v>Круггетсы сочные ТМ Горячая штучка ТС Круггетсы 0,25 кг зам  ПОКОМ</v>
          </cell>
          <cell r="D143">
            <v>555</v>
          </cell>
        </row>
        <row r="144">
          <cell r="A144" t="str">
            <v>Круггетсы сочные ТМ Горячая штучка ТС Круггетсы 3 кг. Изделия кулинарные рубленые в тесте куриные</v>
          </cell>
          <cell r="D144">
            <v>3</v>
          </cell>
        </row>
        <row r="145">
          <cell r="A145" t="str">
            <v>Мини-сосиски в тесте Фрайпики 1,8кг ВЕС ТМ Зареченские  Поком</v>
          </cell>
          <cell r="D145">
            <v>10.8</v>
          </cell>
        </row>
        <row r="146">
          <cell r="A146" t="str">
            <v>Наггетсы из печи 0,25кг ТМ Вязанка ТС Няняггетсы Сливушки замор.  ПОКОМ</v>
          </cell>
          <cell r="D146">
            <v>891</v>
          </cell>
        </row>
        <row r="147">
          <cell r="A147" t="str">
            <v>Наггетсы Нагетосы Сочная курочка в хруст панир со сметаной и зеленью ТМ Горячая штучка 0,25 ПОКОМ</v>
          </cell>
          <cell r="D147">
            <v>456</v>
          </cell>
        </row>
        <row r="148">
          <cell r="A148" t="str">
            <v>Наггетсы Нагетосы Сочная курочка со сладкой паприкой ТМ Горячая штучка ф/в 0,25 кг  ПОКОМ</v>
          </cell>
          <cell r="D148">
            <v>510</v>
          </cell>
        </row>
        <row r="149">
          <cell r="A149" t="str">
            <v>Наггетсы Нагетосы Сочная курочка ТМ Горячая штучка 0,25 кг зам  ПОКОМ</v>
          </cell>
          <cell r="D149">
            <v>722</v>
          </cell>
        </row>
        <row r="150">
          <cell r="A150" t="str">
            <v>Наггетсы с индейкой 0,25кг ТМ Вязанка ТС Няняггетсы Сливушки НД2 замор.  ПОКОМ</v>
          </cell>
          <cell r="D150">
            <v>233</v>
          </cell>
        </row>
        <row r="151">
          <cell r="A151" t="str">
            <v>Наггетсы Хрустящие ТМ Зареченские ТС Зареченские продукты. Поком</v>
          </cell>
          <cell r="D151">
            <v>129.6</v>
          </cell>
        </row>
        <row r="152">
          <cell r="A152" t="str">
            <v>Пекерсы с индейкой в сливочном соусе ТМ Горячая штучка 0,25 кг зам  ПОКОМ</v>
          </cell>
          <cell r="D152">
            <v>495</v>
          </cell>
        </row>
        <row r="153">
          <cell r="A153" t="str">
            <v>Пельмени Grandmeni с говядиной в сливочном соусе ТМ Горячая штучка флоупак сфера 0,75 кг.  ПОКОМ</v>
          </cell>
          <cell r="D153">
            <v>456</v>
          </cell>
        </row>
        <row r="154">
          <cell r="A154" t="str">
            <v>Пельмени Grandmeni с говядиной ТМ Горячая штучка флоупак сфера 0,75 кг. ПОКОМ</v>
          </cell>
          <cell r="D154">
            <v>360</v>
          </cell>
        </row>
        <row r="155">
          <cell r="A155" t="str">
            <v>Пельмени Grandmeni со сливочным маслом Горячая штучка 0,75 кг ПОКОМ</v>
          </cell>
          <cell r="D155">
            <v>522</v>
          </cell>
        </row>
        <row r="156">
          <cell r="A156" t="str">
            <v>Пельмени Бигбули #МЕГАВКУСИЩЕ с сочной грудинкой ТМ Горячая шту БУЛЬМЕНИ ТС Бигбули  сфера 0,9 ПОКОМ</v>
          </cell>
          <cell r="D156">
            <v>624</v>
          </cell>
        </row>
        <row r="157">
          <cell r="A157" t="str">
            <v>Пельмени Бигбули #МЕГАВКУСИЩЕ с сочной грудинкой ТМ Горячая штучка ТС Бигбули  сфера 0,43  ПОКОМ</v>
          </cell>
          <cell r="D157">
            <v>546</v>
          </cell>
        </row>
        <row r="158">
          <cell r="A158" t="str">
            <v>Пельмени Бигбули с мясом, Горячая штучка 0,9кг  ПОКОМ</v>
          </cell>
          <cell r="D158">
            <v>45</v>
          </cell>
        </row>
        <row r="159">
          <cell r="A159" t="str">
            <v>Пельмени Бигбули с мясом, Горячая штучка сфера 0,43 кг  ПОКОМ</v>
          </cell>
          <cell r="D159">
            <v>8</v>
          </cell>
        </row>
        <row r="160">
          <cell r="A160" t="str">
            <v>Пельмени Бигбули со слив.маслом 0,9 кг   Поком</v>
          </cell>
          <cell r="D160">
            <v>51</v>
          </cell>
        </row>
        <row r="161">
          <cell r="A161" t="str">
            <v>Пельмени Бигбули со сливочным маслом ТМ Горячая штучка ТС Бигбули ГШ флоу-пак сфера 0,43 УВС.  ПОКОМ</v>
          </cell>
          <cell r="D161">
            <v>21</v>
          </cell>
        </row>
        <row r="162">
          <cell r="A162" t="str">
            <v>Пельмени Бугбули со сливочным маслом ТМ Горячая штучка БУЛЬМЕНИ 0,43 кг  ПОКОМ</v>
          </cell>
          <cell r="D162">
            <v>384</v>
          </cell>
        </row>
        <row r="163">
          <cell r="A163" t="str">
            <v>Пельмени Бульмени с говядиной и свининой Горячая шт. 0,9 кг  ПОКОМ</v>
          </cell>
          <cell r="D163">
            <v>767</v>
          </cell>
        </row>
        <row r="164">
          <cell r="A164" t="str">
            <v>Пельмени Бульмени с говядиной и свининой Горячая штучка 0,43  ПОКОМ</v>
          </cell>
          <cell r="D164">
            <v>749</v>
          </cell>
        </row>
        <row r="165">
          <cell r="A165" t="str">
            <v>Пельмени Бульмени с говядиной и свининой Наваристые Горячая штучка ВЕС  ПОКОМ</v>
          </cell>
          <cell r="D165">
            <v>317</v>
          </cell>
        </row>
        <row r="166">
          <cell r="A166" t="str">
            <v>Пельмени Бульмени со сливочным маслом Горячая штучка 0,9 кг  ПОКОМ</v>
          </cell>
          <cell r="D166">
            <v>819</v>
          </cell>
        </row>
        <row r="167">
          <cell r="A167" t="str">
            <v>Пельмени Бульмени со сливочным маслом ТМ Горячая шт. 0,43 кг  ПОКОМ</v>
          </cell>
          <cell r="D167">
            <v>537</v>
          </cell>
        </row>
        <row r="168">
          <cell r="A168" t="str">
            <v>Пельмени Быстромени рубл. в тесте из мяса кур. вареные сфера "Мясная галерея" ВЕС</v>
          </cell>
          <cell r="D168">
            <v>15</v>
          </cell>
        </row>
        <row r="169">
          <cell r="A169" t="str">
            <v>Пельмени Мясорубские с рубленой грудинкой ТМ Стародворье фоу-пак классическая форма 0,7 кг.  Поком</v>
          </cell>
          <cell r="D169">
            <v>28</v>
          </cell>
        </row>
        <row r="170">
          <cell r="A170" t="str">
            <v>Пельмени Мясорубские ТМ Стародворье фоу-пак равиоли 0,7 кг.  Поком</v>
          </cell>
          <cell r="D170">
            <v>68</v>
          </cell>
        </row>
        <row r="171">
          <cell r="A171" t="str">
            <v>Пельмени отборные  с говядиной и свининой 0,43кг ушко  Поком</v>
          </cell>
          <cell r="D171">
            <v>5</v>
          </cell>
        </row>
        <row r="172">
          <cell r="A172" t="str">
            <v>Пельмени Отборные из свинины и говядины 0,9 кг ТМ Стародворье ТС Медвежье ушко  ПОКОМ</v>
          </cell>
          <cell r="D172">
            <v>74</v>
          </cell>
        </row>
        <row r="173">
          <cell r="A173" t="str">
            <v>Пельмени Отборные с говядиной 0,9 кг НОВА ТМ Стародворье ТС Медвежье ушко  ПОКОМ</v>
          </cell>
          <cell r="D173">
            <v>24</v>
          </cell>
        </row>
        <row r="174">
          <cell r="A174" t="str">
            <v>Пельмени С говядиной и свининой, ВЕС, ТМ Славница сфера пуговки  ПОКОМ</v>
          </cell>
          <cell r="D174">
            <v>245</v>
          </cell>
        </row>
        <row r="175">
          <cell r="A175" t="str">
            <v>Пельмени Со свининой и говядиной ТМ Особый рецепт Любимая ложка 1,0 кг  ПОКОМ</v>
          </cell>
          <cell r="D175">
            <v>1</v>
          </cell>
        </row>
        <row r="176">
          <cell r="A176" t="str">
            <v>Пельмени Сочные стародв. сфера 0,43кг  Поком</v>
          </cell>
          <cell r="D176">
            <v>3</v>
          </cell>
        </row>
        <row r="177">
          <cell r="A177" t="str">
            <v>Пельмени Сочные сфера 0,9 кг ТМ Стародворье ПОКОМ</v>
          </cell>
          <cell r="D177">
            <v>3</v>
          </cell>
        </row>
        <row r="178">
          <cell r="A178" t="str">
            <v>Пельмени Умелый повар равиоли  ПОКОМ</v>
          </cell>
          <cell r="D178">
            <v>25</v>
          </cell>
        </row>
        <row r="179">
          <cell r="A179" t="str">
            <v>У_Круггетсы с сырным соусом ТМ Горячая штучка 3 кг зам вес ПОКОМ</v>
          </cell>
          <cell r="D179">
            <v>9</v>
          </cell>
        </row>
        <row r="180">
          <cell r="A180" t="str">
            <v>У_Круггетсы сочные ТМ Горячая штучка ТС Круггетсы 3 кг. Изделия кулинарные рубленые в тесте куриные</v>
          </cell>
          <cell r="D180">
            <v>3</v>
          </cell>
        </row>
        <row r="181">
          <cell r="A181" t="str">
            <v>У_Пельмени Бульмени с говядиной и свининой Горячая штучка 0,43  ПОКОМ</v>
          </cell>
        </row>
        <row r="182">
          <cell r="A182" t="str">
            <v>У_Пельмени Бульмени со сливочным маслом ТМ Горячая шт. 0,43 кг  ПОКОМ</v>
          </cell>
          <cell r="D182">
            <v>85</v>
          </cell>
        </row>
        <row r="183">
          <cell r="A183" t="str">
            <v>У_Пельмени Быстромени рубл. в тесте из мяса кур. вареные сфера "Мясная галерея" ВЕС</v>
          </cell>
          <cell r="D183">
            <v>25</v>
          </cell>
        </row>
        <row r="184">
          <cell r="A184" t="str">
            <v>У_Пельмени Вл.Стандарт с говядиной и свининой шт. 0,8 кг ТМ Владимирский стандарт   ПОКОМ</v>
          </cell>
          <cell r="D184">
            <v>15</v>
          </cell>
        </row>
        <row r="185">
          <cell r="A185" t="str">
            <v>Хотстеры ТМ Горячая штучка ТС Хотстеры 0,25 кг зам  ПОКОМ</v>
          </cell>
          <cell r="D185">
            <v>476</v>
          </cell>
        </row>
        <row r="186">
          <cell r="A186" t="str">
            <v>Хрустящие крылышки острые к пиву ТМ Горячая штучка 0,3кг зам  ПОКОМ</v>
          </cell>
          <cell r="D186">
            <v>471</v>
          </cell>
        </row>
        <row r="187">
          <cell r="A187" t="str">
            <v>Хрустящие крылышки ТМ Горячая штучка 0,3 кг зам  ПОКОМ</v>
          </cell>
          <cell r="D187">
            <v>522</v>
          </cell>
        </row>
        <row r="188">
          <cell r="A188" t="str">
            <v>Хрустящие крылышки ТМ Зареченские ТС Зареченские продукты.   Поком</v>
          </cell>
          <cell r="D188">
            <v>37.200000000000003</v>
          </cell>
        </row>
        <row r="189">
          <cell r="A189" t="str">
            <v>Чебупай сочное яблоко ТМ Горячая штучка ТС Чебупай 0,2 кг УВС.  зам  ПОКОМ</v>
          </cell>
          <cell r="D189">
            <v>35</v>
          </cell>
        </row>
        <row r="190">
          <cell r="A190" t="str">
            <v>Чебупай спелая вишня ТМ Горячая штучка ТС Чебупай 0,2 кг УВС. зам  ПОКОМ</v>
          </cell>
          <cell r="D190">
            <v>11</v>
          </cell>
        </row>
        <row r="191">
          <cell r="A191" t="str">
            <v>Чебупицца курочка по-итальянски Горячая штучка 0,25 кг зам  ПОКОМ</v>
          </cell>
          <cell r="D191">
            <v>609</v>
          </cell>
        </row>
        <row r="192">
          <cell r="A192" t="str">
            <v>Чебупицца Пепперони ТМ Горячая штучка ТС Чебупицца 0.25кг зам  ПОКОМ</v>
          </cell>
          <cell r="D192">
            <v>674</v>
          </cell>
        </row>
        <row r="193">
          <cell r="A193" t="str">
            <v>Чебуреки Мясные вес 2,7 кг ТМ Зареченские ТС Зареченские продукты   Поком</v>
          </cell>
          <cell r="D193">
            <v>21.6</v>
          </cell>
        </row>
        <row r="194">
          <cell r="A194" t="str">
            <v>Чебуреки сочные ТМ Зареченские ТС Зареченские продукты.  Поком</v>
          </cell>
          <cell r="D194">
            <v>250.8</v>
          </cell>
        </row>
        <row r="195">
          <cell r="A195" t="str">
            <v>Чебуречище горячая штучка 0,14кг Поком</v>
          </cell>
          <cell r="D195">
            <v>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14.12.2023 - 20.12.2023</v>
          </cell>
        </row>
        <row r="3">
          <cell r="A3" t="str">
            <v>Отбор:</v>
          </cell>
          <cell r="C3" t="str">
            <v xml:space="preserve"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150</v>
          </cell>
          <cell r="F7">
            <v>300</v>
          </cell>
        </row>
        <row r="8">
          <cell r="A8" t="str">
            <v>043  Ветчина Нежная ТМ Особый рецепт, п/а, 0,4кг    ПОКОМ</v>
          </cell>
          <cell r="D8">
            <v>84</v>
          </cell>
          <cell r="F8">
            <v>210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53.55</v>
          </cell>
          <cell r="F9">
            <v>315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48.6</v>
          </cell>
          <cell r="F10">
            <v>108</v>
          </cell>
        </row>
        <row r="11">
          <cell r="A11" t="str">
            <v>055  Колбаса вареная Филейбургская, 0,45 кг, БАВАРУШКА ПОКОМ</v>
          </cell>
          <cell r="D11">
            <v>32.4</v>
          </cell>
          <cell r="F11">
            <v>72</v>
          </cell>
        </row>
        <row r="12">
          <cell r="A12" t="str">
            <v>059  Колбаса Докторская по-стародворски  0.5 кг, ПОКОМ</v>
          </cell>
          <cell r="D12">
            <v>225</v>
          </cell>
          <cell r="F12">
            <v>450</v>
          </cell>
        </row>
        <row r="13">
          <cell r="A13" t="str">
            <v>060  Колбаса Докторская стародворская  0,5 кг,ПОКОМ</v>
          </cell>
          <cell r="D13">
            <v>120</v>
          </cell>
          <cell r="F13">
            <v>240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88.2</v>
          </cell>
          <cell r="F14">
            <v>294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182.4</v>
          </cell>
          <cell r="F15">
            <v>456</v>
          </cell>
        </row>
        <row r="16">
          <cell r="A16" t="str">
            <v>091  Сардельки Баварские, МГС 0.38кг, ТМ Стародворье  ПОКОМ</v>
          </cell>
          <cell r="D16">
            <v>134.52000000000001</v>
          </cell>
          <cell r="F16">
            <v>354</v>
          </cell>
        </row>
        <row r="17">
          <cell r="A17" t="str">
            <v>100  Сосиски Баварушки, 0.6кг, БАВАРУШКА ПОКОМ</v>
          </cell>
          <cell r="D17">
            <v>223.2</v>
          </cell>
          <cell r="F17">
            <v>372</v>
          </cell>
        </row>
        <row r="18">
          <cell r="A18" t="str">
            <v>108  Сосиски С сыром,  0.42кг,ядрена копоть ПОКОМ</v>
          </cell>
          <cell r="D18">
            <v>78.12</v>
          </cell>
          <cell r="F18">
            <v>186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165</v>
          </cell>
          <cell r="F19">
            <v>300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48.3</v>
          </cell>
          <cell r="F20">
            <v>138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69.3</v>
          </cell>
          <cell r="F21">
            <v>198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90.3</v>
          </cell>
          <cell r="F22">
            <v>258</v>
          </cell>
        </row>
        <row r="23">
          <cell r="A23" t="str">
            <v>248  Сардельки Сочные ТМ Особый рецепт,   ПОКОМ</v>
          </cell>
          <cell r="D23">
            <v>268.601</v>
          </cell>
          <cell r="F23">
            <v>268.601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254.4</v>
          </cell>
          <cell r="F24">
            <v>636</v>
          </cell>
        </row>
        <row r="25">
          <cell r="A25" t="str">
            <v>302  Сосиски Сочинки по-баварски,  0.4кг, ТМ Стародворье  ПОКОМ</v>
          </cell>
          <cell r="D25">
            <v>384</v>
          </cell>
          <cell r="F25">
            <v>960</v>
          </cell>
        </row>
        <row r="26">
          <cell r="A26" t="str">
            <v>309  Сосиски Сочинки с сыром 0,4 кг ТМ Стародворье  ПОКОМ</v>
          </cell>
          <cell r="D26">
            <v>96</v>
          </cell>
          <cell r="F26">
            <v>240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25.2</v>
          </cell>
          <cell r="F27">
            <v>60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212</v>
          </cell>
          <cell r="F28">
            <v>530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53.2</v>
          </cell>
          <cell r="F29">
            <v>152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79.8</v>
          </cell>
          <cell r="F30">
            <v>228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148</v>
          </cell>
          <cell r="F31">
            <v>1480</v>
          </cell>
        </row>
        <row r="32">
          <cell r="A32" t="str">
            <v>350 Сосиски Молокуши миникушай ТМ Вязанка в оболочке амицел в модифиц газовой среде 0,45 кг  Поком</v>
          </cell>
          <cell r="D32">
            <v>226.8</v>
          </cell>
          <cell r="F32">
            <v>504</v>
          </cell>
        </row>
        <row r="33">
          <cell r="A33" t="str">
            <v>351 Сосиски Филейбургские с грудкой ТМ Баварушка в оболо амицел в моди газовой среде 0,33 кг  Поком</v>
          </cell>
          <cell r="D33">
            <v>83.16</v>
          </cell>
          <cell r="F33">
            <v>252</v>
          </cell>
        </row>
        <row r="34">
          <cell r="A34" t="str">
            <v>352  Сардельки Сочинки с сыром 0,4 кг ТМ Стародворье   ПОКОМ</v>
          </cell>
          <cell r="D34">
            <v>160.80000000000001</v>
          </cell>
          <cell r="F34">
            <v>402</v>
          </cell>
        </row>
        <row r="35">
          <cell r="A35" t="str">
            <v>355 Сос Молочные для завтрака ОР полиамид мгс 0,4 кг НД СК  ПОКОМ</v>
          </cell>
          <cell r="D35">
            <v>259.2</v>
          </cell>
          <cell r="F35">
            <v>648</v>
          </cell>
        </row>
        <row r="36">
          <cell r="A36" t="str">
            <v>373 Ветчины «Филейская» Фикс.вес 0,45 Вектор ТМ «Вязанка»  Поком</v>
          </cell>
          <cell r="D36">
            <v>81</v>
          </cell>
          <cell r="F36">
            <v>180</v>
          </cell>
        </row>
        <row r="37">
          <cell r="A37" t="str">
            <v>374  Сосиски Сочинки с сыром ф/в 0,3 кг п/а ТМ "Стародворье"  Поком</v>
          </cell>
          <cell r="D37">
            <v>72</v>
          </cell>
          <cell r="F37">
            <v>240</v>
          </cell>
        </row>
        <row r="38">
          <cell r="A38" t="str">
            <v>375  Сосиски Сочинки по-баварски Бавария Фикс.вес 0,84 П/а мгс Стародворье</v>
          </cell>
          <cell r="D38">
            <v>285.60000000000002</v>
          </cell>
          <cell r="F38">
            <v>340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D39">
            <v>134.4</v>
          </cell>
          <cell r="F39">
            <v>336</v>
          </cell>
        </row>
        <row r="40">
          <cell r="A40" t="str">
            <v>377  Сосиски Сочинки по-баварски с сыром ТМ Стародворье полиамид мгс ф/в 0,84 кг СК3</v>
          </cell>
          <cell r="D40">
            <v>228.48</v>
          </cell>
          <cell r="F40">
            <v>272</v>
          </cell>
        </row>
        <row r="41">
          <cell r="A41" t="str">
            <v>446 Сосиски Баварские с сыром 0,35 кг. ТМ Стародворье в оболочке айпил в модифи газовой среде  Поком</v>
          </cell>
          <cell r="D41">
            <v>350.7</v>
          </cell>
          <cell r="F41">
            <v>1002</v>
          </cell>
        </row>
        <row r="42">
          <cell r="A42" t="str">
            <v>451 Сосиски «Баварские» Фикс.вес 0,35 П/а ТМ «Стародворье»  Поком</v>
          </cell>
          <cell r="D42">
            <v>701.4</v>
          </cell>
          <cell r="F42">
            <v>2004</v>
          </cell>
        </row>
        <row r="43">
          <cell r="A43" t="str">
            <v>Готовые бельмеши сочные с мясом ТМ Горячая штучка 0,3кг зам  ПОКОМ</v>
          </cell>
          <cell r="D43">
            <v>129.6</v>
          </cell>
          <cell r="F43">
            <v>432</v>
          </cell>
        </row>
        <row r="44">
          <cell r="A44" t="str">
            <v>Готовые чебупели острые с мясом Горячая штучка 0,3 кг зам  ПОКОМ</v>
          </cell>
          <cell r="D44">
            <v>122.4</v>
          </cell>
          <cell r="F44">
            <v>408</v>
          </cell>
        </row>
        <row r="45">
          <cell r="A45" t="str">
            <v>Готовые чебупели с ветчиной и сыром Горячая штучка 0,3кг зам  ПОКОМ</v>
          </cell>
          <cell r="D45">
            <v>133.19999999999999</v>
          </cell>
          <cell r="F45">
            <v>444</v>
          </cell>
        </row>
        <row r="46">
          <cell r="A46" t="str">
            <v>Готовые чебупели с мясом ТМ Горячая штучка Без свинины 0,3 кг  ПОКОМ</v>
          </cell>
          <cell r="D46">
            <v>158.4</v>
          </cell>
          <cell r="F46">
            <v>528</v>
          </cell>
        </row>
        <row r="47">
          <cell r="A47" t="str">
            <v>Готовые чебуреки с мясом ТМ Горячая штучка 0,09 кг флоу-пак ПОКОМ</v>
          </cell>
          <cell r="D47">
            <v>54</v>
          </cell>
          <cell r="F47">
            <v>600</v>
          </cell>
        </row>
        <row r="48">
          <cell r="A48" t="str">
            <v>Готовые чебуреки со свининой и говядиной ТМ Горячая штучка ТС Базовый ассортимент 0,36 кг  ПОКОМ</v>
          </cell>
          <cell r="D48">
            <v>180</v>
          </cell>
          <cell r="F48">
            <v>500</v>
          </cell>
        </row>
        <row r="49">
          <cell r="A49" t="str">
            <v>Жар-мени с картофелем и сочной грудинкой. ВЕС  ПОКОМ</v>
          </cell>
          <cell r="D49">
            <v>192.5</v>
          </cell>
          <cell r="F49">
            <v>192.5</v>
          </cell>
        </row>
        <row r="50">
          <cell r="A50" t="str">
            <v>Круггетсы с сырным соусом ТМ Горячая штучка 0,25 кг зам  ПОКОМ</v>
          </cell>
          <cell r="D50">
            <v>108</v>
          </cell>
          <cell r="F50">
            <v>432</v>
          </cell>
        </row>
        <row r="51">
          <cell r="A51" t="str">
            <v>Круггетсы сочные ТМ Горячая штучка ТС Круггетсы 0,25 кг зам  ПОКОМ</v>
          </cell>
          <cell r="D51">
            <v>126</v>
          </cell>
          <cell r="F51">
            <v>504</v>
          </cell>
        </row>
        <row r="52">
          <cell r="A52" t="str">
            <v>Наггетсы из печи 0,25кг ТМ Вязанка ТС Няняггетсы Сливушки замор.  ПОКОМ</v>
          </cell>
          <cell r="D52">
            <v>222</v>
          </cell>
          <cell r="F52">
            <v>888</v>
          </cell>
        </row>
        <row r="53">
          <cell r="A53" t="str">
            <v>Наггетсы Нагетосы Сочная курочка в хруст панир со сметаной и зеленью ТМ Горячая штучка 0,25 ПОКОМ</v>
          </cell>
          <cell r="D53">
            <v>114</v>
          </cell>
          <cell r="F53">
            <v>456</v>
          </cell>
        </row>
        <row r="54">
          <cell r="A54" t="str">
            <v>Наггетсы Нагетосы Сочная курочка со сладкой паприкой ТМ Горячая штучка ф/в 0,25 кг  ПОКОМ</v>
          </cell>
          <cell r="D54">
            <v>127.5</v>
          </cell>
          <cell r="F54">
            <v>510</v>
          </cell>
        </row>
        <row r="55">
          <cell r="A55" t="str">
            <v>Наггетсы Нагетосы Сочная курочка ТМ Горячая штучка 0,25 кг зам  ПОКОМ</v>
          </cell>
          <cell r="D55">
            <v>112.5</v>
          </cell>
          <cell r="F55">
            <v>450</v>
          </cell>
        </row>
        <row r="56">
          <cell r="A56" t="str">
            <v>Пекерсы с индейкой в сливочном соусе ТМ Горячая штучка 0,25 кг зам  ПОКОМ</v>
          </cell>
          <cell r="D56">
            <v>123</v>
          </cell>
          <cell r="F56">
            <v>492</v>
          </cell>
        </row>
        <row r="57">
          <cell r="A57" t="str">
            <v>Пельмени Grandmeni с говядиной в сливочном соусе ТМ Горячая штучка флоупак сфера 0,75 кг.  ПОКОМ</v>
          </cell>
          <cell r="D57">
            <v>342</v>
          </cell>
          <cell r="F57">
            <v>456</v>
          </cell>
        </row>
        <row r="58">
          <cell r="A58" t="str">
            <v>Пельмени Grandmeni с говядиной ТМ Горячая штучка флоупак сфера 0,75 кг. ПОКОМ</v>
          </cell>
          <cell r="D58">
            <v>270</v>
          </cell>
          <cell r="F58">
            <v>360</v>
          </cell>
        </row>
        <row r="59">
          <cell r="A59" t="str">
            <v>Пельмени Grandmeni со сливочным маслом Горячая штучка 0,75 кг ПОКОМ</v>
          </cell>
          <cell r="D59">
            <v>348</v>
          </cell>
          <cell r="F59">
            <v>464</v>
          </cell>
        </row>
        <row r="60">
          <cell r="A60" t="str">
            <v>Пельмени Бигбули #МЕГАВКУСИЩЕ с сочной грудинкой ТМ Горячая шту БУЛЬМЕНИ ТС Бигбули  сфера 0,9 ПОКОМ</v>
          </cell>
          <cell r="D60">
            <v>561.6</v>
          </cell>
          <cell r="F60">
            <v>624</v>
          </cell>
        </row>
        <row r="61">
          <cell r="A61" t="str">
            <v>Пельмени Бигбули #МЕГАВКУСИЩЕ с сочной грудинкой ТМ Горячая штучка ТС Бигбули  сфера 0,43  ПОКОМ</v>
          </cell>
          <cell r="D61">
            <v>233.92</v>
          </cell>
          <cell r="F61">
            <v>544</v>
          </cell>
        </row>
        <row r="62">
          <cell r="A62" t="str">
            <v>Пельмени Бугбули со сливочным маслом ТМ Горячая штучка БУЛЬМЕНИ 0,43 кг  ПОКОМ</v>
          </cell>
          <cell r="D62">
            <v>165.12</v>
          </cell>
          <cell r="F62">
            <v>384</v>
          </cell>
        </row>
        <row r="63">
          <cell r="A63" t="str">
            <v>Пельмени Бульмени с говядиной и свининой Горячая шт. 0,9 кг  ПОКОМ</v>
          </cell>
          <cell r="D63">
            <v>648</v>
          </cell>
          <cell r="F63">
            <v>720</v>
          </cell>
        </row>
        <row r="64">
          <cell r="A64" t="str">
            <v>Пельмени Бульмени с говядиной и свининой Горячая штучка 0,43  ПОКОМ</v>
          </cell>
          <cell r="D64">
            <v>316.48</v>
          </cell>
          <cell r="F64">
            <v>736</v>
          </cell>
        </row>
        <row r="65">
          <cell r="A65" t="str">
            <v>Пельмени Бульмени со сливочным маслом Горячая штучка 0,9 кг  ПОКОМ</v>
          </cell>
          <cell r="D65">
            <v>554.4</v>
          </cell>
          <cell r="F65">
            <v>616</v>
          </cell>
        </row>
        <row r="66">
          <cell r="A66" t="str">
            <v>Пельмени Бульмени со сливочным маслом ТМ Горячая шт. 0,43 кг  ПОКОМ</v>
          </cell>
          <cell r="D66">
            <v>220.16</v>
          </cell>
          <cell r="F66">
            <v>512</v>
          </cell>
        </row>
        <row r="67">
          <cell r="A67" t="str">
            <v>Хотстеры ТМ Горячая штучка ТС Хотстеры 0,25 кг зам  ПОКОМ</v>
          </cell>
          <cell r="D67">
            <v>105</v>
          </cell>
          <cell r="F67">
            <v>420</v>
          </cell>
        </row>
        <row r="68">
          <cell r="A68" t="str">
            <v>Хрустящие крылышки острые к пиву ТМ Горячая штучка 0,3кг зам  ПОКОМ</v>
          </cell>
          <cell r="D68">
            <v>126</v>
          </cell>
          <cell r="F68">
            <v>420</v>
          </cell>
        </row>
        <row r="69">
          <cell r="A69" t="str">
            <v>Хрустящие крылышки ТМ Горячая штучка 0,3 кг зам  ПОКОМ</v>
          </cell>
          <cell r="D69">
            <v>136.80000000000001</v>
          </cell>
          <cell r="F69">
            <v>456</v>
          </cell>
        </row>
        <row r="70">
          <cell r="A70" t="str">
            <v>Чебупицца курочка по-итальянски Горячая штучка 0,25 кг зам  ПОКОМ</v>
          </cell>
          <cell r="D70">
            <v>123</v>
          </cell>
          <cell r="F70">
            <v>492</v>
          </cell>
        </row>
        <row r="71">
          <cell r="A71" t="str">
            <v>Чебупицца Пепперони ТМ Горячая штучка ТС Чебупицца 0.25кг зам  ПОКОМ</v>
          </cell>
          <cell r="D71">
            <v>135</v>
          </cell>
          <cell r="F71">
            <v>540</v>
          </cell>
        </row>
        <row r="72">
          <cell r="A72" t="str">
            <v>Итого</v>
          </cell>
          <cell r="D72">
            <v>12086.210999999999</v>
          </cell>
          <cell r="F72">
            <v>29566.100999999999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132"/>
  <sheetViews>
    <sheetView tabSelected="1" workbookViewId="0">
      <pane ySplit="5" topLeftCell="A39" activePane="bottomLeft" state="frozen"/>
      <selection pane="bottomLeft" activeCell="S52" sqref="S52"/>
    </sheetView>
  </sheetViews>
  <sheetFormatPr defaultColWidth="10.5" defaultRowHeight="11.45" customHeight="1" outlineLevelRow="1" x14ac:dyDescent="0.2"/>
  <cols>
    <col min="1" max="1" width="55.1640625" style="1" customWidth="1"/>
    <col min="2" max="2" width="3.83203125" style="1" customWidth="1"/>
    <col min="3" max="3" width="8.33203125" style="1" customWidth="1"/>
    <col min="4" max="7" width="6.33203125" style="1" customWidth="1"/>
    <col min="8" max="8" width="4.5" style="23" customWidth="1"/>
    <col min="9" max="9" width="5.33203125" style="2" customWidth="1"/>
    <col min="10" max="13" width="7.33203125" style="2" customWidth="1"/>
    <col min="14" max="14" width="1.33203125" style="2" customWidth="1"/>
    <col min="15" max="22" width="7.33203125" style="2" customWidth="1"/>
    <col min="23" max="23" width="17.1640625" style="2" customWidth="1"/>
    <col min="24" max="25" width="5" style="2" customWidth="1"/>
    <col min="26" max="28" width="8" style="2" customWidth="1"/>
    <col min="29" max="29" width="21.6640625" style="2" customWidth="1"/>
    <col min="30" max="32" width="8.5" style="2" customWidth="1"/>
    <col min="33" max="16384" width="10.5" style="2"/>
  </cols>
  <sheetData>
    <row r="1" spans="1:32" ht="12.95" customHeight="1" outlineLevel="1" x14ac:dyDescent="0.2">
      <c r="A1" s="3" t="s">
        <v>0</v>
      </c>
      <c r="B1" s="3"/>
      <c r="C1" s="3"/>
      <c r="D1" s="3"/>
    </row>
    <row r="2" spans="1:32" ht="12.95" customHeight="1" outlineLevel="1" thickBot="1" x14ac:dyDescent="0.25">
      <c r="B2" s="3"/>
      <c r="C2" s="3"/>
      <c r="D2" s="3"/>
    </row>
    <row r="3" spans="1:32" ht="26.1" customHeight="1" x14ac:dyDescent="0.2">
      <c r="A3" s="4" t="s">
        <v>1</v>
      </c>
      <c r="B3" s="4" t="s">
        <v>2</v>
      </c>
      <c r="C3" s="20" t="s">
        <v>154</v>
      </c>
      <c r="D3" s="5" t="s">
        <v>3</v>
      </c>
      <c r="E3" s="5"/>
      <c r="F3" s="5"/>
      <c r="G3" s="5"/>
      <c r="H3" s="24" t="s">
        <v>136</v>
      </c>
      <c r="I3" s="11" t="s">
        <v>137</v>
      </c>
      <c r="J3" s="12" t="s">
        <v>138</v>
      </c>
      <c r="K3" s="12" t="s">
        <v>139</v>
      </c>
      <c r="L3" s="12" t="s">
        <v>140</v>
      </c>
      <c r="M3" s="12" t="s">
        <v>141</v>
      </c>
      <c r="N3" s="12" t="s">
        <v>142</v>
      </c>
      <c r="O3" s="12" t="s">
        <v>142</v>
      </c>
      <c r="P3" s="12" t="s">
        <v>143</v>
      </c>
      <c r="Q3" s="13" t="s">
        <v>142</v>
      </c>
      <c r="R3" s="31" t="s">
        <v>142</v>
      </c>
      <c r="S3" s="36" t="s">
        <v>142</v>
      </c>
      <c r="T3" s="37" t="s">
        <v>142</v>
      </c>
      <c r="U3" s="38" t="s">
        <v>142</v>
      </c>
      <c r="V3" s="14" t="s">
        <v>144</v>
      </c>
      <c r="W3" s="15"/>
      <c r="X3" s="12" t="s">
        <v>145</v>
      </c>
      <c r="Y3" s="12" t="s">
        <v>146</v>
      </c>
      <c r="Z3" s="13" t="s">
        <v>147</v>
      </c>
      <c r="AA3" s="13" t="s">
        <v>148</v>
      </c>
      <c r="AB3" s="13" t="s">
        <v>155</v>
      </c>
      <c r="AC3" s="1" t="s">
        <v>149</v>
      </c>
      <c r="AD3" s="12" t="s">
        <v>150</v>
      </c>
      <c r="AE3" s="12" t="s">
        <v>150</v>
      </c>
      <c r="AF3" s="12" t="s">
        <v>150</v>
      </c>
    </row>
    <row r="4" spans="1:32" ht="26.1" customHeight="1" x14ac:dyDescent="0.2">
      <c r="A4" s="6"/>
      <c r="B4" s="7"/>
      <c r="C4" s="20" t="s">
        <v>154</v>
      </c>
      <c r="D4" s="5" t="s">
        <v>4</v>
      </c>
      <c r="E4" s="5" t="s">
        <v>5</v>
      </c>
      <c r="F4" s="5" t="s">
        <v>6</v>
      </c>
      <c r="G4" s="5" t="s">
        <v>7</v>
      </c>
      <c r="H4" s="24"/>
      <c r="I4" s="11" t="s">
        <v>137</v>
      </c>
      <c r="J4" s="12"/>
      <c r="K4" s="12"/>
      <c r="L4" s="12"/>
      <c r="M4" s="16" t="s">
        <v>151</v>
      </c>
      <c r="N4" s="25"/>
      <c r="O4" s="25"/>
      <c r="P4" s="12"/>
      <c r="Q4" s="12"/>
      <c r="R4" s="31" t="s">
        <v>159</v>
      </c>
      <c r="S4" s="39">
        <v>1</v>
      </c>
      <c r="T4" s="40">
        <v>2</v>
      </c>
      <c r="U4" s="41">
        <v>3</v>
      </c>
      <c r="V4" s="14" t="s">
        <v>152</v>
      </c>
      <c r="W4" s="15" t="s">
        <v>153</v>
      </c>
      <c r="X4" s="12"/>
      <c r="Y4" s="12"/>
      <c r="Z4" s="12"/>
      <c r="AA4" s="12"/>
      <c r="AB4" s="12"/>
      <c r="AC4" s="1"/>
      <c r="AD4" s="12">
        <v>1</v>
      </c>
      <c r="AE4" s="12">
        <v>2</v>
      </c>
      <c r="AF4" s="12">
        <v>3</v>
      </c>
    </row>
    <row r="5" spans="1:32" ht="12" customHeight="1" x14ac:dyDescent="0.2">
      <c r="A5" s="6"/>
      <c r="B5" s="7"/>
      <c r="C5" s="7"/>
      <c r="D5" s="5"/>
      <c r="E5" s="5"/>
      <c r="F5" s="18">
        <f>SUM(F6:F265)</f>
        <v>47873.810000000005</v>
      </c>
      <c r="G5" s="18">
        <f>SUM(G6:G265)</f>
        <v>16249.261999999999</v>
      </c>
      <c r="H5" s="24"/>
      <c r="I5" s="17"/>
      <c r="J5" s="18">
        <f t="shared" ref="J5:V5" si="0">SUM(J6:J265)</f>
        <v>48579.641000000003</v>
      </c>
      <c r="K5" s="18">
        <f t="shared" si="0"/>
        <v>-705.83100000000036</v>
      </c>
      <c r="L5" s="18">
        <f t="shared" si="0"/>
        <v>32888.208999999995</v>
      </c>
      <c r="M5" s="18">
        <f t="shared" si="0"/>
        <v>14985.600999999999</v>
      </c>
      <c r="N5" s="18">
        <f t="shared" si="0"/>
        <v>0</v>
      </c>
      <c r="O5" s="18">
        <f t="shared" si="0"/>
        <v>10498</v>
      </c>
      <c r="P5" s="18">
        <f t="shared" si="0"/>
        <v>6577.6418000000003</v>
      </c>
      <c r="Q5" s="18">
        <f t="shared" si="0"/>
        <v>30465.9846</v>
      </c>
      <c r="R5" s="32">
        <f t="shared" ref="R5" si="1">SUM(R6:R265)</f>
        <v>30384.527999999995</v>
      </c>
      <c r="S5" s="42"/>
      <c r="T5" s="18"/>
      <c r="U5" s="43"/>
      <c r="V5" s="34">
        <f t="shared" si="0"/>
        <v>44613</v>
      </c>
      <c r="W5" s="19"/>
      <c r="X5" s="12"/>
      <c r="Y5" s="12"/>
      <c r="Z5" s="18">
        <f>SUM(Z6:Z265)</f>
        <v>3771.1210000000005</v>
      </c>
      <c r="AA5" s="18">
        <f>SUM(AA6:AA265)</f>
        <v>5086.2170000000024</v>
      </c>
      <c r="AB5" s="18">
        <f>SUM(AB6:AB265)</f>
        <v>4183.0785999999998</v>
      </c>
      <c r="AC5" s="1"/>
      <c r="AD5" s="18">
        <f>SUM(AD6:AD265)</f>
        <v>8900</v>
      </c>
      <c r="AE5" s="18">
        <f t="shared" ref="AE5:AF5" si="2">SUM(AE6:AE265)</f>
        <v>17502.602000000003</v>
      </c>
      <c r="AF5" s="18">
        <f t="shared" si="2"/>
        <v>2700</v>
      </c>
    </row>
    <row r="6" spans="1:32" ht="11.1" customHeight="1" x14ac:dyDescent="0.2">
      <c r="A6" s="8" t="s">
        <v>8</v>
      </c>
      <c r="B6" s="8" t="s">
        <v>9</v>
      </c>
      <c r="C6" s="22" t="str">
        <f>VLOOKUP(A6,[1]TDSheet!$A$1:$C$65536,3,0)</f>
        <v>Дек</v>
      </c>
      <c r="D6" s="9">
        <v>140.52000000000001</v>
      </c>
      <c r="E6" s="9">
        <v>143.99799999999999</v>
      </c>
      <c r="F6" s="9">
        <v>175.50200000000001</v>
      </c>
      <c r="G6" s="9">
        <v>65.667000000000002</v>
      </c>
      <c r="H6" s="23">
        <f>VLOOKUP(A6,[1]TDSheet!$A$1:$H$65536,8,0)</f>
        <v>1</v>
      </c>
      <c r="I6" s="2">
        <f>VLOOKUP(A6,[1]TDSheet!$A$1:$I$65536,9,0)</f>
        <v>50</v>
      </c>
      <c r="J6" s="2">
        <f>VLOOKUP(A6,[2]Донецк!$A$1:$E$65536,4,0)</f>
        <v>166.4</v>
      </c>
      <c r="K6" s="2">
        <f>F6-J6</f>
        <v>9.1020000000000039</v>
      </c>
      <c r="L6" s="2">
        <f>F6-M6</f>
        <v>175.50200000000001</v>
      </c>
      <c r="O6" s="2">
        <f>VLOOKUP(A6,[1]TDSheet!$A$1:$S$65536,18,0)</f>
        <v>119</v>
      </c>
      <c r="P6" s="2">
        <f>L6/5</f>
        <v>35.1004</v>
      </c>
      <c r="Q6" s="21">
        <f>8*P6-O6-G6</f>
        <v>96.136200000000002</v>
      </c>
      <c r="R6" s="33">
        <f>Q6</f>
        <v>96.136200000000002</v>
      </c>
      <c r="S6" s="44"/>
      <c r="T6" s="21">
        <f>R6-S6-U6</f>
        <v>96.136200000000002</v>
      </c>
      <c r="U6" s="45"/>
      <c r="V6" s="35">
        <v>237</v>
      </c>
      <c r="X6" s="2">
        <f>(G6+O6+R6)/P6</f>
        <v>8</v>
      </c>
      <c r="Y6" s="2">
        <f>(G6+O6)/P6</f>
        <v>5.261108135519823</v>
      </c>
      <c r="Z6" s="2">
        <f>VLOOKUP(A6,[1]TDSheet!$A$1:$W$65536,23,0)</f>
        <v>30.314800000000002</v>
      </c>
      <c r="AA6" s="2">
        <f>VLOOKUP(A6,[1]TDSheet!$A$1:$X$65536,24,0)</f>
        <v>29.340600000000002</v>
      </c>
      <c r="AB6" s="2">
        <f>VLOOKUP(A6,[1]TDSheet!$A$1:$P$65536,16,0)</f>
        <v>32.167200000000001</v>
      </c>
      <c r="AD6" s="2">
        <f>S6*H6</f>
        <v>0</v>
      </c>
      <c r="AE6" s="2">
        <f>T6*H6</f>
        <v>96.136200000000002</v>
      </c>
      <c r="AF6" s="2">
        <f>U6*H6</f>
        <v>0</v>
      </c>
    </row>
    <row r="7" spans="1:32" ht="11.1" customHeight="1" x14ac:dyDescent="0.2">
      <c r="A7" s="8" t="s">
        <v>10</v>
      </c>
      <c r="B7" s="8" t="s">
        <v>9</v>
      </c>
      <c r="C7" s="8"/>
      <c r="D7" s="9">
        <v>209.65299999999999</v>
      </c>
      <c r="E7" s="9">
        <v>79.489999999999995</v>
      </c>
      <c r="F7" s="9">
        <v>138.96199999999999</v>
      </c>
      <c r="G7" s="9">
        <v>90.507999999999996</v>
      </c>
      <c r="H7" s="23">
        <f>VLOOKUP(A7,[1]TDSheet!$A$1:$H$65536,8,0)</f>
        <v>1</v>
      </c>
      <c r="I7" s="2">
        <f>VLOOKUP(A7,[1]TDSheet!$A$1:$I$65536,9,0)</f>
        <v>45</v>
      </c>
      <c r="J7" s="2">
        <f>VLOOKUP(A7,[2]Донецк!$A$1:$E$65536,4,0)</f>
        <v>128.30000000000001</v>
      </c>
      <c r="K7" s="2">
        <f t="shared" ref="K7:K71" si="3">F7-J7</f>
        <v>10.661999999999978</v>
      </c>
      <c r="L7" s="2">
        <f t="shared" ref="L7:L71" si="4">F7-M7</f>
        <v>138.96199999999999</v>
      </c>
      <c r="O7" s="2">
        <f>VLOOKUP(A7,[1]TDSheet!$A$1:$S$65536,18,0)</f>
        <v>149</v>
      </c>
      <c r="P7" s="2">
        <f t="shared" ref="P7:P71" si="5">L7/5</f>
        <v>27.792399999999997</v>
      </c>
      <c r="Q7" s="21"/>
      <c r="R7" s="33">
        <f t="shared" ref="R7:R8" si="6">Q7</f>
        <v>0</v>
      </c>
      <c r="S7" s="44"/>
      <c r="T7" s="21">
        <f t="shared" ref="T7:T70" si="7">R7-S7-U7</f>
        <v>0</v>
      </c>
      <c r="U7" s="45"/>
      <c r="V7" s="35">
        <v>94</v>
      </c>
      <c r="X7" s="2">
        <f t="shared" ref="X7:X70" si="8">(G7+O7+R7)/P7</f>
        <v>8.6177516155495741</v>
      </c>
      <c r="Y7" s="2">
        <f t="shared" ref="Y7:Y70" si="9">(G7+O7)/P7</f>
        <v>8.6177516155495741</v>
      </c>
      <c r="Z7" s="2">
        <f>VLOOKUP(A7,[1]TDSheet!$A$1:$W$65536,23,0)</f>
        <v>31.429399999999998</v>
      </c>
      <c r="AA7" s="2">
        <f>VLOOKUP(A7,[1]TDSheet!$A$1:$X$65536,24,0)</f>
        <v>30.274400000000004</v>
      </c>
      <c r="AB7" s="2">
        <f>VLOOKUP(A7,[1]TDSheet!$A$1:$P$65536,16,0)</f>
        <v>34.2378</v>
      </c>
      <c r="AD7" s="2">
        <f t="shared" ref="AD7:AD70" si="10">S7*H7</f>
        <v>0</v>
      </c>
      <c r="AE7" s="2">
        <f t="shared" ref="AE7:AE70" si="11">T7*H7</f>
        <v>0</v>
      </c>
      <c r="AF7" s="2">
        <f t="shared" ref="AF7:AF70" si="12">U7*H7</f>
        <v>0</v>
      </c>
    </row>
    <row r="8" spans="1:32" ht="11.1" customHeight="1" x14ac:dyDescent="0.2">
      <c r="A8" s="8" t="s">
        <v>11</v>
      </c>
      <c r="B8" s="8" t="s">
        <v>9</v>
      </c>
      <c r="C8" s="8"/>
      <c r="D8" s="9">
        <v>9.782</v>
      </c>
      <c r="E8" s="9">
        <v>571.43799999999999</v>
      </c>
      <c r="F8" s="9">
        <v>272.24</v>
      </c>
      <c r="G8" s="9">
        <v>296.47699999999998</v>
      </c>
      <c r="H8" s="23">
        <f>VLOOKUP(A8,[1]TDSheet!$A$1:$H$65536,8,0)</f>
        <v>1</v>
      </c>
      <c r="I8" s="2">
        <f>VLOOKUP(A8,[1]TDSheet!$A$1:$I$65536,9,0)</f>
        <v>45</v>
      </c>
      <c r="J8" s="2">
        <f>VLOOKUP(A8,[2]Донецк!$A$1:$E$65536,4,0)</f>
        <v>282.5</v>
      </c>
      <c r="K8" s="2">
        <f t="shared" si="3"/>
        <v>-10.259999999999991</v>
      </c>
      <c r="L8" s="2">
        <f t="shared" si="4"/>
        <v>272.24</v>
      </c>
      <c r="P8" s="2">
        <f t="shared" si="5"/>
        <v>54.448</v>
      </c>
      <c r="Q8" s="21">
        <f>8*P8-O8-G8</f>
        <v>139.10700000000003</v>
      </c>
      <c r="R8" s="33">
        <f t="shared" si="6"/>
        <v>139.10700000000003</v>
      </c>
      <c r="S8" s="44"/>
      <c r="T8" s="21">
        <f t="shared" si="7"/>
        <v>139.10700000000003</v>
      </c>
      <c r="U8" s="45"/>
      <c r="V8" s="35">
        <v>357</v>
      </c>
      <c r="X8" s="2">
        <f t="shared" si="8"/>
        <v>8</v>
      </c>
      <c r="Y8" s="2">
        <f t="shared" si="9"/>
        <v>5.445140317367029</v>
      </c>
      <c r="Z8" s="2">
        <f>VLOOKUP(A8,[1]TDSheet!$A$1:$W$65536,23,0)</f>
        <v>55.499800000000008</v>
      </c>
      <c r="AA8" s="2">
        <f>VLOOKUP(A8,[1]TDSheet!$A$1:$X$65536,24,0)</f>
        <v>65.814999999999998</v>
      </c>
      <c r="AB8" s="2">
        <f>VLOOKUP(A8,[1]TDSheet!$A$1:$P$65536,16,0)</f>
        <v>27.163600000000002</v>
      </c>
      <c r="AD8" s="2">
        <f t="shared" si="10"/>
        <v>0</v>
      </c>
      <c r="AE8" s="2">
        <f t="shared" si="11"/>
        <v>139.10700000000003</v>
      </c>
      <c r="AF8" s="2">
        <f t="shared" si="12"/>
        <v>0</v>
      </c>
    </row>
    <row r="9" spans="1:32" ht="11.1" customHeight="1" x14ac:dyDescent="0.2">
      <c r="A9" s="8" t="s">
        <v>12</v>
      </c>
      <c r="B9" s="8" t="s">
        <v>13</v>
      </c>
      <c r="C9" s="8"/>
      <c r="D9" s="9">
        <v>14</v>
      </c>
      <c r="E9" s="9"/>
      <c r="F9" s="9">
        <v>8</v>
      </c>
      <c r="G9" s="9">
        <v>4</v>
      </c>
      <c r="H9" s="23">
        <f>VLOOKUP(A9,[1]TDSheet!$A$1:$H$65536,8,0)</f>
        <v>0</v>
      </c>
      <c r="I9" s="2" t="e">
        <f>VLOOKUP(A9,[1]TDSheet!$A$1:$I$65536,9,0)</f>
        <v>#N/A</v>
      </c>
      <c r="J9" s="2">
        <f>VLOOKUP(A9,[2]Донецк!$A$1:$E$65536,4,0)</f>
        <v>8</v>
      </c>
      <c r="K9" s="2">
        <f t="shared" si="3"/>
        <v>0</v>
      </c>
      <c r="L9" s="2">
        <f t="shared" si="4"/>
        <v>8</v>
      </c>
      <c r="P9" s="2">
        <f t="shared" si="5"/>
        <v>1.6</v>
      </c>
      <c r="Q9" s="21"/>
      <c r="R9" s="33">
        <f t="shared" ref="R9:R70" si="13">Q9</f>
        <v>0</v>
      </c>
      <c r="S9" s="44"/>
      <c r="T9" s="21">
        <f t="shared" si="7"/>
        <v>0</v>
      </c>
      <c r="U9" s="45"/>
      <c r="V9" s="35"/>
      <c r="X9" s="2">
        <f t="shared" si="8"/>
        <v>2.5</v>
      </c>
      <c r="Y9" s="2">
        <f t="shared" si="9"/>
        <v>2.5</v>
      </c>
      <c r="Z9" s="2">
        <f>VLOOKUP(A9,[1]TDSheet!$A$1:$W$65536,23,0)</f>
        <v>0.8</v>
      </c>
      <c r="AA9" s="2">
        <f>VLOOKUP(A9,[1]TDSheet!$A$1:$X$65536,24,0)</f>
        <v>1.8</v>
      </c>
      <c r="AB9" s="2">
        <f>VLOOKUP(A9,[1]TDSheet!$A$1:$P$65536,16,0)</f>
        <v>0.6</v>
      </c>
      <c r="AD9" s="2">
        <f t="shared" si="10"/>
        <v>0</v>
      </c>
      <c r="AE9" s="2">
        <f t="shared" si="11"/>
        <v>0</v>
      </c>
      <c r="AF9" s="2">
        <f t="shared" si="12"/>
        <v>0</v>
      </c>
    </row>
    <row r="10" spans="1:32" ht="11.1" customHeight="1" x14ac:dyDescent="0.2">
      <c r="A10" s="8" t="s">
        <v>14</v>
      </c>
      <c r="B10" s="8" t="s">
        <v>13</v>
      </c>
      <c r="C10" s="8"/>
      <c r="D10" s="9">
        <v>72</v>
      </c>
      <c r="E10" s="9"/>
      <c r="F10" s="9">
        <v>40</v>
      </c>
      <c r="G10" s="9">
        <v>19</v>
      </c>
      <c r="H10" s="23">
        <f>VLOOKUP(A10,[1]TDSheet!$A$1:$H$65536,8,0)</f>
        <v>0.4</v>
      </c>
      <c r="I10" s="2">
        <f>VLOOKUP(A10,[1]TDSheet!$A$1:$I$65536,9,0)</f>
        <v>50</v>
      </c>
      <c r="J10" s="2">
        <f>VLOOKUP(A10,[2]Донецк!$A$1:$E$65536,4,0)</f>
        <v>43</v>
      </c>
      <c r="K10" s="2">
        <f t="shared" si="3"/>
        <v>-3</v>
      </c>
      <c r="L10" s="2">
        <f t="shared" si="4"/>
        <v>40</v>
      </c>
      <c r="O10" s="2">
        <f>VLOOKUP(A10,[1]TDSheet!$A$1:$S$65536,18,0)</f>
        <v>13</v>
      </c>
      <c r="P10" s="2">
        <f t="shared" si="5"/>
        <v>8</v>
      </c>
      <c r="Q10" s="21">
        <f>8*P10-O10-G10</f>
        <v>32</v>
      </c>
      <c r="R10" s="33">
        <f>Q10</f>
        <v>32</v>
      </c>
      <c r="S10" s="44"/>
      <c r="T10" s="21">
        <f t="shared" si="7"/>
        <v>32</v>
      </c>
      <c r="U10" s="45"/>
      <c r="V10" s="35">
        <v>56</v>
      </c>
      <c r="X10" s="2">
        <f t="shared" si="8"/>
        <v>8</v>
      </c>
      <c r="Y10" s="2">
        <f t="shared" si="9"/>
        <v>4</v>
      </c>
      <c r="Z10" s="2">
        <f>VLOOKUP(A10,[1]TDSheet!$A$1:$W$65536,23,0)</f>
        <v>8.6</v>
      </c>
      <c r="AA10" s="2">
        <f>VLOOKUP(A10,[1]TDSheet!$A$1:$X$65536,24,0)</f>
        <v>6.4</v>
      </c>
      <c r="AB10" s="2">
        <f>VLOOKUP(A10,[1]TDSheet!$A$1:$P$65536,16,0)</f>
        <v>6.4</v>
      </c>
      <c r="AD10" s="2">
        <f t="shared" si="10"/>
        <v>0</v>
      </c>
      <c r="AE10" s="2">
        <f t="shared" si="11"/>
        <v>12.8</v>
      </c>
      <c r="AF10" s="2">
        <f t="shared" si="12"/>
        <v>0</v>
      </c>
    </row>
    <row r="11" spans="1:32" ht="11.1" customHeight="1" x14ac:dyDescent="0.2">
      <c r="A11" s="8" t="s">
        <v>15</v>
      </c>
      <c r="B11" s="8" t="s">
        <v>13</v>
      </c>
      <c r="C11" s="8"/>
      <c r="D11" s="10"/>
      <c r="E11" s="9">
        <v>300</v>
      </c>
      <c r="F11" s="9">
        <v>300</v>
      </c>
      <c r="G11" s="9"/>
      <c r="H11" s="23">
        <v>0</v>
      </c>
      <c r="I11" s="2" t="e">
        <f>VLOOKUP(A11,[1]TDSheet!$A$1:$I$65536,9,0)</f>
        <v>#N/A</v>
      </c>
      <c r="J11" s="2">
        <f>VLOOKUP(A11,[2]Донецк!$A$1:$E$65536,4,0)</f>
        <v>300</v>
      </c>
      <c r="K11" s="2">
        <f t="shared" si="3"/>
        <v>0</v>
      </c>
      <c r="L11" s="2">
        <f t="shared" si="4"/>
        <v>0</v>
      </c>
      <c r="M11" s="2">
        <f>VLOOKUP(A11,[3]TDSheet!$A$1:$V$65536,6,0)</f>
        <v>300</v>
      </c>
      <c r="P11" s="2">
        <f t="shared" si="5"/>
        <v>0</v>
      </c>
      <c r="Q11" s="21"/>
      <c r="R11" s="33">
        <f t="shared" si="13"/>
        <v>0</v>
      </c>
      <c r="S11" s="44"/>
      <c r="T11" s="21">
        <f t="shared" si="7"/>
        <v>0</v>
      </c>
      <c r="U11" s="45"/>
      <c r="V11" s="35"/>
      <c r="X11" s="2" t="e">
        <f t="shared" si="8"/>
        <v>#DIV/0!</v>
      </c>
      <c r="Y11" s="2" t="e">
        <f t="shared" si="9"/>
        <v>#DIV/0!</v>
      </c>
      <c r="Z11" s="2">
        <v>0</v>
      </c>
      <c r="AA11" s="2">
        <v>0</v>
      </c>
      <c r="AB11" s="2">
        <v>0</v>
      </c>
      <c r="AD11" s="2">
        <f t="shared" si="10"/>
        <v>0</v>
      </c>
      <c r="AE11" s="2">
        <f t="shared" si="11"/>
        <v>0</v>
      </c>
      <c r="AF11" s="2">
        <f t="shared" si="12"/>
        <v>0</v>
      </c>
    </row>
    <row r="12" spans="1:32" ht="11.1" customHeight="1" x14ac:dyDescent="0.2">
      <c r="A12" s="8" t="s">
        <v>16</v>
      </c>
      <c r="B12" s="8" t="s">
        <v>13</v>
      </c>
      <c r="C12" s="8"/>
      <c r="D12" s="9">
        <v>77</v>
      </c>
      <c r="E12" s="9">
        <v>300</v>
      </c>
      <c r="F12" s="9">
        <v>220</v>
      </c>
      <c r="G12" s="9">
        <v>107</v>
      </c>
      <c r="H12" s="23">
        <f>VLOOKUP(A12,[1]TDSheet!$A$1:$H$65536,8,0)</f>
        <v>0.45</v>
      </c>
      <c r="I12" s="2">
        <f>VLOOKUP(A12,[1]TDSheet!$A$1:$I$65536,9,0)</f>
        <v>45</v>
      </c>
      <c r="J12" s="2">
        <f>VLOOKUP(A12,[2]Донецк!$A$1:$E$65536,4,0)</f>
        <v>251</v>
      </c>
      <c r="K12" s="2">
        <f t="shared" si="3"/>
        <v>-31</v>
      </c>
      <c r="L12" s="2">
        <f t="shared" si="4"/>
        <v>220</v>
      </c>
      <c r="O12" s="2">
        <f>VLOOKUP(A12,[1]TDSheet!$A$1:$S$65536,18,0)</f>
        <v>345</v>
      </c>
      <c r="P12" s="2">
        <f t="shared" si="5"/>
        <v>44</v>
      </c>
      <c r="Q12" s="21"/>
      <c r="R12" s="33">
        <f t="shared" si="13"/>
        <v>0</v>
      </c>
      <c r="S12" s="44"/>
      <c r="T12" s="21">
        <f t="shared" si="7"/>
        <v>0</v>
      </c>
      <c r="U12" s="45"/>
      <c r="V12" s="35">
        <v>76</v>
      </c>
      <c r="X12" s="2">
        <f t="shared" si="8"/>
        <v>10.272727272727273</v>
      </c>
      <c r="Y12" s="2">
        <f t="shared" si="9"/>
        <v>10.272727272727273</v>
      </c>
      <c r="Z12" s="2">
        <f>VLOOKUP(A12,[1]TDSheet!$A$1:$W$65536,23,0)</f>
        <v>45.4</v>
      </c>
      <c r="AA12" s="2">
        <f>VLOOKUP(A12,[1]TDSheet!$A$1:$X$65536,24,0)</f>
        <v>59.8</v>
      </c>
      <c r="AB12" s="2">
        <f>VLOOKUP(A12,[1]TDSheet!$A$1:$P$65536,16,0)</f>
        <v>60.6</v>
      </c>
      <c r="AD12" s="2">
        <f t="shared" si="10"/>
        <v>0</v>
      </c>
      <c r="AE12" s="2">
        <f t="shared" si="11"/>
        <v>0</v>
      </c>
      <c r="AF12" s="2">
        <f t="shared" si="12"/>
        <v>0</v>
      </c>
    </row>
    <row r="13" spans="1:32" ht="11.1" customHeight="1" x14ac:dyDescent="0.2">
      <c r="A13" s="8" t="s">
        <v>17</v>
      </c>
      <c r="B13" s="8" t="s">
        <v>13</v>
      </c>
      <c r="C13" s="8"/>
      <c r="D13" s="9">
        <v>290</v>
      </c>
      <c r="E13" s="9">
        <v>630</v>
      </c>
      <c r="F13" s="9">
        <v>467</v>
      </c>
      <c r="G13" s="9">
        <v>342</v>
      </c>
      <c r="H13" s="23">
        <f>VLOOKUP(A13,[1]TDSheet!$A$1:$H$65536,8,0)</f>
        <v>0.45</v>
      </c>
      <c r="I13" s="2">
        <f>VLOOKUP(A13,[1]TDSheet!$A$1:$I$65536,9,0)</f>
        <v>45</v>
      </c>
      <c r="J13" s="2">
        <f>VLOOKUP(A13,[2]Донецк!$A$1:$E$65536,4,0)</f>
        <v>473</v>
      </c>
      <c r="K13" s="2">
        <f t="shared" si="3"/>
        <v>-6</v>
      </c>
      <c r="L13" s="2">
        <f t="shared" si="4"/>
        <v>467</v>
      </c>
      <c r="O13" s="2">
        <f>VLOOKUP(A13,[1]TDSheet!$A$1:$S$65536,18,0)</f>
        <v>301</v>
      </c>
      <c r="P13" s="2">
        <f t="shared" si="5"/>
        <v>93.4</v>
      </c>
      <c r="Q13" s="21">
        <f>8*P13-O13-G13</f>
        <v>104.20000000000005</v>
      </c>
      <c r="R13" s="33">
        <f t="shared" si="13"/>
        <v>104.20000000000005</v>
      </c>
      <c r="S13" s="44"/>
      <c r="T13" s="21">
        <f t="shared" si="7"/>
        <v>104.20000000000005</v>
      </c>
      <c r="U13" s="45"/>
      <c r="V13" s="35">
        <v>478</v>
      </c>
      <c r="X13" s="2">
        <f t="shared" si="8"/>
        <v>8</v>
      </c>
      <c r="Y13" s="2">
        <f t="shared" si="9"/>
        <v>6.8843683083511777</v>
      </c>
      <c r="Z13" s="2">
        <f>VLOOKUP(A13,[1]TDSheet!$A$1:$W$65536,23,0)</f>
        <v>91.4</v>
      </c>
      <c r="AA13" s="2">
        <f>VLOOKUP(A13,[1]TDSheet!$A$1:$X$65536,24,0)</f>
        <v>100.4</v>
      </c>
      <c r="AB13" s="2">
        <f>VLOOKUP(A13,[1]TDSheet!$A$1:$P$65536,16,0)</f>
        <v>100.4</v>
      </c>
      <c r="AD13" s="2">
        <f t="shared" si="10"/>
        <v>0</v>
      </c>
      <c r="AE13" s="2">
        <f t="shared" si="11"/>
        <v>46.890000000000022</v>
      </c>
      <c r="AF13" s="2">
        <f t="shared" si="12"/>
        <v>0</v>
      </c>
    </row>
    <row r="14" spans="1:32" ht="11.1" customHeight="1" x14ac:dyDescent="0.2">
      <c r="A14" s="8" t="s">
        <v>18</v>
      </c>
      <c r="B14" s="8" t="s">
        <v>13</v>
      </c>
      <c r="C14" s="8"/>
      <c r="D14" s="9">
        <v>6</v>
      </c>
      <c r="E14" s="9"/>
      <c r="F14" s="9">
        <v>1</v>
      </c>
      <c r="G14" s="9">
        <v>5</v>
      </c>
      <c r="H14" s="23">
        <f>VLOOKUP(A14,[1]TDSheet!$A$1:$H$65536,8,0)</f>
        <v>0</v>
      </c>
      <c r="I14" s="2">
        <f>VLOOKUP(A14,[1]TDSheet!$A$1:$I$65536,9,0)</f>
        <v>45</v>
      </c>
      <c r="J14" s="2">
        <f>VLOOKUP(A14,[2]Донецк!$A$1:$E$65536,4,0)</f>
        <v>1</v>
      </c>
      <c r="K14" s="2">
        <f t="shared" si="3"/>
        <v>0</v>
      </c>
      <c r="L14" s="2">
        <f t="shared" si="4"/>
        <v>1</v>
      </c>
      <c r="P14" s="2">
        <f t="shared" si="5"/>
        <v>0.2</v>
      </c>
      <c r="Q14" s="21"/>
      <c r="R14" s="33">
        <f t="shared" si="13"/>
        <v>0</v>
      </c>
      <c r="S14" s="44"/>
      <c r="T14" s="21">
        <f t="shared" si="7"/>
        <v>0</v>
      </c>
      <c r="U14" s="45"/>
      <c r="V14" s="35"/>
      <c r="X14" s="2">
        <f t="shared" si="8"/>
        <v>25</v>
      </c>
      <c r="Y14" s="2">
        <f t="shared" si="9"/>
        <v>25</v>
      </c>
      <c r="Z14" s="2">
        <f>VLOOKUP(A14,[1]TDSheet!$A$1:$W$65536,23,0)</f>
        <v>-1</v>
      </c>
      <c r="AA14" s="2">
        <f>VLOOKUP(A14,[1]TDSheet!$A$1:$X$65536,24,0)</f>
        <v>-0.2</v>
      </c>
      <c r="AB14" s="2">
        <f>VLOOKUP(A14,[1]TDSheet!$A$1:$P$65536,16,0)</f>
        <v>0</v>
      </c>
      <c r="AD14" s="2">
        <f t="shared" si="10"/>
        <v>0</v>
      </c>
      <c r="AE14" s="2">
        <f t="shared" si="11"/>
        <v>0</v>
      </c>
      <c r="AF14" s="2">
        <f t="shared" si="12"/>
        <v>0</v>
      </c>
    </row>
    <row r="15" spans="1:32" ht="11.1" customHeight="1" x14ac:dyDescent="0.2">
      <c r="A15" s="8" t="s">
        <v>19</v>
      </c>
      <c r="B15" s="8" t="s">
        <v>13</v>
      </c>
      <c r="C15" s="8"/>
      <c r="D15" s="9">
        <v>35</v>
      </c>
      <c r="E15" s="9">
        <v>210</v>
      </c>
      <c r="F15" s="9">
        <v>213</v>
      </c>
      <c r="G15" s="9">
        <v>29</v>
      </c>
      <c r="H15" s="23">
        <f>VLOOKUP(A15,[1]TDSheet!$A$1:$H$65536,8,0)</f>
        <v>0</v>
      </c>
      <c r="I15" s="2">
        <f>VLOOKUP(A15,[1]TDSheet!$A$1:$I$65536,9,0)</f>
        <v>50</v>
      </c>
      <c r="J15" s="2">
        <f>VLOOKUP(A15,[2]Донецк!$A$1:$E$65536,4,0)</f>
        <v>213</v>
      </c>
      <c r="K15" s="2">
        <f t="shared" si="3"/>
        <v>0</v>
      </c>
      <c r="L15" s="2">
        <f t="shared" si="4"/>
        <v>3</v>
      </c>
      <c r="M15" s="2">
        <f>VLOOKUP(A15,[3]TDSheet!$A$1:$V$65536,6,0)</f>
        <v>210</v>
      </c>
      <c r="P15" s="2">
        <f t="shared" si="5"/>
        <v>0.6</v>
      </c>
      <c r="Q15" s="21"/>
      <c r="R15" s="33">
        <f t="shared" si="13"/>
        <v>0</v>
      </c>
      <c r="S15" s="44"/>
      <c r="T15" s="21">
        <f t="shared" si="7"/>
        <v>0</v>
      </c>
      <c r="U15" s="45"/>
      <c r="V15" s="35"/>
      <c r="X15" s="2">
        <f t="shared" si="8"/>
        <v>48.333333333333336</v>
      </c>
      <c r="Y15" s="2">
        <f t="shared" si="9"/>
        <v>48.333333333333336</v>
      </c>
      <c r="Z15" s="2">
        <f>VLOOKUP(A15,[1]TDSheet!$A$1:$W$65536,23,0)</f>
        <v>3.6007999999999982</v>
      </c>
      <c r="AA15" s="2">
        <f>VLOOKUP(A15,[1]TDSheet!$A$1:$X$65536,24,0)</f>
        <v>1.2</v>
      </c>
      <c r="AB15" s="2">
        <f>VLOOKUP(A15,[1]TDSheet!$A$1:$P$65536,16,0)</f>
        <v>2.6</v>
      </c>
      <c r="AD15" s="2">
        <f t="shared" si="10"/>
        <v>0</v>
      </c>
      <c r="AE15" s="2">
        <f t="shared" si="11"/>
        <v>0</v>
      </c>
      <c r="AF15" s="2">
        <f t="shared" si="12"/>
        <v>0</v>
      </c>
    </row>
    <row r="16" spans="1:32" ht="21.95" customHeight="1" x14ac:dyDescent="0.2">
      <c r="A16" s="8" t="s">
        <v>20</v>
      </c>
      <c r="B16" s="8" t="s">
        <v>13</v>
      </c>
      <c r="C16" s="8"/>
      <c r="D16" s="9">
        <v>24</v>
      </c>
      <c r="E16" s="9">
        <v>525</v>
      </c>
      <c r="F16" s="9">
        <v>332</v>
      </c>
      <c r="G16" s="9">
        <v>217</v>
      </c>
      <c r="H16" s="23">
        <f>VLOOKUP(A16,[1]TDSheet!$A$1:$H$65536,8,0)</f>
        <v>0.17</v>
      </c>
      <c r="I16" s="2" t="e">
        <f>VLOOKUP(A16,[1]TDSheet!$A$1:$I$65536,9,0)</f>
        <v>#N/A</v>
      </c>
      <c r="J16" s="2">
        <f>VLOOKUP(A16,[2]Донецк!$A$1:$E$65536,4,0)</f>
        <v>332</v>
      </c>
      <c r="K16" s="2">
        <f t="shared" si="3"/>
        <v>0</v>
      </c>
      <c r="L16" s="2">
        <f t="shared" si="4"/>
        <v>17</v>
      </c>
      <c r="M16" s="2">
        <f>VLOOKUP(A16,[3]TDSheet!$A$1:$V$65536,6,0)</f>
        <v>315</v>
      </c>
      <c r="P16" s="2">
        <f t="shared" si="5"/>
        <v>3.4</v>
      </c>
      <c r="Q16" s="21"/>
      <c r="R16" s="33">
        <f t="shared" si="13"/>
        <v>0</v>
      </c>
      <c r="S16" s="44"/>
      <c r="T16" s="21">
        <f t="shared" si="7"/>
        <v>0</v>
      </c>
      <c r="U16" s="45"/>
      <c r="V16" s="35"/>
      <c r="X16" s="2">
        <f t="shared" si="8"/>
        <v>63.82352941176471</v>
      </c>
      <c r="Y16" s="2">
        <f t="shared" si="9"/>
        <v>63.82352941176471</v>
      </c>
      <c r="Z16" s="2">
        <f>VLOOKUP(A16,[1]TDSheet!$A$1:$W$65536,23,0)</f>
        <v>1</v>
      </c>
      <c r="AA16" s="2">
        <f>VLOOKUP(A16,[1]TDSheet!$A$1:$X$65536,24,0)</f>
        <v>1.4</v>
      </c>
      <c r="AB16" s="2">
        <f>VLOOKUP(A16,[1]TDSheet!$A$1:$P$65536,16,0)</f>
        <v>0.2</v>
      </c>
      <c r="AC16" s="2" t="str">
        <f>VLOOKUP(A16,[1]TDSheet!$A$1:$Y$65536,25,0)</f>
        <v>Химич согласовал</v>
      </c>
      <c r="AD16" s="2">
        <f t="shared" si="10"/>
        <v>0</v>
      </c>
      <c r="AE16" s="2">
        <f t="shared" si="11"/>
        <v>0</v>
      </c>
      <c r="AF16" s="2">
        <f t="shared" si="12"/>
        <v>0</v>
      </c>
    </row>
    <row r="17" spans="1:32" ht="21.95" customHeight="1" x14ac:dyDescent="0.2">
      <c r="A17" s="8" t="s">
        <v>21</v>
      </c>
      <c r="B17" s="8" t="s">
        <v>13</v>
      </c>
      <c r="C17" s="8"/>
      <c r="D17" s="10"/>
      <c r="E17" s="9">
        <v>108</v>
      </c>
      <c r="F17" s="9">
        <v>108</v>
      </c>
      <c r="G17" s="9"/>
      <c r="H17" s="23">
        <v>0</v>
      </c>
      <c r="I17" s="2" t="e">
        <f>VLOOKUP(A17,[1]TDSheet!$A$1:$I$65536,9,0)</f>
        <v>#N/A</v>
      </c>
      <c r="J17" s="2">
        <f>VLOOKUP(A17,[2]Донецк!$A$1:$E$65536,4,0)</f>
        <v>108</v>
      </c>
      <c r="K17" s="2">
        <f t="shared" si="3"/>
        <v>0</v>
      </c>
      <c r="L17" s="2">
        <f t="shared" si="4"/>
        <v>0</v>
      </c>
      <c r="M17" s="2">
        <f>VLOOKUP(A17,[3]TDSheet!$A$1:$V$65536,6,0)</f>
        <v>108</v>
      </c>
      <c r="P17" s="2">
        <f t="shared" si="5"/>
        <v>0</v>
      </c>
      <c r="Q17" s="21"/>
      <c r="R17" s="33">
        <f t="shared" si="13"/>
        <v>0</v>
      </c>
      <c r="S17" s="44"/>
      <c r="T17" s="21">
        <f t="shared" si="7"/>
        <v>0</v>
      </c>
      <c r="U17" s="45"/>
      <c r="V17" s="35"/>
      <c r="X17" s="2" t="e">
        <f t="shared" si="8"/>
        <v>#DIV/0!</v>
      </c>
      <c r="Y17" s="2" t="e">
        <f t="shared" si="9"/>
        <v>#DIV/0!</v>
      </c>
      <c r="Z17" s="2">
        <v>0</v>
      </c>
      <c r="AA17" s="2">
        <v>0</v>
      </c>
      <c r="AB17" s="2">
        <v>0</v>
      </c>
      <c r="AD17" s="2">
        <f t="shared" si="10"/>
        <v>0</v>
      </c>
      <c r="AE17" s="2">
        <f t="shared" si="11"/>
        <v>0</v>
      </c>
      <c r="AF17" s="2">
        <f t="shared" si="12"/>
        <v>0</v>
      </c>
    </row>
    <row r="18" spans="1:32" ht="11.1" customHeight="1" x14ac:dyDescent="0.2">
      <c r="A18" s="8" t="s">
        <v>22</v>
      </c>
      <c r="B18" s="8" t="s">
        <v>13</v>
      </c>
      <c r="C18" s="8"/>
      <c r="D18" s="9">
        <v>21</v>
      </c>
      <c r="E18" s="9">
        <v>72</v>
      </c>
      <c r="F18" s="9">
        <v>72</v>
      </c>
      <c r="G18" s="9">
        <v>21</v>
      </c>
      <c r="H18" s="23">
        <f>VLOOKUP(A18,[1]TDSheet!$A$1:$H$65536,8,0)</f>
        <v>0</v>
      </c>
      <c r="I18" s="2" t="e">
        <f>VLOOKUP(A18,[1]TDSheet!$A$1:$I$65536,9,0)</f>
        <v>#N/A</v>
      </c>
      <c r="J18" s="2">
        <f>VLOOKUP(A18,[2]Донецк!$A$1:$E$65536,4,0)</f>
        <v>83</v>
      </c>
      <c r="K18" s="2">
        <f t="shared" si="3"/>
        <v>-11</v>
      </c>
      <c r="L18" s="2">
        <f t="shared" si="4"/>
        <v>0</v>
      </c>
      <c r="M18" s="2">
        <f>VLOOKUP(A18,[3]TDSheet!$A$1:$V$65536,6,0)</f>
        <v>72</v>
      </c>
      <c r="P18" s="2">
        <f t="shared" si="5"/>
        <v>0</v>
      </c>
      <c r="Q18" s="21"/>
      <c r="R18" s="33">
        <f t="shared" si="13"/>
        <v>0</v>
      </c>
      <c r="S18" s="44"/>
      <c r="T18" s="21">
        <f t="shared" si="7"/>
        <v>0</v>
      </c>
      <c r="U18" s="45"/>
      <c r="V18" s="35"/>
      <c r="X18" s="2" t="e">
        <f t="shared" si="8"/>
        <v>#DIV/0!</v>
      </c>
      <c r="Y18" s="2" t="e">
        <f t="shared" si="9"/>
        <v>#DIV/0!</v>
      </c>
      <c r="Z18" s="2">
        <f>VLOOKUP(A18,[1]TDSheet!$A$1:$W$65536,23,0)</f>
        <v>0</v>
      </c>
      <c r="AA18" s="2">
        <f>VLOOKUP(A18,[1]TDSheet!$A$1:$X$65536,24,0)</f>
        <v>0.8</v>
      </c>
      <c r="AB18" s="2">
        <f>VLOOKUP(A18,[1]TDSheet!$A$1:$P$65536,16,0)</f>
        <v>0.2</v>
      </c>
      <c r="AC18" s="28" t="str">
        <f>VLOOKUP(A18,[1]TDSheet!$A$1:$Y$65536,25,0)</f>
        <v>необходимо увеличить продажи</v>
      </c>
      <c r="AD18" s="2">
        <f t="shared" si="10"/>
        <v>0</v>
      </c>
      <c r="AE18" s="2">
        <f t="shared" si="11"/>
        <v>0</v>
      </c>
      <c r="AF18" s="2">
        <f t="shared" si="12"/>
        <v>0</v>
      </c>
    </row>
    <row r="19" spans="1:32" ht="11.1" customHeight="1" x14ac:dyDescent="0.2">
      <c r="A19" s="8" t="s">
        <v>23</v>
      </c>
      <c r="B19" s="8" t="s">
        <v>13</v>
      </c>
      <c r="C19" s="8"/>
      <c r="D19" s="9">
        <v>98</v>
      </c>
      <c r="E19" s="9"/>
      <c r="F19" s="9">
        <v>15</v>
      </c>
      <c r="G19" s="9">
        <v>77</v>
      </c>
      <c r="H19" s="23">
        <f>VLOOKUP(A19,[1]TDSheet!$A$1:$H$65536,8,0)</f>
        <v>0.5</v>
      </c>
      <c r="I19" s="2">
        <f>VLOOKUP(A19,[1]TDSheet!$A$1:$I$65536,9,0)</f>
        <v>60</v>
      </c>
      <c r="J19" s="2">
        <f>VLOOKUP(A19,[2]Донецк!$A$1:$E$65536,4,0)</f>
        <v>15</v>
      </c>
      <c r="K19" s="2">
        <f t="shared" si="3"/>
        <v>0</v>
      </c>
      <c r="L19" s="2">
        <f t="shared" si="4"/>
        <v>15</v>
      </c>
      <c r="P19" s="2">
        <f t="shared" si="5"/>
        <v>3</v>
      </c>
      <c r="Q19" s="21"/>
      <c r="R19" s="33">
        <f t="shared" si="13"/>
        <v>0</v>
      </c>
      <c r="S19" s="44"/>
      <c r="T19" s="21">
        <f t="shared" si="7"/>
        <v>0</v>
      </c>
      <c r="U19" s="45"/>
      <c r="V19" s="35"/>
      <c r="X19" s="2">
        <f t="shared" si="8"/>
        <v>25.666666666666668</v>
      </c>
      <c r="Y19" s="2">
        <f t="shared" si="9"/>
        <v>25.666666666666668</v>
      </c>
      <c r="Z19" s="2">
        <f>VLOOKUP(A19,[1]TDSheet!$A$1:$W$65536,23,0)</f>
        <v>2.8</v>
      </c>
      <c r="AA19" s="2">
        <f>VLOOKUP(A19,[1]TDSheet!$A$1:$X$65536,24,0)</f>
        <v>2</v>
      </c>
      <c r="AB19" s="2">
        <f>VLOOKUP(A19,[1]TDSheet!$A$1:$P$65536,16,0)</f>
        <v>4.2</v>
      </c>
      <c r="AC19" s="28" t="str">
        <f>VLOOKUP(A19,[1]TDSheet!$A$1:$Y$65536,25,0)</f>
        <v>необходимо увеличить продажи</v>
      </c>
      <c r="AD19" s="2">
        <f t="shared" si="10"/>
        <v>0</v>
      </c>
      <c r="AE19" s="2">
        <f t="shared" si="11"/>
        <v>0</v>
      </c>
      <c r="AF19" s="2">
        <f t="shared" si="12"/>
        <v>0</v>
      </c>
    </row>
    <row r="20" spans="1:32" ht="11.1" customHeight="1" x14ac:dyDescent="0.2">
      <c r="A20" s="8" t="s">
        <v>24</v>
      </c>
      <c r="B20" s="8" t="s">
        <v>13</v>
      </c>
      <c r="C20" s="8"/>
      <c r="D20" s="9">
        <v>26</v>
      </c>
      <c r="E20" s="9">
        <v>450</v>
      </c>
      <c r="F20" s="9">
        <v>454</v>
      </c>
      <c r="G20" s="9">
        <v>20</v>
      </c>
      <c r="H20" s="23">
        <f>VLOOKUP(A20,[1]TDSheet!$A$1:$H$65536,8,0)</f>
        <v>0</v>
      </c>
      <c r="I20" s="2">
        <f>VLOOKUP(A20,[1]TDSheet!$A$1:$I$65536,9,0)</f>
        <v>55</v>
      </c>
      <c r="J20" s="2">
        <f>VLOOKUP(A20,[2]Донецк!$A$1:$E$65536,4,0)</f>
        <v>454</v>
      </c>
      <c r="K20" s="2">
        <f t="shared" si="3"/>
        <v>0</v>
      </c>
      <c r="L20" s="2">
        <f t="shared" si="4"/>
        <v>4</v>
      </c>
      <c r="M20" s="2">
        <f>VLOOKUP(A20,[3]TDSheet!$A$1:$V$65536,6,0)</f>
        <v>450</v>
      </c>
      <c r="P20" s="2">
        <f t="shared" si="5"/>
        <v>0.8</v>
      </c>
      <c r="Q20" s="21"/>
      <c r="R20" s="33">
        <f t="shared" si="13"/>
        <v>0</v>
      </c>
      <c r="S20" s="44"/>
      <c r="T20" s="21">
        <f t="shared" si="7"/>
        <v>0</v>
      </c>
      <c r="U20" s="45"/>
      <c r="V20" s="35"/>
      <c r="X20" s="2">
        <f t="shared" si="8"/>
        <v>25</v>
      </c>
      <c r="Y20" s="2">
        <f t="shared" si="9"/>
        <v>25</v>
      </c>
      <c r="Z20" s="2">
        <f>VLOOKUP(A20,[1]TDSheet!$A$1:$W$65536,23,0)</f>
        <v>1</v>
      </c>
      <c r="AA20" s="2">
        <f>VLOOKUP(A20,[1]TDSheet!$A$1:$X$65536,24,0)</f>
        <v>0.4</v>
      </c>
      <c r="AB20" s="2">
        <f>VLOOKUP(A20,[1]TDSheet!$A$1:$P$65536,16,0)</f>
        <v>2</v>
      </c>
      <c r="AD20" s="2">
        <f t="shared" si="10"/>
        <v>0</v>
      </c>
      <c r="AE20" s="2">
        <f t="shared" si="11"/>
        <v>0</v>
      </c>
      <c r="AF20" s="2">
        <f t="shared" si="12"/>
        <v>0</v>
      </c>
    </row>
    <row r="21" spans="1:32" ht="11.1" customHeight="1" x14ac:dyDescent="0.2">
      <c r="A21" s="8" t="s">
        <v>25</v>
      </c>
      <c r="B21" s="8" t="s">
        <v>13</v>
      </c>
      <c r="C21" s="8"/>
      <c r="D21" s="10"/>
      <c r="E21" s="9">
        <v>240</v>
      </c>
      <c r="F21" s="9">
        <v>240</v>
      </c>
      <c r="G21" s="9"/>
      <c r="H21" s="23">
        <v>0</v>
      </c>
      <c r="I21" s="2" t="e">
        <f>VLOOKUP(A21,[1]TDSheet!$A$1:$I$65536,9,0)</f>
        <v>#N/A</v>
      </c>
      <c r="J21" s="2">
        <f>VLOOKUP(A21,[2]Донецк!$A$1:$E$65536,4,0)</f>
        <v>240</v>
      </c>
      <c r="K21" s="2">
        <f t="shared" si="3"/>
        <v>0</v>
      </c>
      <c r="L21" s="2">
        <f t="shared" si="4"/>
        <v>0</v>
      </c>
      <c r="M21" s="2">
        <f>VLOOKUP(A21,[3]TDSheet!$A$1:$V$65536,6,0)</f>
        <v>240</v>
      </c>
      <c r="P21" s="2">
        <f t="shared" si="5"/>
        <v>0</v>
      </c>
      <c r="Q21" s="21"/>
      <c r="R21" s="33">
        <f t="shared" si="13"/>
        <v>0</v>
      </c>
      <c r="S21" s="44"/>
      <c r="T21" s="21">
        <f t="shared" si="7"/>
        <v>0</v>
      </c>
      <c r="U21" s="45"/>
      <c r="V21" s="35"/>
      <c r="X21" s="2" t="e">
        <f t="shared" si="8"/>
        <v>#DIV/0!</v>
      </c>
      <c r="Y21" s="2" t="e">
        <f t="shared" si="9"/>
        <v>#DIV/0!</v>
      </c>
      <c r="Z21" s="2">
        <v>0</v>
      </c>
      <c r="AA21" s="2">
        <v>0</v>
      </c>
      <c r="AB21" s="2">
        <v>0</v>
      </c>
      <c r="AD21" s="2">
        <f t="shared" si="10"/>
        <v>0</v>
      </c>
      <c r="AE21" s="2">
        <f t="shared" si="11"/>
        <v>0</v>
      </c>
      <c r="AF21" s="2">
        <f t="shared" si="12"/>
        <v>0</v>
      </c>
    </row>
    <row r="22" spans="1:32" ht="11.1" customHeight="1" x14ac:dyDescent="0.2">
      <c r="A22" s="8" t="s">
        <v>26</v>
      </c>
      <c r="B22" s="8" t="s">
        <v>13</v>
      </c>
      <c r="C22" s="8"/>
      <c r="D22" s="9">
        <v>14</v>
      </c>
      <c r="E22" s="9">
        <v>330</v>
      </c>
      <c r="F22" s="9">
        <v>329</v>
      </c>
      <c r="G22" s="9">
        <v>7</v>
      </c>
      <c r="H22" s="23">
        <f>VLOOKUP(A22,[1]TDSheet!$A$1:$H$65536,8,0)</f>
        <v>0.3</v>
      </c>
      <c r="I22" s="2">
        <f>VLOOKUP(A22,[1]TDSheet!$A$1:$I$65536,9,0)</f>
        <v>40</v>
      </c>
      <c r="J22" s="2">
        <f>VLOOKUP(A22,[2]Донецк!$A$1:$E$65536,4,0)</f>
        <v>332</v>
      </c>
      <c r="K22" s="2">
        <f t="shared" si="3"/>
        <v>-3</v>
      </c>
      <c r="L22" s="2">
        <f t="shared" si="4"/>
        <v>35</v>
      </c>
      <c r="M22" s="2">
        <f>VLOOKUP(A22,[3]TDSheet!$A$1:$V$65536,6,0)</f>
        <v>294</v>
      </c>
      <c r="O22" s="2">
        <f>VLOOKUP(A22,[1]TDSheet!$A$1:$S$65536,18,0)</f>
        <v>11</v>
      </c>
      <c r="P22" s="2">
        <f t="shared" si="5"/>
        <v>7</v>
      </c>
      <c r="Q22" s="21">
        <f>8*P22-O22-G22</f>
        <v>38</v>
      </c>
      <c r="R22" s="33">
        <f t="shared" si="13"/>
        <v>38</v>
      </c>
      <c r="S22" s="44"/>
      <c r="T22" s="21">
        <f t="shared" si="7"/>
        <v>38</v>
      </c>
      <c r="U22" s="45"/>
      <c r="V22" s="35">
        <v>52</v>
      </c>
      <c r="X22" s="2">
        <f t="shared" si="8"/>
        <v>8</v>
      </c>
      <c r="Y22" s="2">
        <f t="shared" si="9"/>
        <v>2.5714285714285716</v>
      </c>
      <c r="Z22" s="2">
        <f>VLOOKUP(A22,[1]TDSheet!$A$1:$W$65536,23,0)</f>
        <v>5</v>
      </c>
      <c r="AA22" s="2">
        <f>VLOOKUP(A22,[1]TDSheet!$A$1:$X$65536,24,0)</f>
        <v>5.6</v>
      </c>
      <c r="AB22" s="2">
        <f>VLOOKUP(A22,[1]TDSheet!$A$1:$P$65536,16,0)</f>
        <v>5.2</v>
      </c>
      <c r="AD22" s="2">
        <f t="shared" si="10"/>
        <v>0</v>
      </c>
      <c r="AE22" s="2">
        <f t="shared" si="11"/>
        <v>11.4</v>
      </c>
      <c r="AF22" s="2">
        <f t="shared" si="12"/>
        <v>0</v>
      </c>
    </row>
    <row r="23" spans="1:32" ht="11.1" customHeight="1" x14ac:dyDescent="0.2">
      <c r="A23" s="8" t="s">
        <v>27</v>
      </c>
      <c r="B23" s="8" t="s">
        <v>13</v>
      </c>
      <c r="C23" s="8"/>
      <c r="D23" s="10"/>
      <c r="E23" s="9">
        <v>456</v>
      </c>
      <c r="F23" s="9">
        <v>456</v>
      </c>
      <c r="G23" s="9"/>
      <c r="H23" s="23">
        <v>0</v>
      </c>
      <c r="I23" s="2" t="e">
        <f>VLOOKUP(A23,[1]TDSheet!$A$1:$I$65536,9,0)</f>
        <v>#N/A</v>
      </c>
      <c r="J23" s="2">
        <f>VLOOKUP(A23,[2]Донецк!$A$1:$E$65536,4,0)</f>
        <v>456</v>
      </c>
      <c r="K23" s="2">
        <f t="shared" si="3"/>
        <v>0</v>
      </c>
      <c r="L23" s="2">
        <f t="shared" si="4"/>
        <v>0</v>
      </c>
      <c r="M23" s="2">
        <f>VLOOKUP(A23,[3]TDSheet!$A$1:$V$65536,6,0)</f>
        <v>456</v>
      </c>
      <c r="P23" s="2">
        <f t="shared" si="5"/>
        <v>0</v>
      </c>
      <c r="Q23" s="21"/>
      <c r="R23" s="33">
        <f t="shared" si="13"/>
        <v>0</v>
      </c>
      <c r="S23" s="44"/>
      <c r="T23" s="21">
        <f t="shared" si="7"/>
        <v>0</v>
      </c>
      <c r="U23" s="45"/>
      <c r="V23" s="35"/>
      <c r="X23" s="2" t="e">
        <f t="shared" si="8"/>
        <v>#DIV/0!</v>
      </c>
      <c r="Y23" s="2" t="e">
        <f t="shared" si="9"/>
        <v>#DIV/0!</v>
      </c>
      <c r="Z23" s="2">
        <v>0</v>
      </c>
      <c r="AA23" s="2">
        <v>0</v>
      </c>
      <c r="AB23" s="2">
        <v>0</v>
      </c>
      <c r="AD23" s="2">
        <f t="shared" si="10"/>
        <v>0</v>
      </c>
      <c r="AE23" s="2">
        <f t="shared" si="11"/>
        <v>0</v>
      </c>
      <c r="AF23" s="2">
        <f t="shared" si="12"/>
        <v>0</v>
      </c>
    </row>
    <row r="24" spans="1:32" ht="11.1" customHeight="1" x14ac:dyDescent="0.2">
      <c r="A24" s="8" t="s">
        <v>28</v>
      </c>
      <c r="B24" s="8" t="s">
        <v>13</v>
      </c>
      <c r="C24" s="8"/>
      <c r="D24" s="9">
        <v>24</v>
      </c>
      <c r="E24" s="9"/>
      <c r="F24" s="9">
        <v>5</v>
      </c>
      <c r="G24" s="9">
        <v>17</v>
      </c>
      <c r="H24" s="23">
        <f>VLOOKUP(A24,[1]TDSheet!$A$1:$H$65536,8,0)</f>
        <v>0</v>
      </c>
      <c r="I24" s="2" t="e">
        <f>VLOOKUP(A24,[1]TDSheet!$A$1:$I$65536,9,0)</f>
        <v>#N/A</v>
      </c>
      <c r="J24" s="2">
        <f>VLOOKUP(A24,[2]Донецк!$A$1:$E$65536,4,0)</f>
        <v>6</v>
      </c>
      <c r="K24" s="2">
        <f t="shared" si="3"/>
        <v>-1</v>
      </c>
      <c r="L24" s="2">
        <f t="shared" si="4"/>
        <v>5</v>
      </c>
      <c r="P24" s="2">
        <f t="shared" si="5"/>
        <v>1</v>
      </c>
      <c r="Q24" s="21"/>
      <c r="R24" s="33">
        <f t="shared" si="13"/>
        <v>0</v>
      </c>
      <c r="S24" s="44"/>
      <c r="T24" s="21">
        <f t="shared" si="7"/>
        <v>0</v>
      </c>
      <c r="U24" s="45"/>
      <c r="V24" s="35"/>
      <c r="X24" s="2">
        <f t="shared" si="8"/>
        <v>17</v>
      </c>
      <c r="Y24" s="2">
        <f t="shared" si="9"/>
        <v>17</v>
      </c>
      <c r="Z24" s="2">
        <f>VLOOKUP(A24,[1]TDSheet!$A$1:$W$65536,23,0)</f>
        <v>0.6</v>
      </c>
      <c r="AA24" s="2">
        <f>VLOOKUP(A24,[1]TDSheet!$A$1:$X$65536,24,0)</f>
        <v>0.4</v>
      </c>
      <c r="AB24" s="2">
        <f>VLOOKUP(A24,[1]TDSheet!$A$1:$P$65536,16,0)</f>
        <v>1.2</v>
      </c>
      <c r="AD24" s="2">
        <f t="shared" si="10"/>
        <v>0</v>
      </c>
      <c r="AE24" s="2">
        <f t="shared" si="11"/>
        <v>0</v>
      </c>
      <c r="AF24" s="2">
        <f t="shared" si="12"/>
        <v>0</v>
      </c>
    </row>
    <row r="25" spans="1:32" ht="11.1" customHeight="1" x14ac:dyDescent="0.2">
      <c r="A25" s="8" t="s">
        <v>29</v>
      </c>
      <c r="B25" s="8" t="s">
        <v>13</v>
      </c>
      <c r="C25" s="8"/>
      <c r="D25" s="9">
        <v>72</v>
      </c>
      <c r="E25" s="9"/>
      <c r="F25" s="9">
        <v>4</v>
      </c>
      <c r="G25" s="9">
        <v>66</v>
      </c>
      <c r="H25" s="23">
        <f>VLOOKUP(A25,[1]TDSheet!$A$1:$H$65536,8,0)</f>
        <v>0</v>
      </c>
      <c r="I25" s="2" t="e">
        <f>VLOOKUP(A25,[1]TDSheet!$A$1:$I$65536,9,0)</f>
        <v>#N/A</v>
      </c>
      <c r="J25" s="2">
        <f>VLOOKUP(A25,[2]Донецк!$A$1:$E$65536,4,0)</f>
        <v>4</v>
      </c>
      <c r="K25" s="2">
        <f t="shared" si="3"/>
        <v>0</v>
      </c>
      <c r="L25" s="2">
        <f t="shared" si="4"/>
        <v>4</v>
      </c>
      <c r="P25" s="2">
        <f t="shared" si="5"/>
        <v>0.8</v>
      </c>
      <c r="Q25" s="21"/>
      <c r="R25" s="33">
        <f t="shared" si="13"/>
        <v>0</v>
      </c>
      <c r="S25" s="44"/>
      <c r="T25" s="21">
        <f t="shared" si="7"/>
        <v>0</v>
      </c>
      <c r="U25" s="45"/>
      <c r="V25" s="35"/>
      <c r="X25" s="2">
        <f t="shared" si="8"/>
        <v>82.5</v>
      </c>
      <c r="Y25" s="2">
        <f t="shared" si="9"/>
        <v>82.5</v>
      </c>
      <c r="Z25" s="2">
        <f>VLOOKUP(A25,[1]TDSheet!$A$1:$W$65536,23,0)</f>
        <v>0</v>
      </c>
      <c r="AA25" s="2">
        <f>VLOOKUP(A25,[1]TDSheet!$A$1:$X$65536,24,0)</f>
        <v>0.6</v>
      </c>
      <c r="AB25" s="2">
        <f>VLOOKUP(A25,[1]TDSheet!$A$1:$P$65536,16,0)</f>
        <v>1.4</v>
      </c>
      <c r="AC25" s="28" t="str">
        <f>VLOOKUP(A25,[1]TDSheet!$A$1:$Y$65536,25,0)</f>
        <v>необходимо увеличить продажи</v>
      </c>
      <c r="AD25" s="2">
        <f t="shared" si="10"/>
        <v>0</v>
      </c>
      <c r="AE25" s="2">
        <f t="shared" si="11"/>
        <v>0</v>
      </c>
      <c r="AF25" s="2">
        <f t="shared" si="12"/>
        <v>0</v>
      </c>
    </row>
    <row r="26" spans="1:32" ht="11.1" customHeight="1" x14ac:dyDescent="0.2">
      <c r="A26" s="8" t="s">
        <v>30</v>
      </c>
      <c r="B26" s="8" t="s">
        <v>13</v>
      </c>
      <c r="C26" s="8"/>
      <c r="D26" s="9">
        <v>15</v>
      </c>
      <c r="E26" s="9"/>
      <c r="F26" s="9"/>
      <c r="G26" s="9">
        <v>15</v>
      </c>
      <c r="H26" s="23">
        <f>VLOOKUP(A26,[1]TDSheet!$A$1:$H$65536,8,0)</f>
        <v>0</v>
      </c>
      <c r="I26" s="2" t="e">
        <f>VLOOKUP(A26,[1]TDSheet!$A$1:$I$65536,9,0)</f>
        <v>#N/A</v>
      </c>
      <c r="J26" s="2">
        <f>VLOOKUP(A26,[2]Донецк!$A$1:$E$65536,4,0)</f>
        <v>14</v>
      </c>
      <c r="K26" s="2">
        <f t="shared" si="3"/>
        <v>-14</v>
      </c>
      <c r="L26" s="2">
        <f t="shared" si="4"/>
        <v>0</v>
      </c>
      <c r="P26" s="2">
        <f t="shared" si="5"/>
        <v>0</v>
      </c>
      <c r="Q26" s="21"/>
      <c r="R26" s="33">
        <f t="shared" si="13"/>
        <v>0</v>
      </c>
      <c r="S26" s="44"/>
      <c r="T26" s="21">
        <f t="shared" si="7"/>
        <v>0</v>
      </c>
      <c r="U26" s="45"/>
      <c r="V26" s="35"/>
      <c r="X26" s="2" t="e">
        <f t="shared" si="8"/>
        <v>#DIV/0!</v>
      </c>
      <c r="Y26" s="2" t="e">
        <f t="shared" si="9"/>
        <v>#DIV/0!</v>
      </c>
      <c r="Z26" s="2">
        <f>VLOOKUP(A26,[1]TDSheet!$A$1:$W$65536,23,0)</f>
        <v>0.2</v>
      </c>
      <c r="AA26" s="2">
        <f>VLOOKUP(A26,[1]TDSheet!$A$1:$X$65536,24,0)</f>
        <v>1.2</v>
      </c>
      <c r="AB26" s="2">
        <f>VLOOKUP(A26,[1]TDSheet!$A$1:$P$65536,16,0)</f>
        <v>0.6</v>
      </c>
      <c r="AC26" s="28" t="str">
        <f>VLOOKUP(A26,[1]TDSheet!$A$1:$Y$65536,25,0)</f>
        <v>необходимо увеличить продажи</v>
      </c>
      <c r="AD26" s="2">
        <f t="shared" si="10"/>
        <v>0</v>
      </c>
      <c r="AE26" s="2">
        <f t="shared" si="11"/>
        <v>0</v>
      </c>
      <c r="AF26" s="2">
        <f t="shared" si="12"/>
        <v>0</v>
      </c>
    </row>
    <row r="27" spans="1:32" ht="11.1" customHeight="1" x14ac:dyDescent="0.2">
      <c r="A27" s="8" t="s">
        <v>31</v>
      </c>
      <c r="B27" s="8" t="s">
        <v>13</v>
      </c>
      <c r="C27" s="8"/>
      <c r="D27" s="10"/>
      <c r="E27" s="9">
        <v>210</v>
      </c>
      <c r="F27" s="9">
        <v>127</v>
      </c>
      <c r="G27" s="9">
        <v>83</v>
      </c>
      <c r="H27" s="23">
        <f>VLOOKUP(A27,[1]TDSheet!$A$1:$H$65536,8,0)</f>
        <v>0.17</v>
      </c>
      <c r="I27" s="2">
        <v>180</v>
      </c>
      <c r="J27" s="2">
        <f>VLOOKUP(A27,[2]Донецк!$A$1:$E$65536,4,0)</f>
        <v>130</v>
      </c>
      <c r="K27" s="2">
        <f t="shared" si="3"/>
        <v>-3</v>
      </c>
      <c r="L27" s="2">
        <f t="shared" si="4"/>
        <v>127</v>
      </c>
      <c r="P27" s="2">
        <f t="shared" si="5"/>
        <v>25.4</v>
      </c>
      <c r="Q27" s="21">
        <f>8*P27-O27-G27</f>
        <v>120.19999999999999</v>
      </c>
      <c r="R27" s="33">
        <f t="shared" si="13"/>
        <v>120.19999999999999</v>
      </c>
      <c r="S27" s="44"/>
      <c r="T27" s="21">
        <f t="shared" si="7"/>
        <v>120.19999999999999</v>
      </c>
      <c r="U27" s="45"/>
      <c r="V27" s="35">
        <v>222</v>
      </c>
      <c r="X27" s="2">
        <f t="shared" si="8"/>
        <v>8</v>
      </c>
      <c r="Y27" s="2">
        <f t="shared" si="9"/>
        <v>3.2677165354330708</v>
      </c>
      <c r="Z27" s="2">
        <f>VLOOKUP(A27,[1]TDSheet!$A$1:$W$65536,23,0)</f>
        <v>7.4</v>
      </c>
      <c r="AA27" s="2">
        <f>VLOOKUP(A27,[1]TDSheet!$A$1:$X$65536,24,0)</f>
        <v>6.4</v>
      </c>
      <c r="AB27" s="2">
        <f>VLOOKUP(A27,[1]TDSheet!$A$1:$P$65536,16,0)</f>
        <v>0</v>
      </c>
      <c r="AC27" s="2" t="str">
        <f>VLOOKUP(A27,[1]TDSheet!$A$1:$Y$65536,25,0)</f>
        <v>Химич согласовал</v>
      </c>
      <c r="AD27" s="2">
        <f t="shared" si="10"/>
        <v>0</v>
      </c>
      <c r="AE27" s="2">
        <f t="shared" si="11"/>
        <v>20.434000000000001</v>
      </c>
      <c r="AF27" s="2">
        <f t="shared" si="12"/>
        <v>0</v>
      </c>
    </row>
    <row r="28" spans="1:32" ht="11.1" customHeight="1" x14ac:dyDescent="0.2">
      <c r="A28" s="8" t="s">
        <v>32</v>
      </c>
      <c r="B28" s="8" t="s">
        <v>13</v>
      </c>
      <c r="C28" s="8"/>
      <c r="D28" s="10"/>
      <c r="E28" s="9">
        <v>354</v>
      </c>
      <c r="F28" s="9">
        <v>356</v>
      </c>
      <c r="G28" s="9">
        <v>-2</v>
      </c>
      <c r="H28" s="23">
        <f>VLOOKUP(A28,[1]TDSheet!$A$1:$H$65536,8,0)</f>
        <v>0</v>
      </c>
      <c r="I28" s="2">
        <f>VLOOKUP(A28,[1]TDSheet!$A$1:$I$65536,9,0)</f>
        <v>40</v>
      </c>
      <c r="J28" s="2">
        <f>VLOOKUP(A28,[2]Донецк!$A$1:$E$65536,4,0)</f>
        <v>358</v>
      </c>
      <c r="K28" s="2">
        <f t="shared" si="3"/>
        <v>-2</v>
      </c>
      <c r="L28" s="2">
        <f t="shared" si="4"/>
        <v>2</v>
      </c>
      <c r="M28" s="2">
        <f>VLOOKUP(A28,[3]TDSheet!$A$1:$V$65536,6,0)</f>
        <v>354</v>
      </c>
      <c r="P28" s="2">
        <f t="shared" si="5"/>
        <v>0.4</v>
      </c>
      <c r="Q28" s="21"/>
      <c r="R28" s="33">
        <f t="shared" si="13"/>
        <v>0</v>
      </c>
      <c r="S28" s="44"/>
      <c r="T28" s="21">
        <f t="shared" si="7"/>
        <v>0</v>
      </c>
      <c r="U28" s="45"/>
      <c r="V28" s="35"/>
      <c r="X28" s="2">
        <f t="shared" si="8"/>
        <v>-5</v>
      </c>
      <c r="Y28" s="2">
        <f t="shared" si="9"/>
        <v>-5</v>
      </c>
      <c r="Z28" s="2">
        <f>VLOOKUP(A28,[1]TDSheet!$A$1:$W$65536,23,0)</f>
        <v>0</v>
      </c>
      <c r="AA28" s="2">
        <f>VLOOKUP(A28,[1]TDSheet!$A$1:$X$65536,24,0)</f>
        <v>1.2</v>
      </c>
      <c r="AB28" s="2">
        <f>VLOOKUP(A28,[1]TDSheet!$A$1:$P$65536,16,0)</f>
        <v>0.4</v>
      </c>
      <c r="AD28" s="2">
        <f t="shared" si="10"/>
        <v>0</v>
      </c>
      <c r="AE28" s="2">
        <f t="shared" si="11"/>
        <v>0</v>
      </c>
      <c r="AF28" s="2">
        <f t="shared" si="12"/>
        <v>0</v>
      </c>
    </row>
    <row r="29" spans="1:32" ht="11.1" customHeight="1" x14ac:dyDescent="0.2">
      <c r="A29" s="8" t="s">
        <v>33</v>
      </c>
      <c r="B29" s="8" t="s">
        <v>13</v>
      </c>
      <c r="C29" s="8"/>
      <c r="D29" s="9">
        <v>277</v>
      </c>
      <c r="E29" s="9"/>
      <c r="F29" s="9">
        <v>50</v>
      </c>
      <c r="G29" s="9">
        <v>225</v>
      </c>
      <c r="H29" s="23">
        <f>VLOOKUP(A29,[1]TDSheet!$A$1:$H$65536,8,0)</f>
        <v>0.35</v>
      </c>
      <c r="I29" s="2">
        <f>VLOOKUP(A29,[1]TDSheet!$A$1:$I$65536,9,0)</f>
        <v>45</v>
      </c>
      <c r="J29" s="2">
        <f>VLOOKUP(A29,[2]Донецк!$A$1:$E$65536,4,0)</f>
        <v>51</v>
      </c>
      <c r="K29" s="2">
        <f t="shared" si="3"/>
        <v>-1</v>
      </c>
      <c r="L29" s="2">
        <f t="shared" si="4"/>
        <v>50</v>
      </c>
      <c r="P29" s="2">
        <f t="shared" si="5"/>
        <v>10</v>
      </c>
      <c r="Q29" s="21"/>
      <c r="R29" s="33">
        <f t="shared" si="13"/>
        <v>0</v>
      </c>
      <c r="S29" s="44"/>
      <c r="T29" s="21">
        <f t="shared" si="7"/>
        <v>0</v>
      </c>
      <c r="U29" s="45"/>
      <c r="V29" s="35"/>
      <c r="X29" s="2">
        <f t="shared" si="8"/>
        <v>22.5</v>
      </c>
      <c r="Y29" s="2">
        <f t="shared" si="9"/>
        <v>22.5</v>
      </c>
      <c r="Z29" s="2">
        <f>VLOOKUP(A29,[1]TDSheet!$A$1:$W$65536,23,0)</f>
        <v>0</v>
      </c>
      <c r="AA29" s="2">
        <f>VLOOKUP(A29,[1]TDSheet!$A$1:$X$65536,24,0)</f>
        <v>1.6</v>
      </c>
      <c r="AB29" s="2">
        <f>VLOOKUP(A29,[1]TDSheet!$A$1:$P$65536,16,0)</f>
        <v>4.2</v>
      </c>
      <c r="AC29" s="28" t="str">
        <f>VLOOKUP(A29,[1]TDSheet!$A$1:$Y$65536,25,0)</f>
        <v>необходимо увеличить продажи</v>
      </c>
      <c r="AD29" s="2">
        <f t="shared" si="10"/>
        <v>0</v>
      </c>
      <c r="AE29" s="2">
        <f t="shared" si="11"/>
        <v>0</v>
      </c>
      <c r="AF29" s="2">
        <f t="shared" si="12"/>
        <v>0</v>
      </c>
    </row>
    <row r="30" spans="1:32" ht="11.1" customHeight="1" x14ac:dyDescent="0.2">
      <c r="A30" s="8" t="s">
        <v>34</v>
      </c>
      <c r="B30" s="8" t="s">
        <v>13</v>
      </c>
      <c r="C30" s="8"/>
      <c r="D30" s="10"/>
      <c r="E30" s="9">
        <v>372</v>
      </c>
      <c r="F30" s="9">
        <v>372</v>
      </c>
      <c r="G30" s="9"/>
      <c r="H30" s="23">
        <v>0</v>
      </c>
      <c r="I30" s="2" t="e">
        <f>VLOOKUP(A30,[1]TDSheet!$A$1:$I$65536,9,0)</f>
        <v>#N/A</v>
      </c>
      <c r="J30" s="2">
        <f>VLOOKUP(A30,[2]Донецк!$A$1:$E$65536,4,0)</f>
        <v>372</v>
      </c>
      <c r="K30" s="2">
        <f t="shared" si="3"/>
        <v>0</v>
      </c>
      <c r="L30" s="2">
        <f t="shared" si="4"/>
        <v>0</v>
      </c>
      <c r="M30" s="2">
        <f>VLOOKUP(A30,[3]TDSheet!$A$1:$V$65536,6,0)</f>
        <v>372</v>
      </c>
      <c r="P30" s="2">
        <f t="shared" si="5"/>
        <v>0</v>
      </c>
      <c r="Q30" s="21"/>
      <c r="R30" s="33">
        <f t="shared" si="13"/>
        <v>0</v>
      </c>
      <c r="S30" s="44"/>
      <c r="T30" s="21">
        <f t="shared" si="7"/>
        <v>0</v>
      </c>
      <c r="U30" s="45"/>
      <c r="V30" s="35"/>
      <c r="X30" s="2" t="e">
        <f t="shared" si="8"/>
        <v>#DIV/0!</v>
      </c>
      <c r="Y30" s="2" t="e">
        <f t="shared" si="9"/>
        <v>#DIV/0!</v>
      </c>
      <c r="Z30" s="2">
        <v>0</v>
      </c>
      <c r="AA30" s="2">
        <v>0</v>
      </c>
      <c r="AB30" s="2">
        <v>0</v>
      </c>
      <c r="AD30" s="2">
        <f t="shared" si="10"/>
        <v>0</v>
      </c>
      <c r="AE30" s="2">
        <f t="shared" si="11"/>
        <v>0</v>
      </c>
      <c r="AF30" s="2">
        <f t="shared" si="12"/>
        <v>0</v>
      </c>
    </row>
    <row r="31" spans="1:32" ht="11.1" customHeight="1" x14ac:dyDescent="0.2">
      <c r="A31" s="8" t="s">
        <v>35</v>
      </c>
      <c r="B31" s="8" t="s">
        <v>13</v>
      </c>
      <c r="C31" s="8"/>
      <c r="D31" s="10"/>
      <c r="E31" s="9">
        <v>186</v>
      </c>
      <c r="F31" s="9">
        <v>186</v>
      </c>
      <c r="G31" s="9"/>
      <c r="H31" s="23">
        <v>0</v>
      </c>
      <c r="I31" s="2" t="e">
        <f>VLOOKUP(A31,[1]TDSheet!$A$1:$I$65536,9,0)</f>
        <v>#N/A</v>
      </c>
      <c r="J31" s="2">
        <f>VLOOKUP(A31,[2]Донецк!$A$1:$E$65536,4,0)</f>
        <v>186</v>
      </c>
      <c r="K31" s="2">
        <f t="shared" si="3"/>
        <v>0</v>
      </c>
      <c r="L31" s="2">
        <f t="shared" si="4"/>
        <v>0</v>
      </c>
      <c r="M31" s="2">
        <f>VLOOKUP(A31,[3]TDSheet!$A$1:$V$65536,6,0)</f>
        <v>186</v>
      </c>
      <c r="P31" s="2">
        <f t="shared" si="5"/>
        <v>0</v>
      </c>
      <c r="Q31" s="21"/>
      <c r="R31" s="33">
        <f t="shared" si="13"/>
        <v>0</v>
      </c>
      <c r="S31" s="44"/>
      <c r="T31" s="21">
        <f t="shared" si="7"/>
        <v>0</v>
      </c>
      <c r="U31" s="45"/>
      <c r="V31" s="35"/>
      <c r="X31" s="2" t="e">
        <f t="shared" si="8"/>
        <v>#DIV/0!</v>
      </c>
      <c r="Y31" s="2" t="e">
        <f t="shared" si="9"/>
        <v>#DIV/0!</v>
      </c>
      <c r="Z31" s="2">
        <v>0</v>
      </c>
      <c r="AA31" s="2">
        <v>0</v>
      </c>
      <c r="AB31" s="2">
        <v>0</v>
      </c>
      <c r="AD31" s="2">
        <f t="shared" si="10"/>
        <v>0</v>
      </c>
      <c r="AE31" s="2">
        <f t="shared" si="11"/>
        <v>0</v>
      </c>
      <c r="AF31" s="2">
        <f t="shared" si="12"/>
        <v>0</v>
      </c>
    </row>
    <row r="32" spans="1:32" ht="11.1" customHeight="1" x14ac:dyDescent="0.2">
      <c r="A32" s="8" t="s">
        <v>36</v>
      </c>
      <c r="B32" s="8" t="s">
        <v>13</v>
      </c>
      <c r="C32" s="8"/>
      <c r="D32" s="10"/>
      <c r="E32" s="9">
        <v>300</v>
      </c>
      <c r="F32" s="9">
        <v>300</v>
      </c>
      <c r="G32" s="9"/>
      <c r="H32" s="23">
        <v>0</v>
      </c>
      <c r="I32" s="2" t="e">
        <f>VLOOKUP(A32,[1]TDSheet!$A$1:$I$65536,9,0)</f>
        <v>#N/A</v>
      </c>
      <c r="J32" s="2">
        <f>VLOOKUP(A32,[2]Донецк!$A$1:$E$65536,4,0)</f>
        <v>300</v>
      </c>
      <c r="K32" s="2">
        <f t="shared" si="3"/>
        <v>0</v>
      </c>
      <c r="L32" s="2">
        <f t="shared" si="4"/>
        <v>0</v>
      </c>
      <c r="M32" s="2">
        <f>VLOOKUP(A32,[3]TDSheet!$A$1:$V$65536,6,0)</f>
        <v>300</v>
      </c>
      <c r="P32" s="2">
        <f t="shared" si="5"/>
        <v>0</v>
      </c>
      <c r="Q32" s="21"/>
      <c r="R32" s="33">
        <f t="shared" si="13"/>
        <v>0</v>
      </c>
      <c r="S32" s="44"/>
      <c r="T32" s="21">
        <f t="shared" si="7"/>
        <v>0</v>
      </c>
      <c r="U32" s="45"/>
      <c r="V32" s="35"/>
      <c r="X32" s="2" t="e">
        <f t="shared" si="8"/>
        <v>#DIV/0!</v>
      </c>
      <c r="Y32" s="2" t="e">
        <f t="shared" si="9"/>
        <v>#DIV/0!</v>
      </c>
      <c r="Z32" s="2">
        <v>0</v>
      </c>
      <c r="AA32" s="2">
        <v>0</v>
      </c>
      <c r="AB32" s="2">
        <v>0</v>
      </c>
      <c r="AD32" s="2">
        <f t="shared" si="10"/>
        <v>0</v>
      </c>
      <c r="AE32" s="2">
        <f t="shared" si="11"/>
        <v>0</v>
      </c>
      <c r="AF32" s="2">
        <f t="shared" si="12"/>
        <v>0</v>
      </c>
    </row>
    <row r="33" spans="1:32" ht="21.95" customHeight="1" x14ac:dyDescent="0.2">
      <c r="A33" s="8" t="s">
        <v>37</v>
      </c>
      <c r="B33" s="8" t="s">
        <v>13</v>
      </c>
      <c r="C33" s="8"/>
      <c r="D33" s="9">
        <v>99</v>
      </c>
      <c r="E33" s="9">
        <v>138</v>
      </c>
      <c r="F33" s="9">
        <v>166</v>
      </c>
      <c r="G33" s="9">
        <v>66</v>
      </c>
      <c r="H33" s="23">
        <f>VLOOKUP(A33,[1]TDSheet!$A$1:$H$65536,8,0)</f>
        <v>0.35</v>
      </c>
      <c r="I33" s="2">
        <f>VLOOKUP(A33,[1]TDSheet!$A$1:$I$65536,9,0)</f>
        <v>45</v>
      </c>
      <c r="J33" s="2">
        <f>VLOOKUP(A33,[2]Донецк!$A$1:$E$65536,4,0)</f>
        <v>210</v>
      </c>
      <c r="K33" s="2">
        <f t="shared" si="3"/>
        <v>-44</v>
      </c>
      <c r="L33" s="2">
        <f t="shared" si="4"/>
        <v>28</v>
      </c>
      <c r="M33" s="2">
        <f>VLOOKUP(A33,[3]TDSheet!$A$1:$V$65536,6,0)</f>
        <v>138</v>
      </c>
      <c r="P33" s="2">
        <f t="shared" si="5"/>
        <v>5.6</v>
      </c>
      <c r="Q33" s="21"/>
      <c r="R33" s="33">
        <f t="shared" si="13"/>
        <v>0</v>
      </c>
      <c r="S33" s="44"/>
      <c r="T33" s="21">
        <f t="shared" si="7"/>
        <v>0</v>
      </c>
      <c r="U33" s="45"/>
      <c r="V33" s="35"/>
      <c r="X33" s="2">
        <f t="shared" si="8"/>
        <v>11.785714285714286</v>
      </c>
      <c r="Y33" s="2">
        <f t="shared" si="9"/>
        <v>11.785714285714286</v>
      </c>
      <c r="Z33" s="2">
        <f>VLOOKUP(A33,[1]TDSheet!$A$1:$W$65536,23,0)</f>
        <v>3.6</v>
      </c>
      <c r="AA33" s="2">
        <f>VLOOKUP(A33,[1]TDSheet!$A$1:$X$65536,24,0)</f>
        <v>1.8</v>
      </c>
      <c r="AB33" s="2">
        <f>VLOOKUP(A33,[1]TDSheet!$A$1:$P$65536,16,0)</f>
        <v>2.8</v>
      </c>
      <c r="AD33" s="2">
        <f t="shared" si="10"/>
        <v>0</v>
      </c>
      <c r="AE33" s="2">
        <f t="shared" si="11"/>
        <v>0</v>
      </c>
      <c r="AF33" s="2">
        <f t="shared" si="12"/>
        <v>0</v>
      </c>
    </row>
    <row r="34" spans="1:32" ht="21.95" customHeight="1" x14ac:dyDescent="0.2">
      <c r="A34" s="8" t="s">
        <v>38</v>
      </c>
      <c r="B34" s="8" t="s">
        <v>13</v>
      </c>
      <c r="C34" s="8"/>
      <c r="D34" s="9">
        <v>4</v>
      </c>
      <c r="E34" s="9"/>
      <c r="F34" s="9"/>
      <c r="G34" s="9">
        <v>4</v>
      </c>
      <c r="H34" s="23">
        <f>VLOOKUP(A34,[1]TDSheet!$A$1:$H$65536,8,0)</f>
        <v>0</v>
      </c>
      <c r="I34" s="2" t="e">
        <f>VLOOKUP(A34,[1]TDSheet!$A$1:$I$65536,9,0)</f>
        <v>#N/A</v>
      </c>
      <c r="J34" s="2">
        <f>VLOOKUP(A34,[2]Донецк!$A$1:$E$65536,4,0)</f>
        <v>7</v>
      </c>
      <c r="K34" s="2">
        <f t="shared" si="3"/>
        <v>-7</v>
      </c>
      <c r="L34" s="2">
        <f t="shared" si="4"/>
        <v>0</v>
      </c>
      <c r="P34" s="2">
        <f t="shared" si="5"/>
        <v>0</v>
      </c>
      <c r="Q34" s="21"/>
      <c r="R34" s="33">
        <f t="shared" si="13"/>
        <v>0</v>
      </c>
      <c r="S34" s="44"/>
      <c r="T34" s="21">
        <f t="shared" si="7"/>
        <v>0</v>
      </c>
      <c r="U34" s="45"/>
      <c r="V34" s="35"/>
      <c r="X34" s="2" t="e">
        <f t="shared" si="8"/>
        <v>#DIV/0!</v>
      </c>
      <c r="Y34" s="2" t="e">
        <f t="shared" si="9"/>
        <v>#DIV/0!</v>
      </c>
      <c r="Z34" s="2">
        <f>VLOOKUP(A34,[1]TDSheet!$A$1:$W$65536,23,0)</f>
        <v>0.4</v>
      </c>
      <c r="AA34" s="2">
        <f>VLOOKUP(A34,[1]TDSheet!$A$1:$X$65536,24,0)</f>
        <v>2.2000000000000002</v>
      </c>
      <c r="AB34" s="2">
        <f>VLOOKUP(A34,[1]TDSheet!$A$1:$P$65536,16,0)</f>
        <v>0.8</v>
      </c>
      <c r="AD34" s="2">
        <f t="shared" si="10"/>
        <v>0</v>
      </c>
      <c r="AE34" s="2">
        <f t="shared" si="11"/>
        <v>0</v>
      </c>
      <c r="AF34" s="2">
        <f t="shared" si="12"/>
        <v>0</v>
      </c>
    </row>
    <row r="35" spans="1:32" ht="21.95" customHeight="1" x14ac:dyDescent="0.2">
      <c r="A35" s="8" t="s">
        <v>39</v>
      </c>
      <c r="B35" s="8" t="s">
        <v>13</v>
      </c>
      <c r="C35" s="8"/>
      <c r="D35" s="9">
        <v>3</v>
      </c>
      <c r="E35" s="9">
        <v>198</v>
      </c>
      <c r="F35" s="9">
        <v>198</v>
      </c>
      <c r="G35" s="9">
        <v>3</v>
      </c>
      <c r="H35" s="23">
        <f>VLOOKUP(A35,[1]TDSheet!$A$1:$H$65536,8,0)</f>
        <v>0</v>
      </c>
      <c r="I35" s="2">
        <f>VLOOKUP(A35,[1]TDSheet!$A$1:$I$65536,9,0)</f>
        <v>45</v>
      </c>
      <c r="J35" s="2">
        <f>VLOOKUP(A35,[2]Донецк!$A$1:$E$65536,4,0)</f>
        <v>199</v>
      </c>
      <c r="K35" s="2">
        <f t="shared" si="3"/>
        <v>-1</v>
      </c>
      <c r="L35" s="2">
        <f t="shared" si="4"/>
        <v>0</v>
      </c>
      <c r="M35" s="2">
        <f>VLOOKUP(A35,[3]TDSheet!$A$1:$V$65536,6,0)</f>
        <v>198</v>
      </c>
      <c r="P35" s="2">
        <f t="shared" si="5"/>
        <v>0</v>
      </c>
      <c r="Q35" s="21"/>
      <c r="R35" s="33">
        <f t="shared" si="13"/>
        <v>0</v>
      </c>
      <c r="S35" s="44"/>
      <c r="T35" s="21">
        <f t="shared" si="7"/>
        <v>0</v>
      </c>
      <c r="U35" s="45"/>
      <c r="V35" s="35"/>
      <c r="X35" s="2" t="e">
        <f t="shared" si="8"/>
        <v>#DIV/0!</v>
      </c>
      <c r="Y35" s="2" t="e">
        <f t="shared" si="9"/>
        <v>#DIV/0!</v>
      </c>
      <c r="Z35" s="2">
        <f>VLOOKUP(A35,[1]TDSheet!$A$1:$W$65536,23,0)</f>
        <v>0</v>
      </c>
      <c r="AA35" s="2">
        <f>VLOOKUP(A35,[1]TDSheet!$A$1:$X$65536,24,0)</f>
        <v>1</v>
      </c>
      <c r="AB35" s="2">
        <f>VLOOKUP(A35,[1]TDSheet!$A$1:$P$65536,16,0)</f>
        <v>0.6</v>
      </c>
      <c r="AD35" s="2">
        <f t="shared" si="10"/>
        <v>0</v>
      </c>
      <c r="AE35" s="2">
        <f t="shared" si="11"/>
        <v>0</v>
      </c>
      <c r="AF35" s="2">
        <f t="shared" si="12"/>
        <v>0</v>
      </c>
    </row>
    <row r="36" spans="1:32" ht="21.95" customHeight="1" x14ac:dyDescent="0.2">
      <c r="A36" s="8" t="s">
        <v>40</v>
      </c>
      <c r="B36" s="8" t="s">
        <v>13</v>
      </c>
      <c r="C36" s="8"/>
      <c r="D36" s="10"/>
      <c r="E36" s="9">
        <v>258</v>
      </c>
      <c r="F36" s="9">
        <v>258</v>
      </c>
      <c r="G36" s="9"/>
      <c r="H36" s="23">
        <f>VLOOKUP(A36,[1]TDSheet!$A$1:$H$65536,8,0)</f>
        <v>0</v>
      </c>
      <c r="I36" s="2">
        <f>VLOOKUP(A36,[1]TDSheet!$A$1:$I$65536,9,0)</f>
        <v>45</v>
      </c>
      <c r="J36" s="2">
        <f>VLOOKUP(A36,[2]Донецк!$A$1:$E$65536,4,0)</f>
        <v>258</v>
      </c>
      <c r="K36" s="2">
        <f t="shared" si="3"/>
        <v>0</v>
      </c>
      <c r="L36" s="2">
        <f t="shared" si="4"/>
        <v>0</v>
      </c>
      <c r="M36" s="2">
        <f>VLOOKUP(A36,[3]TDSheet!$A$1:$V$65536,6,0)</f>
        <v>258</v>
      </c>
      <c r="P36" s="2">
        <f t="shared" si="5"/>
        <v>0</v>
      </c>
      <c r="Q36" s="21"/>
      <c r="R36" s="33">
        <f t="shared" si="13"/>
        <v>0</v>
      </c>
      <c r="S36" s="44"/>
      <c r="T36" s="21">
        <f t="shared" si="7"/>
        <v>0</v>
      </c>
      <c r="U36" s="45"/>
      <c r="V36" s="35"/>
      <c r="X36" s="2" t="e">
        <f t="shared" si="8"/>
        <v>#DIV/0!</v>
      </c>
      <c r="Y36" s="2" t="e">
        <f t="shared" si="9"/>
        <v>#DIV/0!</v>
      </c>
      <c r="Z36" s="2">
        <f>VLOOKUP(A36,[1]TDSheet!$A$1:$W$65536,23,0)</f>
        <v>0.8</v>
      </c>
      <c r="AA36" s="2">
        <f>VLOOKUP(A36,[1]TDSheet!$A$1:$X$65536,24,0)</f>
        <v>1.4</v>
      </c>
      <c r="AB36" s="2">
        <f>VLOOKUP(A36,[1]TDSheet!$A$1:$P$65536,16,0)</f>
        <v>0</v>
      </c>
      <c r="AD36" s="2">
        <f t="shared" si="10"/>
        <v>0</v>
      </c>
      <c r="AE36" s="2">
        <f t="shared" si="11"/>
        <v>0</v>
      </c>
      <c r="AF36" s="2">
        <f t="shared" si="12"/>
        <v>0</v>
      </c>
    </row>
    <row r="37" spans="1:32" ht="11.1" customHeight="1" x14ac:dyDescent="0.2">
      <c r="A37" s="8" t="s">
        <v>41</v>
      </c>
      <c r="B37" s="8" t="s">
        <v>9</v>
      </c>
      <c r="C37" s="22" t="str">
        <f>VLOOKUP(A37,[1]TDSheet!$A$1:$C$65536,3,0)</f>
        <v>Дек</v>
      </c>
      <c r="D37" s="9">
        <v>-2.3029999999999999</v>
      </c>
      <c r="E37" s="9">
        <v>1157.1600000000001</v>
      </c>
      <c r="F37" s="9">
        <v>1146.547</v>
      </c>
      <c r="G37" s="9">
        <v>-1.3460000000000001</v>
      </c>
      <c r="H37" s="23">
        <f>VLOOKUP(A37,[1]TDSheet!$A$1:$H$65536,8,0)</f>
        <v>1</v>
      </c>
      <c r="I37" s="2">
        <f>VLOOKUP(A37,[1]TDSheet!$A$1:$I$65536,9,0)</f>
        <v>55</v>
      </c>
      <c r="J37" s="2">
        <f>VLOOKUP(A37,[2]Донецк!$A$1:$E$65536,4,0)</f>
        <v>1282.4000000000001</v>
      </c>
      <c r="K37" s="2">
        <f t="shared" si="3"/>
        <v>-135.85300000000007</v>
      </c>
      <c r="L37" s="2">
        <f t="shared" si="4"/>
        <v>1146.547</v>
      </c>
      <c r="O37" s="2">
        <f>VLOOKUP(A37,[1]TDSheet!$A$1:$S$65536,18,0)</f>
        <v>1000</v>
      </c>
      <c r="P37" s="2">
        <f t="shared" si="5"/>
        <v>229.30940000000001</v>
      </c>
      <c r="Q37" s="21">
        <f>8*P37-O37-G37</f>
        <v>835.82120000000009</v>
      </c>
      <c r="R37" s="33">
        <v>1000</v>
      </c>
      <c r="S37" s="44">
        <v>500</v>
      </c>
      <c r="T37" s="21">
        <f t="shared" si="7"/>
        <v>500</v>
      </c>
      <c r="U37" s="45"/>
      <c r="V37" s="35">
        <v>2000</v>
      </c>
      <c r="W37" s="2" t="s">
        <v>158</v>
      </c>
      <c r="X37" s="2">
        <f t="shared" si="8"/>
        <v>8.7159706492625251</v>
      </c>
      <c r="Y37" s="2">
        <f t="shared" si="9"/>
        <v>4.3550504253205489</v>
      </c>
      <c r="Z37" s="2">
        <f>VLOOKUP(A37,[1]TDSheet!$A$1:$W$65536,23,0)</f>
        <v>106.3454</v>
      </c>
      <c r="AA37" s="2">
        <f>VLOOKUP(A37,[1]TDSheet!$A$1:$X$65536,24,0)</f>
        <v>150.5762</v>
      </c>
      <c r="AB37" s="2">
        <f>VLOOKUP(A37,[1]TDSheet!$A$1:$P$65536,16,0)</f>
        <v>130.1618</v>
      </c>
      <c r="AD37" s="2">
        <f t="shared" si="10"/>
        <v>500</v>
      </c>
      <c r="AE37" s="2">
        <f t="shared" si="11"/>
        <v>500</v>
      </c>
      <c r="AF37" s="2">
        <f t="shared" si="12"/>
        <v>0</v>
      </c>
    </row>
    <row r="38" spans="1:32" ht="11.1" customHeight="1" x14ac:dyDescent="0.2">
      <c r="A38" s="8" t="s">
        <v>42</v>
      </c>
      <c r="B38" s="8" t="s">
        <v>9</v>
      </c>
      <c r="C38" s="8"/>
      <c r="D38" s="9">
        <v>3315.9009999999998</v>
      </c>
      <c r="E38" s="9">
        <v>3534.4</v>
      </c>
      <c r="F38" s="9">
        <v>4122.8389999999999</v>
      </c>
      <c r="G38" s="9">
        <v>2479.9349999999999</v>
      </c>
      <c r="H38" s="23">
        <f>VLOOKUP(A38,[1]TDSheet!$A$1:$H$65536,8,0)</f>
        <v>1</v>
      </c>
      <c r="I38" s="2">
        <f>VLOOKUP(A38,[1]TDSheet!$A$1:$I$65536,9,0)</f>
        <v>50</v>
      </c>
      <c r="J38" s="2">
        <f>VLOOKUP(A38,[2]Донецк!$A$1:$E$65536,4,0)</f>
        <v>4180</v>
      </c>
      <c r="K38" s="2">
        <f t="shared" si="3"/>
        <v>-57.161000000000058</v>
      </c>
      <c r="L38" s="2">
        <f t="shared" si="4"/>
        <v>4122.8389999999999</v>
      </c>
      <c r="P38" s="2">
        <f t="shared" si="5"/>
        <v>824.56780000000003</v>
      </c>
      <c r="Q38" s="21">
        <f>9*P38-O38-G38</f>
        <v>4941.1751999999997</v>
      </c>
      <c r="R38" s="33">
        <f t="shared" si="13"/>
        <v>4941.1751999999997</v>
      </c>
      <c r="S38" s="44">
        <v>2000</v>
      </c>
      <c r="T38" s="21">
        <f t="shared" si="7"/>
        <v>2941.1751999999997</v>
      </c>
      <c r="U38" s="45"/>
      <c r="V38" s="35">
        <v>5766</v>
      </c>
      <c r="X38" s="2">
        <f t="shared" si="8"/>
        <v>8.9999999999999982</v>
      </c>
      <c r="Y38" s="2">
        <f t="shared" si="9"/>
        <v>3.0075574137141903</v>
      </c>
      <c r="Z38" s="2">
        <f>VLOOKUP(A38,[1]TDSheet!$A$1:$W$65536,23,0)</f>
        <v>644.74799999999993</v>
      </c>
      <c r="AA38" s="2">
        <f>VLOOKUP(A38,[1]TDSheet!$A$1:$X$65536,24,0)</f>
        <v>705.86480000000006</v>
      </c>
      <c r="AB38" s="2">
        <f>VLOOKUP(A38,[1]TDSheet!$A$1:$P$65536,16,0)</f>
        <v>573.68579999999997</v>
      </c>
      <c r="AD38" s="2">
        <f t="shared" si="10"/>
        <v>2000</v>
      </c>
      <c r="AE38" s="2">
        <f t="shared" si="11"/>
        <v>2941.1751999999997</v>
      </c>
      <c r="AF38" s="2">
        <f t="shared" si="12"/>
        <v>0</v>
      </c>
    </row>
    <row r="39" spans="1:32" ht="11.1" customHeight="1" x14ac:dyDescent="0.2">
      <c r="A39" s="8" t="s">
        <v>43</v>
      </c>
      <c r="B39" s="8" t="s">
        <v>9</v>
      </c>
      <c r="C39" s="8"/>
      <c r="D39" s="9">
        <v>138.173</v>
      </c>
      <c r="E39" s="9"/>
      <c r="F39" s="9">
        <v>21.349</v>
      </c>
      <c r="G39" s="29"/>
      <c r="H39" s="23">
        <f>VLOOKUP(A39,[1]TDSheet!$A$1:$H$65536,8,0)</f>
        <v>1</v>
      </c>
      <c r="I39" s="2">
        <f>VLOOKUP(A39,[1]TDSheet!$A$1:$I$65536,9,0)</f>
        <v>55</v>
      </c>
      <c r="J39" s="2">
        <f>VLOOKUP(A39,[2]Донецк!$A$1:$E$65536,4,0)</f>
        <v>31.35</v>
      </c>
      <c r="K39" s="2">
        <f t="shared" si="3"/>
        <v>-10.001000000000001</v>
      </c>
      <c r="L39" s="2">
        <f t="shared" si="4"/>
        <v>21.349</v>
      </c>
      <c r="O39" s="2">
        <f>VLOOKUP(A39,[1]TDSheet!$A$1:$S$65536,18,0)</f>
        <v>78</v>
      </c>
      <c r="P39" s="2">
        <f t="shared" si="5"/>
        <v>4.2698</v>
      </c>
      <c r="Q39" s="21"/>
      <c r="R39" s="33">
        <f t="shared" si="13"/>
        <v>0</v>
      </c>
      <c r="S39" s="44"/>
      <c r="T39" s="21">
        <f>R39-S39-U39</f>
        <v>0</v>
      </c>
      <c r="U39" s="45"/>
      <c r="V39" s="35"/>
      <c r="X39" s="2">
        <f t="shared" si="8"/>
        <v>18.267834558995737</v>
      </c>
      <c r="Y39" s="2">
        <f t="shared" si="9"/>
        <v>18.267834558995737</v>
      </c>
      <c r="Z39" s="2">
        <f>VLOOKUP(A39,[1]TDSheet!$A$1:$W$65536,23,0)</f>
        <v>18.293199999999999</v>
      </c>
      <c r="AA39" s="2">
        <f>VLOOKUP(A39,[1]TDSheet!$A$1:$X$65536,24,0)</f>
        <v>18.045999999999999</v>
      </c>
      <c r="AB39" s="2">
        <f>VLOOKUP(A39,[1]TDSheet!$A$1:$P$65536,16,0)</f>
        <v>19.062200000000001</v>
      </c>
      <c r="AD39" s="2">
        <f>S39*H39</f>
        <v>0</v>
      </c>
      <c r="AE39" s="2">
        <f t="shared" si="11"/>
        <v>0</v>
      </c>
      <c r="AF39" s="2">
        <f t="shared" si="12"/>
        <v>0</v>
      </c>
    </row>
    <row r="40" spans="1:32" ht="11.1" customHeight="1" x14ac:dyDescent="0.2">
      <c r="A40" s="8" t="s">
        <v>44</v>
      </c>
      <c r="B40" s="8" t="s">
        <v>9</v>
      </c>
      <c r="C40" s="22" t="str">
        <f>VLOOKUP(A40,[1]TDSheet!$A$1:$C$65536,3,0)</f>
        <v>Дек</v>
      </c>
      <c r="D40" s="9">
        <v>25.364999999999998</v>
      </c>
      <c r="E40" s="9">
        <v>1009.82</v>
      </c>
      <c r="F40" s="9">
        <v>1091.5329999999999</v>
      </c>
      <c r="G40" s="9">
        <v>-82.789000000000001</v>
      </c>
      <c r="H40" s="23">
        <f>VLOOKUP(A40,[1]TDSheet!$A$1:$H$65536,8,0)</f>
        <v>1</v>
      </c>
      <c r="I40" s="2">
        <f>VLOOKUP(A40,[1]TDSheet!$A$1:$I$65536,9,0)</f>
        <v>55</v>
      </c>
      <c r="J40" s="2">
        <f>VLOOKUP(A40,[2]Донецк!$A$1:$E$65536,4,0)</f>
        <v>1242.3499999999999</v>
      </c>
      <c r="K40" s="2">
        <f t="shared" si="3"/>
        <v>-150.81700000000001</v>
      </c>
      <c r="L40" s="2">
        <f t="shared" si="4"/>
        <v>1091.5329999999999</v>
      </c>
      <c r="O40" s="2">
        <f>VLOOKUP(A40,[1]TDSheet!$A$1:$S$65536,18,0)</f>
        <v>1000</v>
      </c>
      <c r="P40" s="2">
        <f t="shared" si="5"/>
        <v>218.30659999999997</v>
      </c>
      <c r="Q40" s="21">
        <f>8*P40-O40-G40</f>
        <v>829.24179999999978</v>
      </c>
      <c r="R40" s="33">
        <f>Q40</f>
        <v>829.24179999999978</v>
      </c>
      <c r="S40" s="44">
        <v>400</v>
      </c>
      <c r="T40" s="21">
        <f>R40-S40-U40</f>
        <v>429.24179999999978</v>
      </c>
      <c r="U40" s="45"/>
      <c r="V40" s="35">
        <v>2000</v>
      </c>
      <c r="X40" s="2">
        <f t="shared" si="8"/>
        <v>8</v>
      </c>
      <c r="Y40" s="2">
        <f t="shared" si="9"/>
        <v>4.2014808530754459</v>
      </c>
      <c r="Z40" s="2">
        <f>VLOOKUP(A40,[1]TDSheet!$A$1:$W$65536,23,0)</f>
        <v>-0.188</v>
      </c>
      <c r="AA40" s="2">
        <f>VLOOKUP(A40,[1]TDSheet!$A$1:$X$65536,24,0)</f>
        <v>21.316600000000001</v>
      </c>
      <c r="AB40" s="2">
        <f>VLOOKUP(A40,[1]TDSheet!$A$1:$P$65536,16,0)</f>
        <v>31.111799999999999</v>
      </c>
      <c r="AD40" s="2">
        <f>S40*H40</f>
        <v>400</v>
      </c>
      <c r="AE40" s="2">
        <f t="shared" si="11"/>
        <v>429.24179999999978</v>
      </c>
      <c r="AF40" s="2">
        <f t="shared" si="12"/>
        <v>0</v>
      </c>
    </row>
    <row r="41" spans="1:32" ht="21.95" customHeight="1" x14ac:dyDescent="0.2">
      <c r="A41" s="8" t="s">
        <v>45</v>
      </c>
      <c r="B41" s="8" t="s">
        <v>9</v>
      </c>
      <c r="C41" s="8"/>
      <c r="D41" s="9">
        <v>-20.86</v>
      </c>
      <c r="E41" s="9"/>
      <c r="F41" s="9"/>
      <c r="G41" s="9">
        <v>-20.86</v>
      </c>
      <c r="H41" s="23">
        <f>VLOOKUP(A41,[1]TDSheet!$A$1:$H$65536,8,0)</f>
        <v>0</v>
      </c>
      <c r="I41" s="2" t="e">
        <f>VLOOKUP(A41,[1]TDSheet!$A$1:$I$65536,9,0)</f>
        <v>#N/A</v>
      </c>
      <c r="K41" s="2">
        <f t="shared" si="3"/>
        <v>0</v>
      </c>
      <c r="L41" s="2">
        <f t="shared" si="4"/>
        <v>0</v>
      </c>
      <c r="P41" s="2">
        <f t="shared" si="5"/>
        <v>0</v>
      </c>
      <c r="Q41" s="21"/>
      <c r="R41" s="33">
        <f t="shared" si="13"/>
        <v>0</v>
      </c>
      <c r="S41" s="44"/>
      <c r="T41" s="21">
        <f t="shared" si="7"/>
        <v>0</v>
      </c>
      <c r="U41" s="45"/>
      <c r="V41" s="35"/>
      <c r="X41" s="2" t="e">
        <f t="shared" si="8"/>
        <v>#DIV/0!</v>
      </c>
      <c r="Y41" s="2" t="e">
        <f t="shared" si="9"/>
        <v>#DIV/0!</v>
      </c>
      <c r="Z41" s="2">
        <f>VLOOKUP(A41,[1]TDSheet!$A$1:$W$65536,23,0)</f>
        <v>2.1160000000000001</v>
      </c>
      <c r="AA41" s="2">
        <f>VLOOKUP(A41,[1]TDSheet!$A$1:$X$65536,24,0)</f>
        <v>0.16200000000000001</v>
      </c>
      <c r="AB41" s="2">
        <f>VLOOKUP(A41,[1]TDSheet!$A$1:$P$65536,16,0)</f>
        <v>6.2566000000000006</v>
      </c>
      <c r="AD41" s="2">
        <f t="shared" si="10"/>
        <v>0</v>
      </c>
      <c r="AE41" s="2">
        <f t="shared" si="11"/>
        <v>0</v>
      </c>
      <c r="AF41" s="2">
        <f t="shared" si="12"/>
        <v>0</v>
      </c>
    </row>
    <row r="42" spans="1:32" ht="11.1" customHeight="1" x14ac:dyDescent="0.2">
      <c r="A42" s="8" t="s">
        <v>46</v>
      </c>
      <c r="B42" s="8" t="s">
        <v>9</v>
      </c>
      <c r="C42" s="8"/>
      <c r="D42" s="9">
        <v>4319.7449999999999</v>
      </c>
      <c r="E42" s="9">
        <v>5505.45</v>
      </c>
      <c r="F42" s="9">
        <v>6148.4930000000004</v>
      </c>
      <c r="G42" s="9">
        <v>3203.652</v>
      </c>
      <c r="H42" s="23">
        <f>VLOOKUP(A42,[1]TDSheet!$A$1:$H$65536,8,0)</f>
        <v>1</v>
      </c>
      <c r="I42" s="2">
        <f>VLOOKUP(A42,[1]TDSheet!$A$1:$I$65536,9,0)</f>
        <v>60</v>
      </c>
      <c r="J42" s="2">
        <f>VLOOKUP(A42,[2]Донецк!$A$1:$E$65536,4,0)</f>
        <v>6045</v>
      </c>
      <c r="K42" s="2">
        <f t="shared" si="3"/>
        <v>103.49300000000039</v>
      </c>
      <c r="L42" s="2">
        <f t="shared" si="4"/>
        <v>6148.4930000000004</v>
      </c>
      <c r="O42" s="2">
        <f>VLOOKUP(A42,[1]TDSheet!$A$1:$S$65536,18,0)</f>
        <v>218</v>
      </c>
      <c r="P42" s="2">
        <f t="shared" si="5"/>
        <v>1229.6986000000002</v>
      </c>
      <c r="Q42" s="21">
        <f>9*P42-O42-G42</f>
        <v>7645.635400000001</v>
      </c>
      <c r="R42" s="33">
        <v>7400</v>
      </c>
      <c r="S42" s="44">
        <v>2000</v>
      </c>
      <c r="T42" s="21">
        <f t="shared" si="7"/>
        <v>2700</v>
      </c>
      <c r="U42" s="45">
        <v>2700</v>
      </c>
      <c r="V42" s="35">
        <v>8875</v>
      </c>
      <c r="X42" s="2">
        <f t="shared" si="8"/>
        <v>8.800247475275647</v>
      </c>
      <c r="Y42" s="2">
        <f t="shared" si="9"/>
        <v>2.7825127230363598</v>
      </c>
      <c r="Z42" s="2">
        <f>VLOOKUP(A42,[1]TDSheet!$A$1:$W$65536,23,0)</f>
        <v>895.95699999999999</v>
      </c>
      <c r="AA42" s="2">
        <f>VLOOKUP(A42,[1]TDSheet!$A$1:$X$65536,24,0)</f>
        <v>1019.6904000000001</v>
      </c>
      <c r="AB42" s="2">
        <f>VLOOKUP(A42,[1]TDSheet!$A$1:$P$65536,16,0)</f>
        <v>870.09820000000002</v>
      </c>
      <c r="AD42" s="2">
        <f t="shared" si="10"/>
        <v>2000</v>
      </c>
      <c r="AE42" s="2">
        <f t="shared" si="11"/>
        <v>2700</v>
      </c>
      <c r="AF42" s="2">
        <f t="shared" si="12"/>
        <v>2700</v>
      </c>
    </row>
    <row r="43" spans="1:32" ht="11.1" customHeight="1" x14ac:dyDescent="0.2">
      <c r="A43" s="8" t="s">
        <v>47</v>
      </c>
      <c r="B43" s="8" t="s">
        <v>9</v>
      </c>
      <c r="C43" s="8"/>
      <c r="D43" s="9">
        <v>59.405000000000001</v>
      </c>
      <c r="E43" s="9"/>
      <c r="F43" s="9">
        <v>10.747</v>
      </c>
      <c r="G43" s="9">
        <v>48.658000000000001</v>
      </c>
      <c r="H43" s="23">
        <f>VLOOKUP(A43,[1]TDSheet!$A$1:$H$65536,8,0)</f>
        <v>0</v>
      </c>
      <c r="I43" s="2" t="e">
        <f>VLOOKUP(A43,[1]TDSheet!$A$1:$I$65536,9,0)</f>
        <v>#N/A</v>
      </c>
      <c r="J43" s="2">
        <f>VLOOKUP(A43,[2]Донецк!$A$1:$E$65536,4,0)</f>
        <v>10.4</v>
      </c>
      <c r="K43" s="2">
        <f t="shared" si="3"/>
        <v>0.34699999999999953</v>
      </c>
      <c r="L43" s="2">
        <f t="shared" si="4"/>
        <v>10.747</v>
      </c>
      <c r="P43" s="2">
        <f t="shared" si="5"/>
        <v>2.1494</v>
      </c>
      <c r="Q43" s="21"/>
      <c r="R43" s="33">
        <f t="shared" si="13"/>
        <v>0</v>
      </c>
      <c r="S43" s="44"/>
      <c r="T43" s="21">
        <f t="shared" si="7"/>
        <v>0</v>
      </c>
      <c r="U43" s="45"/>
      <c r="V43" s="35"/>
      <c r="X43" s="2">
        <f t="shared" si="8"/>
        <v>22.637945473155298</v>
      </c>
      <c r="Y43" s="2">
        <f t="shared" si="9"/>
        <v>22.637945473155298</v>
      </c>
      <c r="Z43" s="2">
        <f>VLOOKUP(A43,[1]TDSheet!$A$1:$W$65536,23,0)</f>
        <v>1.3420000000000001</v>
      </c>
      <c r="AA43" s="2">
        <f>VLOOKUP(A43,[1]TDSheet!$A$1:$X$65536,24,0)</f>
        <v>1.6004</v>
      </c>
      <c r="AB43" s="2">
        <f>VLOOKUP(A43,[1]TDSheet!$A$1:$P$65536,16,0)</f>
        <v>1.6106000000000003</v>
      </c>
      <c r="AC43" s="28" t="str">
        <f>VLOOKUP(A43,[1]TDSheet!$A$1:$Y$65536,25,0)</f>
        <v>необходимо увеличить продажи</v>
      </c>
      <c r="AD43" s="2">
        <f t="shared" si="10"/>
        <v>0</v>
      </c>
      <c r="AE43" s="2">
        <f t="shared" si="11"/>
        <v>0</v>
      </c>
      <c r="AF43" s="2">
        <f t="shared" si="12"/>
        <v>0</v>
      </c>
    </row>
    <row r="44" spans="1:32" ht="11.1" customHeight="1" x14ac:dyDescent="0.2">
      <c r="A44" s="8" t="s">
        <v>48</v>
      </c>
      <c r="B44" s="8" t="s">
        <v>9</v>
      </c>
      <c r="C44" s="8"/>
      <c r="D44" s="9">
        <v>60.715000000000003</v>
      </c>
      <c r="E44" s="9"/>
      <c r="F44" s="9"/>
      <c r="G44" s="29"/>
      <c r="H44" s="23">
        <f>VLOOKUP(A44,[1]TDSheet!$A$1:$H$65536,8,0)</f>
        <v>0</v>
      </c>
      <c r="I44" s="2" t="e">
        <f>VLOOKUP(A44,[1]TDSheet!$A$1:$I$65536,9,0)</f>
        <v>#N/A</v>
      </c>
      <c r="K44" s="2">
        <f t="shared" si="3"/>
        <v>0</v>
      </c>
      <c r="L44" s="2">
        <f t="shared" si="4"/>
        <v>0</v>
      </c>
      <c r="P44" s="2">
        <f t="shared" si="5"/>
        <v>0</v>
      </c>
      <c r="Q44" s="21"/>
      <c r="R44" s="33">
        <f t="shared" si="13"/>
        <v>0</v>
      </c>
      <c r="S44" s="44"/>
      <c r="T44" s="21">
        <f t="shared" si="7"/>
        <v>0</v>
      </c>
      <c r="U44" s="45"/>
      <c r="V44" s="35"/>
      <c r="X44" s="2" t="e">
        <f t="shared" si="8"/>
        <v>#DIV/0!</v>
      </c>
      <c r="Y44" s="2" t="e">
        <f t="shared" si="9"/>
        <v>#DIV/0!</v>
      </c>
      <c r="Z44" s="2">
        <f>VLOOKUP(A44,[1]TDSheet!$A$1:$W$65536,23,0)</f>
        <v>1.3439999999999999</v>
      </c>
      <c r="AA44" s="2">
        <f>VLOOKUP(A44,[1]TDSheet!$A$1:$X$65536,24,0)</f>
        <v>0</v>
      </c>
      <c r="AB44" s="2">
        <f>VLOOKUP(A44,[1]TDSheet!$A$1:$P$65536,16,0)</f>
        <v>0.8</v>
      </c>
      <c r="AD44" s="2">
        <f t="shared" si="10"/>
        <v>0</v>
      </c>
      <c r="AE44" s="2">
        <f t="shared" si="11"/>
        <v>0</v>
      </c>
      <c r="AF44" s="2">
        <f t="shared" si="12"/>
        <v>0</v>
      </c>
    </row>
    <row r="45" spans="1:32" ht="11.1" customHeight="1" x14ac:dyDescent="0.2">
      <c r="A45" s="8" t="s">
        <v>49</v>
      </c>
      <c r="B45" s="8" t="s">
        <v>9</v>
      </c>
      <c r="C45" s="22" t="str">
        <f>VLOOKUP(A45,[1]TDSheet!$A$1:$C$65536,3,0)</f>
        <v>Дек</v>
      </c>
      <c r="D45" s="9">
        <v>82.14</v>
      </c>
      <c r="E45" s="9">
        <v>285.67599999999999</v>
      </c>
      <c r="F45" s="9">
        <v>239.44300000000001</v>
      </c>
      <c r="G45" s="9">
        <v>115.265</v>
      </c>
      <c r="H45" s="23">
        <f>VLOOKUP(A45,[1]TDSheet!$A$1:$H$65536,8,0)</f>
        <v>1</v>
      </c>
      <c r="I45" s="2">
        <f>VLOOKUP(A45,[1]TDSheet!$A$1:$I$65536,9,0)</f>
        <v>50</v>
      </c>
      <c r="J45" s="2">
        <f>VLOOKUP(A45,[2]Донецк!$A$1:$E$65536,4,0)</f>
        <v>224.65</v>
      </c>
      <c r="K45" s="2">
        <f t="shared" si="3"/>
        <v>14.793000000000006</v>
      </c>
      <c r="L45" s="2">
        <f t="shared" si="4"/>
        <v>239.44300000000001</v>
      </c>
      <c r="P45" s="2">
        <f t="shared" si="5"/>
        <v>47.888600000000004</v>
      </c>
      <c r="Q45" s="21">
        <f>7*P45-O45-G45</f>
        <v>219.95520000000005</v>
      </c>
      <c r="R45" s="33">
        <f t="shared" si="13"/>
        <v>219.95520000000005</v>
      </c>
      <c r="S45" s="44"/>
      <c r="T45" s="21">
        <f t="shared" si="7"/>
        <v>219.95520000000005</v>
      </c>
      <c r="U45" s="45"/>
      <c r="V45" s="35">
        <v>316</v>
      </c>
      <c r="X45" s="2">
        <f t="shared" si="8"/>
        <v>7</v>
      </c>
      <c r="Y45" s="2">
        <f t="shared" si="9"/>
        <v>2.4069402738856427</v>
      </c>
      <c r="Z45" s="2">
        <f>VLOOKUP(A45,[1]TDSheet!$A$1:$W$65536,23,0)</f>
        <v>11.3484</v>
      </c>
      <c r="AA45" s="2">
        <f>VLOOKUP(A45,[1]TDSheet!$A$1:$X$65536,24,0)</f>
        <v>34.1372</v>
      </c>
      <c r="AB45" s="2">
        <f>VLOOKUP(A45,[1]TDSheet!$A$1:$P$65536,16,0)</f>
        <v>16.3386</v>
      </c>
      <c r="AD45" s="2">
        <f t="shared" si="10"/>
        <v>0</v>
      </c>
      <c r="AE45" s="2">
        <f t="shared" si="11"/>
        <v>219.95520000000005</v>
      </c>
      <c r="AF45" s="2">
        <f t="shared" si="12"/>
        <v>0</v>
      </c>
    </row>
    <row r="46" spans="1:32" ht="21.95" customHeight="1" x14ac:dyDescent="0.2">
      <c r="A46" s="8" t="s">
        <v>50</v>
      </c>
      <c r="B46" s="8" t="s">
        <v>9</v>
      </c>
      <c r="C46" s="8"/>
      <c r="D46" s="9">
        <v>4.5149999999999997</v>
      </c>
      <c r="E46" s="9"/>
      <c r="F46" s="9">
        <v>4.157</v>
      </c>
      <c r="G46" s="9"/>
      <c r="H46" s="23">
        <f>VLOOKUP(A46,[1]TDSheet!$A$1:$H$65536,8,0)</f>
        <v>0</v>
      </c>
      <c r="I46" s="2" t="e">
        <f>VLOOKUP(A46,[1]TDSheet!$A$1:$I$65536,9,0)</f>
        <v>#N/A</v>
      </c>
      <c r="J46" s="2">
        <f>VLOOKUP(A46,[2]Донецк!$A$1:$E$65536,4,0)</f>
        <v>3.96</v>
      </c>
      <c r="K46" s="2">
        <f t="shared" si="3"/>
        <v>0.19700000000000006</v>
      </c>
      <c r="L46" s="2">
        <f t="shared" si="4"/>
        <v>4.157</v>
      </c>
      <c r="P46" s="2">
        <f t="shared" si="5"/>
        <v>0.83140000000000003</v>
      </c>
      <c r="Q46" s="21"/>
      <c r="R46" s="33">
        <f t="shared" si="13"/>
        <v>0</v>
      </c>
      <c r="S46" s="44"/>
      <c r="T46" s="21">
        <f t="shared" si="7"/>
        <v>0</v>
      </c>
      <c r="U46" s="45"/>
      <c r="V46" s="35"/>
      <c r="X46" s="2">
        <f t="shared" si="8"/>
        <v>0</v>
      </c>
      <c r="Y46" s="2">
        <f t="shared" si="9"/>
        <v>0</v>
      </c>
      <c r="Z46" s="2">
        <f>VLOOKUP(A46,[1]TDSheet!$A$1:$W$65536,23,0)</f>
        <v>7.1399999999999991E-2</v>
      </c>
      <c r="AA46" s="2">
        <f>VLOOKUP(A46,[1]TDSheet!$A$1:$X$65536,24,0)</f>
        <v>1.4157999999999999</v>
      </c>
      <c r="AB46" s="2">
        <f>VLOOKUP(A46,[1]TDSheet!$A$1:$P$65536,16,0)</f>
        <v>1.1141999999999999</v>
      </c>
      <c r="AD46" s="2">
        <f t="shared" si="10"/>
        <v>0</v>
      </c>
      <c r="AE46" s="2">
        <f t="shared" si="11"/>
        <v>0</v>
      </c>
      <c r="AF46" s="2">
        <f t="shared" si="12"/>
        <v>0</v>
      </c>
    </row>
    <row r="47" spans="1:32" ht="11.1" customHeight="1" x14ac:dyDescent="0.2">
      <c r="A47" s="8" t="s">
        <v>51</v>
      </c>
      <c r="B47" s="8" t="s">
        <v>9</v>
      </c>
      <c r="C47" s="22" t="str">
        <f>VLOOKUP(A47,[1]TDSheet!$A$1:$C$65536,3,0)</f>
        <v>Дек</v>
      </c>
      <c r="D47" s="10"/>
      <c r="E47" s="9">
        <v>1727.462</v>
      </c>
      <c r="F47" s="9">
        <v>1709.954</v>
      </c>
      <c r="G47" s="9">
        <v>17.073</v>
      </c>
      <c r="H47" s="23">
        <f>VLOOKUP(A47,[1]TDSheet!$A$1:$H$65536,8,0)</f>
        <v>1</v>
      </c>
      <c r="I47" s="2">
        <f>VLOOKUP(A47,[1]TDSheet!$A$1:$I$65536,9,0)</f>
        <v>55</v>
      </c>
      <c r="J47" s="2">
        <f>VLOOKUP(A47,[2]Донецк!$A$1:$E$65536,4,0)</f>
        <v>1700.8</v>
      </c>
      <c r="K47" s="2">
        <f t="shared" si="3"/>
        <v>9.1539999999999964</v>
      </c>
      <c r="L47" s="2">
        <f t="shared" si="4"/>
        <v>1709.954</v>
      </c>
      <c r="O47" s="2">
        <f>VLOOKUP(A47,[1]TDSheet!$A$1:$S$65536,18,0)</f>
        <v>500</v>
      </c>
      <c r="P47" s="2">
        <f t="shared" si="5"/>
        <v>341.99079999999998</v>
      </c>
      <c r="Q47" s="21">
        <f>7*P47-O47-G47</f>
        <v>1876.8625999999997</v>
      </c>
      <c r="R47" s="33">
        <f t="shared" si="13"/>
        <v>1876.8625999999997</v>
      </c>
      <c r="S47" s="44">
        <v>800</v>
      </c>
      <c r="T47" s="21">
        <f t="shared" si="7"/>
        <v>1076.8625999999997</v>
      </c>
      <c r="U47" s="45"/>
      <c r="V47" s="35">
        <v>2561</v>
      </c>
      <c r="X47" s="2">
        <f t="shared" si="8"/>
        <v>7</v>
      </c>
      <c r="Y47" s="2">
        <f t="shared" si="9"/>
        <v>1.5119500290651093</v>
      </c>
      <c r="Z47" s="2">
        <f>VLOOKUP(A47,[1]TDSheet!$A$1:$W$65536,23,0)</f>
        <v>13.717599999999999</v>
      </c>
      <c r="AA47" s="2">
        <f>VLOOKUP(A47,[1]TDSheet!$A$1:$X$65536,24,0)</f>
        <v>214.44819999999999</v>
      </c>
      <c r="AB47" s="2">
        <f>VLOOKUP(A47,[1]TDSheet!$A$1:$P$65536,16,0)</f>
        <v>83.924400000000006</v>
      </c>
      <c r="AD47" s="2">
        <f t="shared" si="10"/>
        <v>800</v>
      </c>
      <c r="AE47" s="2">
        <f t="shared" si="11"/>
        <v>1076.8625999999997</v>
      </c>
      <c r="AF47" s="2">
        <f t="shared" si="12"/>
        <v>0</v>
      </c>
    </row>
    <row r="48" spans="1:32" ht="11.1" customHeight="1" x14ac:dyDescent="0.2">
      <c r="A48" s="8" t="s">
        <v>52</v>
      </c>
      <c r="B48" s="8" t="s">
        <v>9</v>
      </c>
      <c r="C48" s="8"/>
      <c r="D48" s="9">
        <v>1708.643</v>
      </c>
      <c r="E48" s="9">
        <v>3521.84</v>
      </c>
      <c r="F48" s="9">
        <v>4283.3119999999999</v>
      </c>
      <c r="G48" s="9">
        <v>653.52499999999998</v>
      </c>
      <c r="H48" s="23">
        <f>VLOOKUP(A48,[1]TDSheet!$A$1:$H$65536,8,0)</f>
        <v>1</v>
      </c>
      <c r="I48" s="2">
        <f>VLOOKUP(A48,[1]TDSheet!$A$1:$I$65536,9,0)</f>
        <v>60</v>
      </c>
      <c r="J48" s="2">
        <f>VLOOKUP(A48,[2]Донецк!$A$1:$E$65536,4,0)</f>
        <v>4218.1000000000004</v>
      </c>
      <c r="K48" s="2">
        <f t="shared" si="3"/>
        <v>65.211999999999534</v>
      </c>
      <c r="L48" s="2">
        <f t="shared" si="4"/>
        <v>4283.3119999999999</v>
      </c>
      <c r="O48" s="2">
        <f>VLOOKUP(A48,[1]TDSheet!$A$1:$S$65536,18,0)</f>
        <v>2028</v>
      </c>
      <c r="P48" s="2">
        <f t="shared" si="5"/>
        <v>856.66239999999993</v>
      </c>
      <c r="Q48" s="21">
        <f>9*P48-O48-G48</f>
        <v>5028.4366</v>
      </c>
      <c r="R48" s="33">
        <f>Q48</f>
        <v>5028.4366</v>
      </c>
      <c r="S48" s="44">
        <v>2500</v>
      </c>
      <c r="T48" s="21">
        <f t="shared" si="7"/>
        <v>2528.4366</v>
      </c>
      <c r="U48" s="45"/>
      <c r="V48" s="35">
        <v>5885</v>
      </c>
      <c r="X48" s="2">
        <f t="shared" si="8"/>
        <v>9.0000000000000018</v>
      </c>
      <c r="Y48" s="2">
        <f t="shared" si="9"/>
        <v>3.1302004150059584</v>
      </c>
      <c r="Z48" s="2">
        <f>VLOOKUP(A48,[1]TDSheet!$A$1:$W$65536,23,0)</f>
        <v>573.49919999999997</v>
      </c>
      <c r="AA48" s="2">
        <f>VLOOKUP(A48,[1]TDSheet!$A$1:$X$65536,24,0)</f>
        <v>652.57899999999995</v>
      </c>
      <c r="AB48" s="2">
        <f>VLOOKUP(A48,[1]TDSheet!$A$1:$P$65536,16,0)</f>
        <v>631.529</v>
      </c>
      <c r="AD48" s="2">
        <f t="shared" si="10"/>
        <v>2500</v>
      </c>
      <c r="AE48" s="2">
        <f t="shared" si="11"/>
        <v>2528.4366</v>
      </c>
      <c r="AF48" s="2">
        <f t="shared" si="12"/>
        <v>0</v>
      </c>
    </row>
    <row r="49" spans="1:32" ht="11.1" customHeight="1" x14ac:dyDescent="0.2">
      <c r="A49" s="8" t="s">
        <v>53</v>
      </c>
      <c r="B49" s="8" t="s">
        <v>9</v>
      </c>
      <c r="C49" s="8"/>
      <c r="D49" s="9">
        <v>131.19999999999999</v>
      </c>
      <c r="E49" s="9"/>
      <c r="F49" s="9">
        <v>1.45</v>
      </c>
      <c r="G49" s="29"/>
      <c r="H49" s="23">
        <f>VLOOKUP(A49,[1]TDSheet!$A$1:$H$65536,8,0)</f>
        <v>0</v>
      </c>
      <c r="I49" s="2" t="e">
        <f>VLOOKUP(A49,[1]TDSheet!$A$1:$I$65536,9,0)</f>
        <v>#N/A</v>
      </c>
      <c r="J49" s="2">
        <f>VLOOKUP(A49,[2]Донецк!$A$1:$E$65536,4,0)</f>
        <v>1.3</v>
      </c>
      <c r="K49" s="2">
        <f t="shared" si="3"/>
        <v>0.14999999999999991</v>
      </c>
      <c r="L49" s="2">
        <f t="shared" si="4"/>
        <v>1.45</v>
      </c>
      <c r="P49" s="2">
        <f t="shared" si="5"/>
        <v>0.28999999999999998</v>
      </c>
      <c r="Q49" s="21"/>
      <c r="R49" s="33">
        <f t="shared" si="13"/>
        <v>0</v>
      </c>
      <c r="S49" s="44"/>
      <c r="T49" s="21">
        <f t="shared" si="7"/>
        <v>0</v>
      </c>
      <c r="U49" s="45"/>
      <c r="V49" s="35"/>
      <c r="X49" s="2">
        <f t="shared" si="8"/>
        <v>0</v>
      </c>
      <c r="Y49" s="2">
        <f t="shared" si="9"/>
        <v>0</v>
      </c>
      <c r="Z49" s="2">
        <f>VLOOKUP(A49,[1]TDSheet!$A$1:$W$65536,23,0)</f>
        <v>1.175</v>
      </c>
      <c r="AA49" s="2">
        <f>VLOOKUP(A49,[1]TDSheet!$A$1:$X$65536,24,0)</f>
        <v>1.1608000000000001</v>
      </c>
      <c r="AB49" s="2">
        <f>VLOOKUP(A49,[1]TDSheet!$A$1:$P$65536,16,0)</f>
        <v>0.28999999999999998</v>
      </c>
      <c r="AD49" s="2">
        <f t="shared" si="10"/>
        <v>0</v>
      </c>
      <c r="AE49" s="2">
        <f t="shared" si="11"/>
        <v>0</v>
      </c>
      <c r="AF49" s="2">
        <f t="shared" si="12"/>
        <v>0</v>
      </c>
    </row>
    <row r="50" spans="1:32" ht="11.1" customHeight="1" x14ac:dyDescent="0.2">
      <c r="A50" s="8" t="s">
        <v>54</v>
      </c>
      <c r="B50" s="8" t="s">
        <v>9</v>
      </c>
      <c r="C50" s="8"/>
      <c r="D50" s="9">
        <v>2127.83</v>
      </c>
      <c r="E50" s="9">
        <v>2030.675</v>
      </c>
      <c r="F50" s="9">
        <v>1721.2909999999999</v>
      </c>
      <c r="G50" s="9">
        <v>2293.143</v>
      </c>
      <c r="H50" s="23">
        <f>VLOOKUP(A50,[1]TDSheet!$A$1:$H$65536,8,0)</f>
        <v>1</v>
      </c>
      <c r="I50" s="2">
        <f>VLOOKUP(A50,[1]TDSheet!$A$1:$I$65536,9,0)</f>
        <v>60</v>
      </c>
      <c r="J50" s="2">
        <f>VLOOKUP(A50,[2]Донецк!$A$1:$E$65536,4,0)</f>
        <v>1677.5</v>
      </c>
      <c r="K50" s="2">
        <f t="shared" si="3"/>
        <v>43.79099999999994</v>
      </c>
      <c r="L50" s="2">
        <f t="shared" si="4"/>
        <v>1721.2909999999999</v>
      </c>
      <c r="P50" s="2">
        <f t="shared" si="5"/>
        <v>344.25819999999999</v>
      </c>
      <c r="Q50" s="21">
        <f t="shared" ref="Q50:Q51" si="14">9*P50-O50-G50</f>
        <v>805.18080000000009</v>
      </c>
      <c r="R50" s="33">
        <f t="shared" si="13"/>
        <v>805.18080000000009</v>
      </c>
      <c r="S50" s="44">
        <v>400</v>
      </c>
      <c r="T50" s="21">
        <f t="shared" si="7"/>
        <v>405.18080000000009</v>
      </c>
      <c r="U50" s="45"/>
      <c r="V50" s="35">
        <v>1838</v>
      </c>
      <c r="X50" s="2">
        <f t="shared" si="8"/>
        <v>9</v>
      </c>
      <c r="Y50" s="2">
        <f t="shared" si="9"/>
        <v>6.6611136641044428</v>
      </c>
      <c r="Z50" s="2">
        <f>VLOOKUP(A50,[1]TDSheet!$A$1:$W$65536,23,0)</f>
        <v>326.5532</v>
      </c>
      <c r="AA50" s="2">
        <f>VLOOKUP(A50,[1]TDSheet!$A$1:$X$65536,24,0)</f>
        <v>343.93639999999999</v>
      </c>
      <c r="AB50" s="2">
        <f>VLOOKUP(A50,[1]TDSheet!$A$1:$P$65536,16,0)</f>
        <v>231.08800000000002</v>
      </c>
      <c r="AD50" s="2">
        <f t="shared" si="10"/>
        <v>400</v>
      </c>
      <c r="AE50" s="2">
        <f t="shared" si="11"/>
        <v>405.18080000000009</v>
      </c>
      <c r="AF50" s="2">
        <f t="shared" si="12"/>
        <v>0</v>
      </c>
    </row>
    <row r="51" spans="1:32" ht="11.1" customHeight="1" x14ac:dyDescent="0.2">
      <c r="A51" s="8" t="s">
        <v>55</v>
      </c>
      <c r="B51" s="8" t="s">
        <v>9</v>
      </c>
      <c r="C51" s="22" t="str">
        <f>VLOOKUP(A51,[1]TDSheet!$A$1:$C$65536,3,0)</f>
        <v>Дек</v>
      </c>
      <c r="D51" s="9">
        <v>23.614999999999998</v>
      </c>
      <c r="E51" s="9">
        <v>1006.65</v>
      </c>
      <c r="F51" s="9">
        <v>578.23699999999997</v>
      </c>
      <c r="G51" s="9">
        <v>435.327</v>
      </c>
      <c r="H51" s="23">
        <f>VLOOKUP(A51,[1]TDSheet!$A$1:$H$65536,8,0)</f>
        <v>1</v>
      </c>
      <c r="I51" s="2">
        <f>VLOOKUP(A51,[1]TDSheet!$A$1:$I$65536,9,0)</f>
        <v>60</v>
      </c>
      <c r="J51" s="2">
        <f>VLOOKUP(A51,[2]Донецк!$A$1:$E$65536,4,0)</f>
        <v>548.20000000000005</v>
      </c>
      <c r="K51" s="2">
        <f t="shared" si="3"/>
        <v>30.036999999999921</v>
      </c>
      <c r="L51" s="2">
        <f t="shared" si="4"/>
        <v>578.23699999999997</v>
      </c>
      <c r="P51" s="2">
        <f t="shared" si="5"/>
        <v>115.64739999999999</v>
      </c>
      <c r="Q51" s="21">
        <f t="shared" si="14"/>
        <v>605.49959999999987</v>
      </c>
      <c r="R51" s="33">
        <f t="shared" si="13"/>
        <v>605.49959999999987</v>
      </c>
      <c r="S51" s="44">
        <v>300</v>
      </c>
      <c r="T51" s="21">
        <f t="shared" si="7"/>
        <v>305.49959999999987</v>
      </c>
      <c r="U51" s="45"/>
      <c r="V51" s="35">
        <v>1000</v>
      </c>
      <c r="X51" s="2">
        <f t="shared" si="8"/>
        <v>9</v>
      </c>
      <c r="Y51" s="2">
        <f t="shared" si="9"/>
        <v>3.7642610210000402</v>
      </c>
      <c r="Z51" s="2">
        <f>VLOOKUP(A51,[1]TDSheet!$A$1:$W$65536,23,0)</f>
        <v>17.3538</v>
      </c>
      <c r="AA51" s="2">
        <f>VLOOKUP(A51,[1]TDSheet!$A$1:$X$65536,24,0)</f>
        <v>42.340400000000002</v>
      </c>
      <c r="AB51" s="2">
        <f>VLOOKUP(A51,[1]TDSheet!$A$1:$P$65536,16,0)</f>
        <v>33.499200000000002</v>
      </c>
      <c r="AD51" s="2">
        <f t="shared" si="10"/>
        <v>300</v>
      </c>
      <c r="AE51" s="2">
        <f t="shared" si="11"/>
        <v>305.49959999999987</v>
      </c>
      <c r="AF51" s="2">
        <f t="shared" si="12"/>
        <v>0</v>
      </c>
    </row>
    <row r="52" spans="1:32" ht="11.1" customHeight="1" x14ac:dyDescent="0.2">
      <c r="A52" s="8" t="s">
        <v>56</v>
      </c>
      <c r="B52" s="8" t="s">
        <v>9</v>
      </c>
      <c r="C52" s="8"/>
      <c r="D52" s="9">
        <v>34.99</v>
      </c>
      <c r="E52" s="9"/>
      <c r="F52" s="9"/>
      <c r="G52" s="9">
        <v>34.99</v>
      </c>
      <c r="H52" s="23">
        <f>VLOOKUP(A52,[1]TDSheet!$A$1:$H$65536,8,0)</f>
        <v>0</v>
      </c>
      <c r="I52" s="2" t="e">
        <f>VLOOKUP(A52,[1]TDSheet!$A$1:$I$65536,9,0)</f>
        <v>#N/A</v>
      </c>
      <c r="K52" s="2">
        <f t="shared" si="3"/>
        <v>0</v>
      </c>
      <c r="L52" s="2">
        <f t="shared" si="4"/>
        <v>0</v>
      </c>
      <c r="P52" s="2">
        <f t="shared" si="5"/>
        <v>0</v>
      </c>
      <c r="Q52" s="21"/>
      <c r="R52" s="33">
        <f t="shared" si="13"/>
        <v>0</v>
      </c>
      <c r="S52" s="44"/>
      <c r="T52" s="21">
        <f t="shared" si="7"/>
        <v>0</v>
      </c>
      <c r="U52" s="45"/>
      <c r="V52" s="35"/>
      <c r="X52" s="2" t="e">
        <f t="shared" si="8"/>
        <v>#DIV/0!</v>
      </c>
      <c r="Y52" s="2" t="e">
        <f t="shared" si="9"/>
        <v>#DIV/0!</v>
      </c>
      <c r="Z52" s="2">
        <f>VLOOKUP(A52,[1]TDSheet!$A$1:$W$65536,23,0)</f>
        <v>0.80359999999999998</v>
      </c>
      <c r="AA52" s="2">
        <f>VLOOKUP(A52,[1]TDSheet!$A$1:$X$65536,24,0)</f>
        <v>0.26500000000000001</v>
      </c>
      <c r="AB52" s="2">
        <f>VLOOKUP(A52,[1]TDSheet!$A$1:$P$65536,16,0)</f>
        <v>0.54100000000000004</v>
      </c>
      <c r="AC52" s="28" t="str">
        <f>VLOOKUP(A52,[1]TDSheet!$A$1:$Y$65536,25,0)</f>
        <v>необходимо увеличить продажи</v>
      </c>
      <c r="AD52" s="2">
        <f t="shared" si="10"/>
        <v>0</v>
      </c>
      <c r="AE52" s="2">
        <f t="shared" si="11"/>
        <v>0</v>
      </c>
      <c r="AF52" s="2">
        <f t="shared" si="12"/>
        <v>0</v>
      </c>
    </row>
    <row r="53" spans="1:32" ht="11.1" customHeight="1" x14ac:dyDescent="0.2">
      <c r="A53" s="8" t="s">
        <v>57</v>
      </c>
      <c r="B53" s="8" t="s">
        <v>9</v>
      </c>
      <c r="C53" s="22" t="str">
        <f>VLOOKUP(A53,[1]TDSheet!$A$1:$C$65536,3,0)</f>
        <v>Дек</v>
      </c>
      <c r="D53" s="9">
        <v>-2.6150000000000002</v>
      </c>
      <c r="E53" s="9">
        <v>1062.645</v>
      </c>
      <c r="F53" s="9">
        <v>911.73299999999995</v>
      </c>
      <c r="G53" s="9">
        <v>148.297</v>
      </c>
      <c r="H53" s="23">
        <f>VLOOKUP(A53,[1]TDSheet!$A$1:$H$65536,8,0)</f>
        <v>1</v>
      </c>
      <c r="I53" s="2">
        <f>VLOOKUP(A53,[1]TDSheet!$A$1:$I$65536,9,0)</f>
        <v>60</v>
      </c>
      <c r="J53" s="2">
        <f>VLOOKUP(A53,[2]Донецк!$A$1:$E$65536,4,0)</f>
        <v>864.4</v>
      </c>
      <c r="K53" s="2">
        <f t="shared" si="3"/>
        <v>47.33299999999997</v>
      </c>
      <c r="L53" s="2">
        <f t="shared" si="4"/>
        <v>911.73299999999995</v>
      </c>
      <c r="O53" s="2">
        <f>VLOOKUP(A53,[1]TDSheet!$A$1:$S$65536,18,0)</f>
        <v>500</v>
      </c>
      <c r="P53" s="2">
        <f t="shared" si="5"/>
        <v>182.3466</v>
      </c>
      <c r="Q53" s="21">
        <f t="shared" ref="Q53" si="15">8*P53-O53-G53</f>
        <v>810.47579999999994</v>
      </c>
      <c r="R53" s="33">
        <f t="shared" si="13"/>
        <v>810.47579999999994</v>
      </c>
      <c r="S53" s="44"/>
      <c r="T53" s="21">
        <f t="shared" si="7"/>
        <v>810.47579999999994</v>
      </c>
      <c r="U53" s="45"/>
      <c r="V53" s="35">
        <v>1500</v>
      </c>
      <c r="X53" s="2">
        <f t="shared" si="8"/>
        <v>8</v>
      </c>
      <c r="Y53" s="2">
        <f t="shared" si="9"/>
        <v>3.555300729489884</v>
      </c>
      <c r="Z53" s="2">
        <f>VLOOKUP(A53,[1]TDSheet!$A$1:$W$65536,23,0)</f>
        <v>12.6838</v>
      </c>
      <c r="AA53" s="2">
        <f>VLOOKUP(A53,[1]TDSheet!$A$1:$X$65536,24,0)</f>
        <v>125.09459999999999</v>
      </c>
      <c r="AB53" s="2">
        <f>VLOOKUP(A53,[1]TDSheet!$A$1:$P$65536,16,0)</f>
        <v>63.197199999999995</v>
      </c>
      <c r="AD53" s="2">
        <f t="shared" si="10"/>
        <v>0</v>
      </c>
      <c r="AE53" s="2">
        <f t="shared" si="11"/>
        <v>810.47579999999994</v>
      </c>
      <c r="AF53" s="2">
        <f t="shared" si="12"/>
        <v>0</v>
      </c>
    </row>
    <row r="54" spans="1:32" ht="11.1" customHeight="1" x14ac:dyDescent="0.2">
      <c r="A54" s="8" t="s">
        <v>58</v>
      </c>
      <c r="B54" s="8" t="s">
        <v>9</v>
      </c>
      <c r="C54" s="8"/>
      <c r="D54" s="9">
        <v>20.805</v>
      </c>
      <c r="E54" s="9"/>
      <c r="F54" s="9">
        <v>19.100999999999999</v>
      </c>
      <c r="G54" s="9">
        <v>0.3</v>
      </c>
      <c r="H54" s="23">
        <f>VLOOKUP(A54,[1]TDSheet!$A$1:$H$65536,8,0)</f>
        <v>1</v>
      </c>
      <c r="I54" s="2">
        <f>VLOOKUP(A54,[1]TDSheet!$A$1:$I$65536,9,0)</f>
        <v>180</v>
      </c>
      <c r="J54" s="2">
        <f>VLOOKUP(A54,[2]Донецк!$A$1:$E$65536,4,0)</f>
        <v>21.18</v>
      </c>
      <c r="K54" s="2">
        <f t="shared" si="3"/>
        <v>-2.0790000000000006</v>
      </c>
      <c r="L54" s="2">
        <f t="shared" si="4"/>
        <v>19.100999999999999</v>
      </c>
      <c r="O54" s="2">
        <f>VLOOKUP(A54,[1]TDSheet!$A$1:$S$65536,18,0)</f>
        <v>27</v>
      </c>
      <c r="P54" s="2">
        <f t="shared" si="5"/>
        <v>3.8201999999999998</v>
      </c>
      <c r="Q54" s="21"/>
      <c r="R54" s="33">
        <f t="shared" si="13"/>
        <v>0</v>
      </c>
      <c r="S54" s="44"/>
      <c r="T54" s="21">
        <f t="shared" si="7"/>
        <v>0</v>
      </c>
      <c r="U54" s="45"/>
      <c r="V54" s="35">
        <v>19</v>
      </c>
      <c r="X54" s="2">
        <f t="shared" si="8"/>
        <v>7.1462227108528351</v>
      </c>
      <c r="Y54" s="2">
        <f t="shared" si="9"/>
        <v>7.1462227108528351</v>
      </c>
      <c r="Z54" s="2">
        <f>VLOOKUP(A54,[1]TDSheet!$A$1:$W$65536,23,0)</f>
        <v>3.6067999999999998</v>
      </c>
      <c r="AA54" s="2">
        <f>VLOOKUP(A54,[1]TDSheet!$A$1:$X$65536,24,0)</f>
        <v>2.6217999999999999</v>
      </c>
      <c r="AB54" s="2">
        <f>VLOOKUP(A54,[1]TDSheet!$A$1:$P$65536,16,0)</f>
        <v>4.1853999999999996</v>
      </c>
      <c r="AD54" s="2">
        <f t="shared" si="10"/>
        <v>0</v>
      </c>
      <c r="AE54" s="2">
        <f t="shared" si="11"/>
        <v>0</v>
      </c>
      <c r="AF54" s="2">
        <f t="shared" si="12"/>
        <v>0</v>
      </c>
    </row>
    <row r="55" spans="1:32" ht="11.1" customHeight="1" x14ac:dyDescent="0.2">
      <c r="A55" s="8" t="s">
        <v>59</v>
      </c>
      <c r="B55" s="8" t="s">
        <v>9</v>
      </c>
      <c r="C55" s="22" t="str">
        <f>VLOOKUP(A55,[1]TDSheet!$A$1:$C$65536,3,0)</f>
        <v>Дек</v>
      </c>
      <c r="D55" s="9">
        <v>25.292999999999999</v>
      </c>
      <c r="E55" s="9">
        <v>1272.152</v>
      </c>
      <c r="F55" s="9">
        <v>1059.508</v>
      </c>
      <c r="G55" s="9">
        <v>200.18</v>
      </c>
      <c r="H55" s="23">
        <f>VLOOKUP(A55,[1]TDSheet!$A$1:$H$65536,8,0)</f>
        <v>1</v>
      </c>
      <c r="I55" s="2">
        <f>VLOOKUP(A55,[1]TDSheet!$A$1:$I$65536,9,0)</f>
        <v>60</v>
      </c>
      <c r="J55" s="2">
        <f>VLOOKUP(A55,[2]Донецк!$A$1:$E$65536,4,0)</f>
        <v>1105.2</v>
      </c>
      <c r="K55" s="2">
        <f t="shared" si="3"/>
        <v>-45.692000000000007</v>
      </c>
      <c r="L55" s="2">
        <f t="shared" si="4"/>
        <v>1059.508</v>
      </c>
      <c r="O55" s="2">
        <f>VLOOKUP(A55,[1]TDSheet!$A$1:$S$65536,18,0)</f>
        <v>1200</v>
      </c>
      <c r="P55" s="2">
        <f t="shared" si="5"/>
        <v>211.9016</v>
      </c>
      <c r="Q55" s="21">
        <f>9*P55-O55-G55</f>
        <v>506.93439999999993</v>
      </c>
      <c r="R55" s="33">
        <f t="shared" si="13"/>
        <v>506.93439999999993</v>
      </c>
      <c r="S55" s="44"/>
      <c r="T55" s="21">
        <f t="shared" si="7"/>
        <v>506.93439999999993</v>
      </c>
      <c r="U55" s="45"/>
      <c r="V55" s="35">
        <v>1500</v>
      </c>
      <c r="X55" s="2">
        <f t="shared" si="8"/>
        <v>9</v>
      </c>
      <c r="Y55" s="2">
        <f t="shared" si="9"/>
        <v>6.6076896068741346</v>
      </c>
      <c r="Z55" s="2">
        <f>VLOOKUP(A55,[1]TDSheet!$A$1:$W$65536,23,0)</f>
        <v>53.429600000000008</v>
      </c>
      <c r="AA55" s="2">
        <f>VLOOKUP(A55,[1]TDSheet!$A$1:$X$65536,24,0)</f>
        <v>151.494</v>
      </c>
      <c r="AB55" s="2">
        <f>VLOOKUP(A55,[1]TDSheet!$A$1:$P$65536,16,0)</f>
        <v>113.30760000000001</v>
      </c>
      <c r="AD55" s="2">
        <f t="shared" si="10"/>
        <v>0</v>
      </c>
      <c r="AE55" s="2">
        <f t="shared" si="11"/>
        <v>506.93439999999993</v>
      </c>
      <c r="AF55" s="2">
        <f t="shared" si="12"/>
        <v>0</v>
      </c>
    </row>
    <row r="56" spans="1:32" ht="11.1" customHeight="1" x14ac:dyDescent="0.2">
      <c r="A56" s="8" t="s">
        <v>60</v>
      </c>
      <c r="B56" s="8" t="s">
        <v>9</v>
      </c>
      <c r="C56" s="8"/>
      <c r="D56" s="9">
        <v>27.337</v>
      </c>
      <c r="E56" s="9"/>
      <c r="F56" s="9">
        <v>14.061</v>
      </c>
      <c r="G56" s="9">
        <v>-0.64900000000000002</v>
      </c>
      <c r="H56" s="23">
        <f>VLOOKUP(A56,[1]TDSheet!$A$1:$H$65536,8,0)</f>
        <v>1</v>
      </c>
      <c r="I56" s="2">
        <f>VLOOKUP(A56,[1]TDSheet!$A$1:$I$65536,9,0)</f>
        <v>35</v>
      </c>
      <c r="J56" s="2">
        <f>VLOOKUP(A56,[2]Донецк!$A$1:$E$65536,4,0)</f>
        <v>18</v>
      </c>
      <c r="K56" s="2">
        <f t="shared" si="3"/>
        <v>-3.9390000000000001</v>
      </c>
      <c r="L56" s="2">
        <f t="shared" si="4"/>
        <v>14.061</v>
      </c>
      <c r="O56" s="2">
        <f>VLOOKUP(A56,[1]TDSheet!$A$1:$S$65536,18,0)</f>
        <v>58</v>
      </c>
      <c r="P56" s="2">
        <f t="shared" si="5"/>
        <v>2.8121999999999998</v>
      </c>
      <c r="Q56" s="21"/>
      <c r="R56" s="33">
        <f t="shared" si="13"/>
        <v>0</v>
      </c>
      <c r="S56" s="44"/>
      <c r="T56" s="21">
        <f t="shared" si="7"/>
        <v>0</v>
      </c>
      <c r="U56" s="45"/>
      <c r="V56" s="35"/>
      <c r="X56" s="2">
        <f t="shared" si="8"/>
        <v>20.393641988478773</v>
      </c>
      <c r="Y56" s="2">
        <f t="shared" si="9"/>
        <v>20.393641988478773</v>
      </c>
      <c r="Z56" s="2">
        <f>VLOOKUP(A56,[1]TDSheet!$A$1:$W$65536,23,0)</f>
        <v>2.7077999999999998</v>
      </c>
      <c r="AA56" s="2">
        <f>VLOOKUP(A56,[1]TDSheet!$A$1:$X$65536,24,0)</f>
        <v>5.335</v>
      </c>
      <c r="AB56" s="2">
        <f>VLOOKUP(A56,[1]TDSheet!$A$1:$P$65536,16,0)</f>
        <v>10.3704</v>
      </c>
      <c r="AD56" s="2">
        <f t="shared" si="10"/>
        <v>0</v>
      </c>
      <c r="AE56" s="2">
        <f t="shared" si="11"/>
        <v>0</v>
      </c>
      <c r="AF56" s="2">
        <f t="shared" si="12"/>
        <v>0</v>
      </c>
    </row>
    <row r="57" spans="1:32" ht="11.1" customHeight="1" x14ac:dyDescent="0.2">
      <c r="A57" s="8" t="s">
        <v>61</v>
      </c>
      <c r="B57" s="8" t="s">
        <v>9</v>
      </c>
      <c r="C57" s="8"/>
      <c r="D57" s="9">
        <v>33.54</v>
      </c>
      <c r="E57" s="9"/>
      <c r="F57" s="9"/>
      <c r="G57" s="9">
        <v>33.54</v>
      </c>
      <c r="H57" s="23">
        <f>VLOOKUP(A57,[1]TDSheet!$A$1:$H$65536,8,0)</f>
        <v>0</v>
      </c>
      <c r="I57" s="2" t="e">
        <f>VLOOKUP(A57,[1]TDSheet!$A$1:$I$65536,9,0)</f>
        <v>#N/A</v>
      </c>
      <c r="J57" s="2">
        <f>VLOOKUP(A57,[2]Донецк!$A$1:$E$65536,4,0)</f>
        <v>0.6</v>
      </c>
      <c r="K57" s="2">
        <f t="shared" si="3"/>
        <v>-0.6</v>
      </c>
      <c r="L57" s="2">
        <f t="shared" si="4"/>
        <v>0</v>
      </c>
      <c r="P57" s="2">
        <f t="shared" si="5"/>
        <v>0</v>
      </c>
      <c r="Q57" s="21"/>
      <c r="R57" s="33">
        <f t="shared" si="13"/>
        <v>0</v>
      </c>
      <c r="S57" s="44"/>
      <c r="T57" s="21">
        <f t="shared" si="7"/>
        <v>0</v>
      </c>
      <c r="U57" s="45"/>
      <c r="V57" s="35"/>
      <c r="X57" s="2" t="e">
        <f t="shared" si="8"/>
        <v>#DIV/0!</v>
      </c>
      <c r="Y57" s="2" t="e">
        <f t="shared" si="9"/>
        <v>#DIV/0!</v>
      </c>
      <c r="Z57" s="2">
        <f>VLOOKUP(A57,[1]TDSheet!$A$1:$W$65536,23,0)</f>
        <v>0.80500000000000005</v>
      </c>
      <c r="AA57" s="2">
        <f>VLOOKUP(A57,[1]TDSheet!$A$1:$X$65536,24,0)</f>
        <v>1.0728</v>
      </c>
      <c r="AB57" s="2">
        <f>VLOOKUP(A57,[1]TDSheet!$A$1:$P$65536,16,0)</f>
        <v>0.26900000000000002</v>
      </c>
      <c r="AC57" s="28" t="str">
        <f>VLOOKUP(A57,[1]TDSheet!$A$1:$Y$65536,25,0)</f>
        <v>необходимо увеличить продажи</v>
      </c>
      <c r="AD57" s="2">
        <f t="shared" si="10"/>
        <v>0</v>
      </c>
      <c r="AE57" s="2">
        <f t="shared" si="11"/>
        <v>0</v>
      </c>
      <c r="AF57" s="2">
        <f t="shared" si="12"/>
        <v>0</v>
      </c>
    </row>
    <row r="58" spans="1:32" ht="11.1" customHeight="1" x14ac:dyDescent="0.2">
      <c r="A58" s="8" t="s">
        <v>62</v>
      </c>
      <c r="B58" s="8" t="s">
        <v>9</v>
      </c>
      <c r="C58" s="8"/>
      <c r="D58" s="9">
        <v>4.1870000000000003</v>
      </c>
      <c r="E58" s="9">
        <v>430.02499999999998</v>
      </c>
      <c r="F58" s="9">
        <v>395.21499999999997</v>
      </c>
      <c r="G58" s="9">
        <v>34.43</v>
      </c>
      <c r="H58" s="23">
        <f>VLOOKUP(A58,[1]TDSheet!$A$1:$H$65536,8,0)</f>
        <v>1</v>
      </c>
      <c r="I58" s="2">
        <f>VLOOKUP(A58,[1]TDSheet!$A$1:$I$65536,9,0)</f>
        <v>30</v>
      </c>
      <c r="J58" s="2">
        <f>VLOOKUP(A58,[2]Донецк!$A$1:$E$65536,4,0)</f>
        <v>400.70100000000002</v>
      </c>
      <c r="K58" s="2">
        <f t="shared" si="3"/>
        <v>-5.4860000000000468</v>
      </c>
      <c r="L58" s="2">
        <f t="shared" si="4"/>
        <v>126.61399999999998</v>
      </c>
      <c r="M58" s="2">
        <f>VLOOKUP(A58,[3]TDSheet!$A$1:$V$65536,6,0)</f>
        <v>268.601</v>
      </c>
      <c r="P58" s="2">
        <f t="shared" si="5"/>
        <v>25.322799999999994</v>
      </c>
      <c r="Q58" s="21">
        <f>5*P58-O58-G58</f>
        <v>92.183999999999969</v>
      </c>
      <c r="R58" s="33">
        <f t="shared" si="13"/>
        <v>92.183999999999969</v>
      </c>
      <c r="S58" s="44"/>
      <c r="T58" s="21">
        <f t="shared" si="7"/>
        <v>92.183999999999969</v>
      </c>
      <c r="U58" s="45"/>
      <c r="V58" s="35">
        <v>118</v>
      </c>
      <c r="X58" s="2">
        <f t="shared" si="8"/>
        <v>5</v>
      </c>
      <c r="Y58" s="2">
        <f t="shared" si="9"/>
        <v>1.3596442731451501</v>
      </c>
      <c r="Z58" s="2">
        <f>VLOOKUP(A58,[1]TDSheet!$A$1:$W$65536,23,0)</f>
        <v>23.150199999999995</v>
      </c>
      <c r="AA58" s="2">
        <f>VLOOKUP(A58,[1]TDSheet!$A$1:$X$65536,24,0)</f>
        <v>19.139800000000015</v>
      </c>
      <c r="AB58" s="2">
        <f>VLOOKUP(A58,[1]TDSheet!$A$1:$P$65536,16,0)</f>
        <v>11.793800000000001</v>
      </c>
      <c r="AD58" s="2">
        <f t="shared" si="10"/>
        <v>0</v>
      </c>
      <c r="AE58" s="2">
        <f t="shared" si="11"/>
        <v>92.183999999999969</v>
      </c>
      <c r="AF58" s="2">
        <f t="shared" si="12"/>
        <v>0</v>
      </c>
    </row>
    <row r="59" spans="1:32" ht="11.1" customHeight="1" x14ac:dyDescent="0.2">
      <c r="A59" s="8" t="s">
        <v>63</v>
      </c>
      <c r="B59" s="8" t="s">
        <v>9</v>
      </c>
      <c r="C59" s="8"/>
      <c r="D59" s="9">
        <v>107.256</v>
      </c>
      <c r="E59" s="9">
        <v>603.85299999999995</v>
      </c>
      <c r="F59" s="9">
        <v>481.01499999999999</v>
      </c>
      <c r="G59" s="9">
        <v>140.48599999999999</v>
      </c>
      <c r="H59" s="23">
        <f>VLOOKUP(A59,[1]TDSheet!$A$1:$H$65536,8,0)</f>
        <v>1</v>
      </c>
      <c r="I59" s="2">
        <f>VLOOKUP(A59,[1]TDSheet!$A$1:$I$65536,9,0)</f>
        <v>30</v>
      </c>
      <c r="J59" s="2">
        <f>VLOOKUP(A59,[2]Донецк!$A$1:$E$65536,4,0)</f>
        <v>494</v>
      </c>
      <c r="K59" s="2">
        <f t="shared" si="3"/>
        <v>-12.985000000000014</v>
      </c>
      <c r="L59" s="2">
        <f t="shared" si="4"/>
        <v>481.01499999999999</v>
      </c>
      <c r="O59" s="2">
        <f>VLOOKUP(A59,[1]TDSheet!$A$1:$S$65536,18,0)</f>
        <v>104</v>
      </c>
      <c r="P59" s="2">
        <f t="shared" si="5"/>
        <v>96.203000000000003</v>
      </c>
      <c r="Q59" s="21">
        <f>6*P59-O59-G59</f>
        <v>332.73200000000008</v>
      </c>
      <c r="R59" s="33">
        <f t="shared" si="13"/>
        <v>332.73200000000008</v>
      </c>
      <c r="S59" s="44"/>
      <c r="T59" s="21">
        <f t="shared" si="7"/>
        <v>332.73200000000008</v>
      </c>
      <c r="U59" s="45"/>
      <c r="V59" s="35">
        <v>525</v>
      </c>
      <c r="X59" s="2">
        <f t="shared" si="8"/>
        <v>6.0000000000000009</v>
      </c>
      <c r="Y59" s="2">
        <f t="shared" si="9"/>
        <v>2.541355259191501</v>
      </c>
      <c r="Z59" s="2">
        <f>VLOOKUP(A59,[1]TDSheet!$A$1:$W$65536,23,0)</f>
        <v>48.319800000000001</v>
      </c>
      <c r="AA59" s="2">
        <f>VLOOKUP(A59,[1]TDSheet!$A$1:$X$65536,24,0)</f>
        <v>74.238399999999999</v>
      </c>
      <c r="AB59" s="2">
        <f>VLOOKUP(A59,[1]TDSheet!$A$1:$P$65536,16,0)</f>
        <v>66.116799999999998</v>
      </c>
      <c r="AD59" s="2">
        <f t="shared" si="10"/>
        <v>0</v>
      </c>
      <c r="AE59" s="2">
        <f t="shared" si="11"/>
        <v>332.73200000000008</v>
      </c>
      <c r="AF59" s="2">
        <f t="shared" si="12"/>
        <v>0</v>
      </c>
    </row>
    <row r="60" spans="1:32" ht="11.1" customHeight="1" x14ac:dyDescent="0.2">
      <c r="A60" s="8" t="s">
        <v>64</v>
      </c>
      <c r="B60" s="8" t="s">
        <v>9</v>
      </c>
      <c r="C60" s="8"/>
      <c r="D60" s="9">
        <v>63.543999999999997</v>
      </c>
      <c r="E60" s="9"/>
      <c r="F60" s="9"/>
      <c r="G60" s="9">
        <v>63.543999999999997</v>
      </c>
      <c r="H60" s="23">
        <f>VLOOKUP(A60,[1]TDSheet!$A$1:$H$65536,8,0)</f>
        <v>0</v>
      </c>
      <c r="I60" s="2" t="e">
        <f>VLOOKUP(A60,[1]TDSheet!$A$1:$I$65536,9,0)</f>
        <v>#N/A</v>
      </c>
      <c r="J60" s="2">
        <f>VLOOKUP(A60,[2]Донецк!$A$1:$E$65536,4,0)</f>
        <v>7.6</v>
      </c>
      <c r="K60" s="2">
        <f t="shared" si="3"/>
        <v>-7.6</v>
      </c>
      <c r="L60" s="2">
        <f t="shared" si="4"/>
        <v>0</v>
      </c>
      <c r="P60" s="2">
        <f t="shared" si="5"/>
        <v>0</v>
      </c>
      <c r="Q60" s="21"/>
      <c r="R60" s="33">
        <f t="shared" si="13"/>
        <v>0</v>
      </c>
      <c r="S60" s="44"/>
      <c r="T60" s="21">
        <f t="shared" si="7"/>
        <v>0</v>
      </c>
      <c r="U60" s="45"/>
      <c r="V60" s="35"/>
      <c r="X60" s="2" t="e">
        <f t="shared" si="8"/>
        <v>#DIV/0!</v>
      </c>
      <c r="Y60" s="2" t="e">
        <f t="shared" si="9"/>
        <v>#DIV/0!</v>
      </c>
      <c r="Z60" s="2">
        <f>VLOOKUP(A60,[1]TDSheet!$A$1:$W$65536,23,0)</f>
        <v>0</v>
      </c>
      <c r="AA60" s="2">
        <f>VLOOKUP(A60,[1]TDSheet!$A$1:$X$65536,24,0)</f>
        <v>0</v>
      </c>
      <c r="AB60" s="2">
        <f>VLOOKUP(A60,[1]TDSheet!$A$1:$P$65536,16,0)</f>
        <v>0</v>
      </c>
      <c r="AD60" s="2">
        <f t="shared" si="10"/>
        <v>0</v>
      </c>
      <c r="AE60" s="2">
        <f t="shared" si="11"/>
        <v>0</v>
      </c>
      <c r="AF60" s="2">
        <f t="shared" si="12"/>
        <v>0</v>
      </c>
    </row>
    <row r="61" spans="1:32" ht="11.1" customHeight="1" x14ac:dyDescent="0.2">
      <c r="A61" s="8" t="s">
        <v>65</v>
      </c>
      <c r="B61" s="8" t="s">
        <v>9</v>
      </c>
      <c r="C61" s="8"/>
      <c r="D61" s="10"/>
      <c r="E61" s="9">
        <v>24.463999999999999</v>
      </c>
      <c r="F61" s="9">
        <v>24.463999999999999</v>
      </c>
      <c r="G61" s="9"/>
      <c r="H61" s="23">
        <f>VLOOKUP(A61,[1]TDSheet!$A$1:$H$65536,8,0)</f>
        <v>1</v>
      </c>
      <c r="I61" s="2">
        <f>VLOOKUP(A61,[1]TDSheet!$A$1:$I$65536,9,0)</f>
        <v>40</v>
      </c>
      <c r="J61" s="2">
        <f>VLOOKUP(A61,[2]Донецк!$A$1:$E$65536,4,0)</f>
        <v>29.2</v>
      </c>
      <c r="K61" s="2">
        <f t="shared" si="3"/>
        <v>-4.7360000000000007</v>
      </c>
      <c r="L61" s="2">
        <f t="shared" si="4"/>
        <v>24.463999999999999</v>
      </c>
      <c r="P61" s="2">
        <f t="shared" si="5"/>
        <v>4.8927999999999994</v>
      </c>
      <c r="Q61" s="21">
        <f>5*P61-O61-G61</f>
        <v>24.463999999999999</v>
      </c>
      <c r="R61" s="33">
        <f t="shared" si="13"/>
        <v>24.463999999999999</v>
      </c>
      <c r="S61" s="44"/>
      <c r="T61" s="21">
        <f t="shared" si="7"/>
        <v>24.463999999999999</v>
      </c>
      <c r="U61" s="45"/>
      <c r="V61" s="35">
        <v>34</v>
      </c>
      <c r="X61" s="2">
        <f t="shared" si="8"/>
        <v>5</v>
      </c>
      <c r="Y61" s="2">
        <f t="shared" si="9"/>
        <v>0</v>
      </c>
      <c r="Z61" s="2">
        <f>VLOOKUP(A61,[1]TDSheet!$A$1:$W$65536,23,0)</f>
        <v>2.718</v>
      </c>
      <c r="AA61" s="2">
        <f>VLOOKUP(A61,[1]TDSheet!$A$1:$X$65536,24,0)</f>
        <v>4.3445999999999998</v>
      </c>
      <c r="AB61" s="2">
        <f>VLOOKUP(A61,[1]TDSheet!$A$1:$P$65536,16,0)</f>
        <v>1.1122000000000001</v>
      </c>
      <c r="AD61" s="2">
        <f t="shared" si="10"/>
        <v>0</v>
      </c>
      <c r="AE61" s="2">
        <f t="shared" si="11"/>
        <v>24.463999999999999</v>
      </c>
      <c r="AF61" s="2">
        <f t="shared" si="12"/>
        <v>0</v>
      </c>
    </row>
    <row r="62" spans="1:32" ht="11.1" customHeight="1" x14ac:dyDescent="0.2">
      <c r="A62" s="8" t="s">
        <v>66</v>
      </c>
      <c r="B62" s="8" t="s">
        <v>9</v>
      </c>
      <c r="C62" s="8"/>
      <c r="D62" s="9">
        <v>18.096</v>
      </c>
      <c r="E62" s="9"/>
      <c r="F62" s="9">
        <v>1.292</v>
      </c>
      <c r="G62" s="29"/>
      <c r="H62" s="23">
        <f>VLOOKUP(A62,[1]TDSheet!$A$1:$H$65536,8,0)</f>
        <v>0</v>
      </c>
      <c r="I62" s="2">
        <f>VLOOKUP(A62,[1]TDSheet!$A$1:$I$65536,9,0)</f>
        <v>40</v>
      </c>
      <c r="J62" s="2">
        <f>VLOOKUP(A62,[2]Донецк!$A$1:$E$65536,4,0)</f>
        <v>1.3</v>
      </c>
      <c r="K62" s="2">
        <f t="shared" si="3"/>
        <v>-8.0000000000000071E-3</v>
      </c>
      <c r="L62" s="2">
        <f t="shared" si="4"/>
        <v>1.292</v>
      </c>
      <c r="P62" s="2">
        <f t="shared" si="5"/>
        <v>0.25840000000000002</v>
      </c>
      <c r="Q62" s="21"/>
      <c r="R62" s="33">
        <f t="shared" si="13"/>
        <v>0</v>
      </c>
      <c r="S62" s="44"/>
      <c r="T62" s="21">
        <f t="shared" si="7"/>
        <v>0</v>
      </c>
      <c r="U62" s="45"/>
      <c r="V62" s="35"/>
      <c r="X62" s="2">
        <f t="shared" si="8"/>
        <v>0</v>
      </c>
      <c r="Y62" s="2">
        <f t="shared" si="9"/>
        <v>0</v>
      </c>
      <c r="Z62" s="2">
        <f>VLOOKUP(A62,[1]TDSheet!$A$1:$W$65536,23,0)</f>
        <v>5.5898000000000003</v>
      </c>
      <c r="AA62" s="2">
        <f>VLOOKUP(A62,[1]TDSheet!$A$1:$X$65536,24,0)</f>
        <v>6.7468000000000004</v>
      </c>
      <c r="AB62" s="2">
        <f>VLOOKUP(A62,[1]TDSheet!$A$1:$P$65536,16,0)</f>
        <v>0.25819999999999999</v>
      </c>
      <c r="AC62" s="26" t="str">
        <f>VLOOKUP(A62,[1]TDSheet!$A$1:$Y$65536,25,0)</f>
        <v>устар.</v>
      </c>
      <c r="AD62" s="2">
        <f t="shared" si="10"/>
        <v>0</v>
      </c>
      <c r="AE62" s="2">
        <f t="shared" si="11"/>
        <v>0</v>
      </c>
      <c r="AF62" s="2">
        <f t="shared" si="12"/>
        <v>0</v>
      </c>
    </row>
    <row r="63" spans="1:32" ht="21.95" customHeight="1" x14ac:dyDescent="0.2">
      <c r="A63" s="8" t="s">
        <v>67</v>
      </c>
      <c r="B63" s="8" t="s">
        <v>9</v>
      </c>
      <c r="C63" s="8"/>
      <c r="D63" s="9">
        <v>2.5680000000000001</v>
      </c>
      <c r="E63" s="9">
        <v>3014.7170000000001</v>
      </c>
      <c r="F63" s="9">
        <v>2797.9940000000001</v>
      </c>
      <c r="G63" s="9">
        <v>218.67599999999999</v>
      </c>
      <c r="H63" s="23">
        <f>VLOOKUP(A63,[1]TDSheet!$A$1:$H$65536,8,0)</f>
        <v>1</v>
      </c>
      <c r="I63" s="2">
        <f>VLOOKUP(A63,[1]TDSheet!$A$1:$I$65536,9,0)</f>
        <v>40</v>
      </c>
      <c r="J63" s="2">
        <f>VLOOKUP(A63,[2]Донецк!$A$1:$E$65536,4,0)</f>
        <v>3019.1</v>
      </c>
      <c r="K63" s="2">
        <f t="shared" si="3"/>
        <v>-221.10599999999977</v>
      </c>
      <c r="L63" s="2">
        <f t="shared" si="4"/>
        <v>2797.9940000000001</v>
      </c>
      <c r="O63" s="2">
        <f>VLOOKUP(A63,[1]TDSheet!$A$1:$S$65536,18,0)</f>
        <v>500</v>
      </c>
      <c r="P63" s="2">
        <f t="shared" si="5"/>
        <v>559.59879999999998</v>
      </c>
      <c r="Q63" s="21">
        <f>6*P63-O63-G63</f>
        <v>2638.9168</v>
      </c>
      <c r="R63" s="33">
        <f t="shared" si="13"/>
        <v>2638.9168</v>
      </c>
      <c r="S63" s="44"/>
      <c r="T63" s="21">
        <f t="shared" si="7"/>
        <v>2638.9168</v>
      </c>
      <c r="U63" s="45"/>
      <c r="V63" s="35">
        <v>3758</v>
      </c>
      <c r="X63" s="2">
        <f t="shared" si="8"/>
        <v>6</v>
      </c>
      <c r="Y63" s="2">
        <f t="shared" si="9"/>
        <v>1.2842700877843196</v>
      </c>
      <c r="Z63" s="2">
        <f>VLOOKUP(A63,[1]TDSheet!$A$1:$W$65536,23,0)</f>
        <v>178.59039999999999</v>
      </c>
      <c r="AA63" s="2">
        <f>VLOOKUP(A63,[1]TDSheet!$A$1:$X$65536,24,0)</f>
        <v>298.18400000000003</v>
      </c>
      <c r="AB63" s="2">
        <f>VLOOKUP(A63,[1]TDSheet!$A$1:$P$65536,16,0)</f>
        <v>173.18119999999999</v>
      </c>
      <c r="AD63" s="2">
        <f t="shared" si="10"/>
        <v>0</v>
      </c>
      <c r="AE63" s="2">
        <f t="shared" si="11"/>
        <v>2638.9168</v>
      </c>
      <c r="AF63" s="2">
        <f t="shared" si="12"/>
        <v>0</v>
      </c>
    </row>
    <row r="64" spans="1:32" ht="21.95" customHeight="1" x14ac:dyDescent="0.2">
      <c r="A64" s="8" t="s">
        <v>156</v>
      </c>
      <c r="B64" s="8" t="s">
        <v>9</v>
      </c>
      <c r="C64" s="8"/>
      <c r="D64" s="9"/>
      <c r="E64" s="9"/>
      <c r="F64" s="9"/>
      <c r="G64" s="9"/>
      <c r="H64" s="23">
        <f>VLOOKUP(A64,[1]TDSheet!$A$1:$H$65536,8,0)</f>
        <v>1</v>
      </c>
      <c r="I64" s="2">
        <f>VLOOKUP(A64,[1]TDSheet!$A$1:$I$65536,9,0)</f>
        <v>35</v>
      </c>
      <c r="O64" s="2">
        <f>VLOOKUP(A64,[1]TDSheet!$A$1:$S$65536,18,0)</f>
        <v>6</v>
      </c>
      <c r="Q64" s="21"/>
      <c r="R64" s="33">
        <f t="shared" si="13"/>
        <v>0</v>
      </c>
      <c r="S64" s="44"/>
      <c r="T64" s="21">
        <f t="shared" si="7"/>
        <v>0</v>
      </c>
      <c r="U64" s="45"/>
      <c r="V64" s="35"/>
      <c r="X64" s="2" t="e">
        <f t="shared" si="8"/>
        <v>#DIV/0!</v>
      </c>
      <c r="Y64" s="2" t="e">
        <f t="shared" si="9"/>
        <v>#DIV/0!</v>
      </c>
      <c r="Z64" s="2">
        <f>VLOOKUP(A64,[1]TDSheet!$A$1:$W$65536,23,0)</f>
        <v>3.4770000000000003</v>
      </c>
      <c r="AA64" s="2">
        <f>VLOOKUP(A64,[1]TDSheet!$A$1:$X$65536,24,0)</f>
        <v>1.0333999999999999</v>
      </c>
      <c r="AB64" s="2">
        <f>VLOOKUP(A64,[1]TDSheet!$A$1:$P$65536,16,0)</f>
        <v>0.51800000000000002</v>
      </c>
      <c r="AD64" s="2">
        <f t="shared" si="10"/>
        <v>0</v>
      </c>
      <c r="AE64" s="2">
        <f t="shared" si="11"/>
        <v>0</v>
      </c>
      <c r="AF64" s="2">
        <f t="shared" si="12"/>
        <v>0</v>
      </c>
    </row>
    <row r="65" spans="1:32" ht="11.1" customHeight="1" x14ac:dyDescent="0.2">
      <c r="A65" s="8" t="s">
        <v>68</v>
      </c>
      <c r="B65" s="8" t="s">
        <v>9</v>
      </c>
      <c r="C65" s="8"/>
      <c r="D65" s="9">
        <v>52.66</v>
      </c>
      <c r="E65" s="9"/>
      <c r="F65" s="9">
        <v>1.44</v>
      </c>
      <c r="G65" s="9">
        <v>51.22</v>
      </c>
      <c r="H65" s="23">
        <f>VLOOKUP(A65,[1]TDSheet!$A$1:$H$65536,8,0)</f>
        <v>0</v>
      </c>
      <c r="I65" s="2" t="e">
        <f>VLOOKUP(A65,[1]TDSheet!$A$1:$I$65536,9,0)</f>
        <v>#N/A</v>
      </c>
      <c r="J65" s="2">
        <f>VLOOKUP(A65,[2]Донецк!$A$1:$E$65536,4,0)</f>
        <v>2.6</v>
      </c>
      <c r="K65" s="2">
        <f t="shared" si="3"/>
        <v>-1.1600000000000001</v>
      </c>
      <c r="L65" s="2">
        <f t="shared" si="4"/>
        <v>1.44</v>
      </c>
      <c r="P65" s="2">
        <f t="shared" si="5"/>
        <v>0.28799999999999998</v>
      </c>
      <c r="Q65" s="21"/>
      <c r="R65" s="33">
        <f t="shared" si="13"/>
        <v>0</v>
      </c>
      <c r="S65" s="44"/>
      <c r="T65" s="21">
        <f t="shared" si="7"/>
        <v>0</v>
      </c>
      <c r="U65" s="45"/>
      <c r="V65" s="35"/>
      <c r="X65" s="2">
        <f t="shared" si="8"/>
        <v>177.84722222222223</v>
      </c>
      <c r="Y65" s="2">
        <f t="shared" si="9"/>
        <v>177.84722222222223</v>
      </c>
      <c r="Z65" s="2">
        <f>VLOOKUP(A65,[1]TDSheet!$A$1:$W$65536,23,0)</f>
        <v>0</v>
      </c>
      <c r="AA65" s="2">
        <f>VLOOKUP(A65,[1]TDSheet!$A$1:$X$65536,24,0)</f>
        <v>0.26900000000000002</v>
      </c>
      <c r="AB65" s="2">
        <f>VLOOKUP(A65,[1]TDSheet!$A$1:$P$65536,16,0)</f>
        <v>0</v>
      </c>
      <c r="AD65" s="2">
        <f t="shared" si="10"/>
        <v>0</v>
      </c>
      <c r="AE65" s="2">
        <f t="shared" si="11"/>
        <v>0</v>
      </c>
      <c r="AF65" s="2">
        <f t="shared" si="12"/>
        <v>0</v>
      </c>
    </row>
    <row r="66" spans="1:32" ht="11.1" customHeight="1" x14ac:dyDescent="0.2">
      <c r="A66" s="8" t="s">
        <v>69</v>
      </c>
      <c r="B66" s="8" t="s">
        <v>9</v>
      </c>
      <c r="C66" s="8"/>
      <c r="D66" s="9">
        <v>13.57</v>
      </c>
      <c r="E66" s="9">
        <v>51.268000000000001</v>
      </c>
      <c r="F66" s="9">
        <v>7.8010000000000002</v>
      </c>
      <c r="G66" s="9">
        <v>57.036999999999999</v>
      </c>
      <c r="H66" s="23">
        <f>VLOOKUP(A66,[1]TDSheet!$A$1:$H$65536,8,0)</f>
        <v>1</v>
      </c>
      <c r="I66" s="2" t="e">
        <f>VLOOKUP(A66,[1]TDSheet!$A$1:$I$65536,9,0)</f>
        <v>#N/A</v>
      </c>
      <c r="J66" s="2">
        <f>VLOOKUP(A66,[2]Донецк!$A$1:$E$65536,4,0)</f>
        <v>8.1999999999999993</v>
      </c>
      <c r="K66" s="2">
        <f t="shared" si="3"/>
        <v>-0.39899999999999913</v>
      </c>
      <c r="L66" s="2">
        <f t="shared" si="4"/>
        <v>7.8010000000000002</v>
      </c>
      <c r="P66" s="2">
        <f t="shared" si="5"/>
        <v>1.5602</v>
      </c>
      <c r="Q66" s="21"/>
      <c r="R66" s="33">
        <f t="shared" si="13"/>
        <v>0</v>
      </c>
      <c r="S66" s="44"/>
      <c r="T66" s="21">
        <f t="shared" si="7"/>
        <v>0</v>
      </c>
      <c r="U66" s="45"/>
      <c r="V66" s="35"/>
      <c r="X66" s="2">
        <f t="shared" si="8"/>
        <v>36.557492629150104</v>
      </c>
      <c r="Y66" s="2">
        <f t="shared" si="9"/>
        <v>36.557492629150104</v>
      </c>
      <c r="Z66" s="2">
        <f>VLOOKUP(A66,[1]TDSheet!$A$1:$W$65536,23,0)</f>
        <v>3.2610000000000001</v>
      </c>
      <c r="AA66" s="2">
        <f>VLOOKUP(A66,[1]TDSheet!$A$1:$X$65536,24,0)</f>
        <v>1.4188000000000001</v>
      </c>
      <c r="AB66" s="2">
        <f>VLOOKUP(A66,[1]TDSheet!$A$1:$P$65536,16,0)</f>
        <v>0</v>
      </c>
      <c r="AC66" s="2" t="str">
        <f>VLOOKUP(A66,[1]TDSheet!$A$1:$Y$65536,25,0)</f>
        <v>Химич согласовал</v>
      </c>
      <c r="AD66" s="2">
        <f t="shared" si="10"/>
        <v>0</v>
      </c>
      <c r="AE66" s="2">
        <f t="shared" si="11"/>
        <v>0</v>
      </c>
      <c r="AF66" s="2">
        <f t="shared" si="12"/>
        <v>0</v>
      </c>
    </row>
    <row r="67" spans="1:32" ht="11.1" customHeight="1" x14ac:dyDescent="0.2">
      <c r="A67" s="8" t="s">
        <v>70</v>
      </c>
      <c r="B67" s="8" t="s">
        <v>9</v>
      </c>
      <c r="C67" s="8"/>
      <c r="D67" s="9">
        <v>104.143</v>
      </c>
      <c r="E67" s="9"/>
      <c r="F67" s="9">
        <v>79.010999999999996</v>
      </c>
      <c r="G67" s="9">
        <v>12.99</v>
      </c>
      <c r="H67" s="23">
        <f>VLOOKUP(A67,[1]TDSheet!$A$1:$H$65536,8,0)</f>
        <v>1</v>
      </c>
      <c r="I67" s="2">
        <f>VLOOKUP(A67,[1]TDSheet!$A$1:$I$65536,9,0)</f>
        <v>45</v>
      </c>
      <c r="J67" s="2">
        <f>VLOOKUP(A67,[2]Донецк!$A$1:$E$65536,4,0)</f>
        <v>83.3</v>
      </c>
      <c r="K67" s="2">
        <f t="shared" si="3"/>
        <v>-4.2890000000000015</v>
      </c>
      <c r="L67" s="2">
        <f t="shared" si="4"/>
        <v>79.010999999999996</v>
      </c>
      <c r="O67" s="2">
        <f>VLOOKUP(A67,[1]TDSheet!$A$1:$S$65536,18,0)</f>
        <v>11</v>
      </c>
      <c r="P67" s="2">
        <f t="shared" si="5"/>
        <v>15.802199999999999</v>
      </c>
      <c r="Q67" s="21">
        <f>7*P67-O67-G67</f>
        <v>86.625399999999999</v>
      </c>
      <c r="R67" s="33">
        <f t="shared" si="13"/>
        <v>86.625399999999999</v>
      </c>
      <c r="S67" s="44"/>
      <c r="T67" s="21">
        <f t="shared" si="7"/>
        <v>86.625399999999999</v>
      </c>
      <c r="U67" s="45"/>
      <c r="V67" s="35">
        <v>118</v>
      </c>
      <c r="X67" s="2">
        <f t="shared" si="8"/>
        <v>7</v>
      </c>
      <c r="Y67" s="2">
        <f t="shared" si="9"/>
        <v>1.5181430433737078</v>
      </c>
      <c r="Z67" s="2">
        <f>VLOOKUP(A67,[1]TDSheet!$A$1:$W$65536,23,0)</f>
        <v>19.698799999999999</v>
      </c>
      <c r="AA67" s="2">
        <f>VLOOKUP(A67,[1]TDSheet!$A$1:$X$65536,24,0)</f>
        <v>12.236000000000001</v>
      </c>
      <c r="AB67" s="2">
        <f>VLOOKUP(A67,[1]TDSheet!$A$1:$P$65536,16,0)</f>
        <v>9.5299999999999994</v>
      </c>
      <c r="AD67" s="2">
        <f t="shared" si="10"/>
        <v>0</v>
      </c>
      <c r="AE67" s="2">
        <f t="shared" si="11"/>
        <v>86.625399999999999</v>
      </c>
      <c r="AF67" s="2">
        <f t="shared" si="12"/>
        <v>0</v>
      </c>
    </row>
    <row r="68" spans="1:32" ht="21.95" customHeight="1" x14ac:dyDescent="0.2">
      <c r="A68" s="8" t="s">
        <v>71</v>
      </c>
      <c r="B68" s="8" t="s">
        <v>9</v>
      </c>
      <c r="C68" s="8"/>
      <c r="D68" s="9">
        <v>91.594999999999999</v>
      </c>
      <c r="E68" s="9"/>
      <c r="F68" s="9">
        <v>55.603000000000002</v>
      </c>
      <c r="G68" s="9">
        <v>27.396999999999998</v>
      </c>
      <c r="H68" s="23">
        <f>VLOOKUP(A68,[1]TDSheet!$A$1:$H$65536,8,0)</f>
        <v>1</v>
      </c>
      <c r="I68" s="2">
        <f>VLOOKUP(A68,[1]TDSheet!$A$1:$I$65536,9,0)</f>
        <v>45</v>
      </c>
      <c r="J68" s="2">
        <f>VLOOKUP(A68,[2]Донецк!$A$1:$E$65536,4,0)</f>
        <v>58.3</v>
      </c>
      <c r="K68" s="2">
        <f t="shared" si="3"/>
        <v>-2.6969999999999956</v>
      </c>
      <c r="L68" s="2">
        <f t="shared" si="4"/>
        <v>55.603000000000002</v>
      </c>
      <c r="O68" s="2">
        <f>VLOOKUP(A68,[1]TDSheet!$A$1:$S$65536,18,0)</f>
        <v>4</v>
      </c>
      <c r="P68" s="2">
        <f t="shared" si="5"/>
        <v>11.1206</v>
      </c>
      <c r="Q68" s="21">
        <f>8*P68-O68-G68</f>
        <v>57.567799999999998</v>
      </c>
      <c r="R68" s="33">
        <f t="shared" si="13"/>
        <v>57.567799999999998</v>
      </c>
      <c r="S68" s="44"/>
      <c r="T68" s="21">
        <f t="shared" si="7"/>
        <v>57.567799999999998</v>
      </c>
      <c r="U68" s="45"/>
      <c r="V68" s="35">
        <v>80</v>
      </c>
      <c r="X68" s="2">
        <f t="shared" si="8"/>
        <v>8</v>
      </c>
      <c r="Y68" s="2">
        <f t="shared" si="9"/>
        <v>2.8233188856716365</v>
      </c>
      <c r="Z68" s="2">
        <f>VLOOKUP(A68,[1]TDSheet!$A$1:$W$65536,23,0)</f>
        <v>6.1981999999999999</v>
      </c>
      <c r="AA68" s="2">
        <f>VLOOKUP(A68,[1]TDSheet!$A$1:$X$65536,24,0)</f>
        <v>4.0511999999999997</v>
      </c>
      <c r="AB68" s="2">
        <f>VLOOKUP(A68,[1]TDSheet!$A$1:$P$65536,16,0)</f>
        <v>8.0822000000000003</v>
      </c>
      <c r="AD68" s="2">
        <f t="shared" si="10"/>
        <v>0</v>
      </c>
      <c r="AE68" s="2">
        <f t="shared" si="11"/>
        <v>57.567799999999998</v>
      </c>
      <c r="AF68" s="2">
        <f t="shared" si="12"/>
        <v>0</v>
      </c>
    </row>
    <row r="69" spans="1:32" ht="11.1" customHeight="1" x14ac:dyDescent="0.2">
      <c r="A69" s="8" t="s">
        <v>72</v>
      </c>
      <c r="B69" s="8" t="s">
        <v>13</v>
      </c>
      <c r="C69" s="8"/>
      <c r="D69" s="9">
        <v>76</v>
      </c>
      <c r="E69" s="9"/>
      <c r="F69" s="9">
        <v>49</v>
      </c>
      <c r="G69" s="9">
        <v>5</v>
      </c>
      <c r="H69" s="23">
        <f>VLOOKUP(A69,[1]TDSheet!$A$1:$H$65536,8,0)</f>
        <v>0.35</v>
      </c>
      <c r="I69" s="2">
        <f>VLOOKUP(A69,[1]TDSheet!$A$1:$I$65536,9,0)</f>
        <v>40</v>
      </c>
      <c r="J69" s="2">
        <f>VLOOKUP(A69,[2]Донецк!$A$1:$E$65536,4,0)</f>
        <v>77</v>
      </c>
      <c r="K69" s="2">
        <f t="shared" si="3"/>
        <v>-28</v>
      </c>
      <c r="L69" s="2">
        <f t="shared" si="4"/>
        <v>49</v>
      </c>
      <c r="O69" s="2">
        <f>VLOOKUP(A69,[1]TDSheet!$A$1:$S$65536,18,0)</f>
        <v>134</v>
      </c>
      <c r="P69" s="2">
        <f t="shared" si="5"/>
        <v>9.8000000000000007</v>
      </c>
      <c r="Q69" s="21"/>
      <c r="R69" s="33">
        <f t="shared" si="13"/>
        <v>0</v>
      </c>
      <c r="S69" s="44"/>
      <c r="T69" s="21">
        <f t="shared" si="7"/>
        <v>0</v>
      </c>
      <c r="U69" s="45"/>
      <c r="V69" s="35"/>
      <c r="X69" s="2">
        <f t="shared" si="8"/>
        <v>14.183673469387754</v>
      </c>
      <c r="Y69" s="2">
        <f t="shared" si="9"/>
        <v>14.183673469387754</v>
      </c>
      <c r="Z69" s="2">
        <f>VLOOKUP(A69,[1]TDSheet!$A$1:$W$65536,23,0)</f>
        <v>8</v>
      </c>
      <c r="AA69" s="2">
        <f>VLOOKUP(A69,[1]TDSheet!$A$1:$X$65536,24,0)</f>
        <v>10.6</v>
      </c>
      <c r="AB69" s="2">
        <f>VLOOKUP(A69,[1]TDSheet!$A$1:$P$65536,16,0)</f>
        <v>23.4</v>
      </c>
      <c r="AD69" s="2">
        <f t="shared" si="10"/>
        <v>0</v>
      </c>
      <c r="AE69" s="2">
        <f t="shared" si="11"/>
        <v>0</v>
      </c>
      <c r="AF69" s="2">
        <f t="shared" si="12"/>
        <v>0</v>
      </c>
    </row>
    <row r="70" spans="1:32" ht="11.1" customHeight="1" x14ac:dyDescent="0.2">
      <c r="A70" s="8" t="s">
        <v>73</v>
      </c>
      <c r="B70" s="8" t="s">
        <v>13</v>
      </c>
      <c r="C70" s="22" t="str">
        <f>VLOOKUP(A70,[1]TDSheet!$A$1:$C$65536,3,0)</f>
        <v>Дек</v>
      </c>
      <c r="D70" s="9">
        <v>154</v>
      </c>
      <c r="E70" s="9">
        <v>1158</v>
      </c>
      <c r="F70" s="9">
        <v>555</v>
      </c>
      <c r="G70" s="9">
        <v>636</v>
      </c>
      <c r="H70" s="23">
        <f>VLOOKUP(A70,[1]TDSheet!$A$1:$H$65536,8,0)</f>
        <v>0.4</v>
      </c>
      <c r="I70" s="2">
        <f>VLOOKUP(A70,[1]TDSheet!$A$1:$I$65536,9,0)</f>
        <v>45</v>
      </c>
      <c r="J70" s="2">
        <f>VLOOKUP(A70,[2]Донецк!$A$1:$E$65536,4,0)</f>
        <v>564</v>
      </c>
      <c r="K70" s="2">
        <f t="shared" si="3"/>
        <v>-9</v>
      </c>
      <c r="L70" s="2">
        <f t="shared" si="4"/>
        <v>555</v>
      </c>
      <c r="P70" s="2">
        <f t="shared" si="5"/>
        <v>111</v>
      </c>
      <c r="Q70" s="21">
        <f>8*P70-O70-G70</f>
        <v>252</v>
      </c>
      <c r="R70" s="33">
        <f t="shared" si="13"/>
        <v>252</v>
      </c>
      <c r="S70" s="44"/>
      <c r="T70" s="21">
        <f t="shared" si="7"/>
        <v>252</v>
      </c>
      <c r="U70" s="45"/>
      <c r="V70" s="35">
        <v>696</v>
      </c>
      <c r="X70" s="2">
        <f t="shared" si="8"/>
        <v>8</v>
      </c>
      <c r="Y70" s="2">
        <f t="shared" si="9"/>
        <v>5.7297297297297298</v>
      </c>
      <c r="Z70" s="2">
        <f>VLOOKUP(A70,[1]TDSheet!$A$1:$W$65536,23,0)</f>
        <v>36.799999999999997</v>
      </c>
      <c r="AA70" s="2">
        <f>VLOOKUP(A70,[1]TDSheet!$A$1:$X$65536,24,0)</f>
        <v>148.4</v>
      </c>
      <c r="AB70" s="2">
        <f>VLOOKUP(A70,[1]TDSheet!$A$1:$P$65536,16,0)</f>
        <v>89.2</v>
      </c>
      <c r="AD70" s="2">
        <f t="shared" si="10"/>
        <v>0</v>
      </c>
      <c r="AE70" s="2">
        <f t="shared" si="11"/>
        <v>100.80000000000001</v>
      </c>
      <c r="AF70" s="2">
        <f t="shared" si="12"/>
        <v>0</v>
      </c>
    </row>
    <row r="71" spans="1:32" ht="11.1" customHeight="1" x14ac:dyDescent="0.2">
      <c r="A71" s="8" t="s">
        <v>74</v>
      </c>
      <c r="B71" s="8" t="s">
        <v>13</v>
      </c>
      <c r="C71" s="8"/>
      <c r="D71" s="9">
        <v>60</v>
      </c>
      <c r="E71" s="9"/>
      <c r="F71" s="9">
        <v>32</v>
      </c>
      <c r="G71" s="9"/>
      <c r="H71" s="23">
        <f>VLOOKUP(A71,[1]TDSheet!$A$1:$H$65536,8,0)</f>
        <v>0.45</v>
      </c>
      <c r="I71" s="2">
        <f>VLOOKUP(A71,[1]TDSheet!$A$1:$I$65536,9,0)</f>
        <v>50</v>
      </c>
      <c r="J71" s="2">
        <f>VLOOKUP(A71,[2]Донецк!$A$1:$E$65536,4,0)</f>
        <v>39</v>
      </c>
      <c r="K71" s="2">
        <f t="shared" si="3"/>
        <v>-7</v>
      </c>
      <c r="L71" s="2">
        <f t="shared" si="4"/>
        <v>32</v>
      </c>
      <c r="O71" s="2">
        <f>VLOOKUP(A71,[1]TDSheet!$A$1:$S$65536,18,0)</f>
        <v>67</v>
      </c>
      <c r="P71" s="2">
        <f t="shared" si="5"/>
        <v>6.4</v>
      </c>
      <c r="Q71" s="21"/>
      <c r="R71" s="33">
        <f t="shared" ref="R71" si="16">Q71</f>
        <v>0</v>
      </c>
      <c r="S71" s="44"/>
      <c r="T71" s="21">
        <f t="shared" ref="T71:T132" si="17">R71-S71-U71</f>
        <v>0</v>
      </c>
      <c r="U71" s="45"/>
      <c r="V71" s="35">
        <v>10</v>
      </c>
      <c r="X71" s="2">
        <f t="shared" ref="X71:X132" si="18">(G71+O71+R71)/P71</f>
        <v>10.46875</v>
      </c>
      <c r="Y71" s="2">
        <f t="shared" ref="Y71:Y132" si="19">(G71+O71)/P71</f>
        <v>10.46875</v>
      </c>
      <c r="Z71" s="2">
        <f>VLOOKUP(A71,[1]TDSheet!$A$1:$W$65536,23,0)</f>
        <v>8.8000000000000007</v>
      </c>
      <c r="AA71" s="2">
        <f>VLOOKUP(A71,[1]TDSheet!$A$1:$X$65536,24,0)</f>
        <v>6.4</v>
      </c>
      <c r="AB71" s="2">
        <f>VLOOKUP(A71,[1]TDSheet!$A$1:$P$65536,16,0)</f>
        <v>10.8</v>
      </c>
      <c r="AD71" s="2">
        <f t="shared" ref="AD71:AD132" si="20">S71*H71</f>
        <v>0</v>
      </c>
      <c r="AE71" s="2">
        <f t="shared" ref="AE71:AE132" si="21">T71*H71</f>
        <v>0</v>
      </c>
      <c r="AF71" s="2">
        <f t="shared" ref="AF71:AF132" si="22">U71*H71</f>
        <v>0</v>
      </c>
    </row>
    <row r="72" spans="1:32" ht="11.1" customHeight="1" x14ac:dyDescent="0.2">
      <c r="A72" s="8" t="s">
        <v>75</v>
      </c>
      <c r="B72" s="8" t="s">
        <v>9</v>
      </c>
      <c r="C72" s="8"/>
      <c r="D72" s="9">
        <v>397.21800000000002</v>
      </c>
      <c r="E72" s="9"/>
      <c r="F72" s="9">
        <v>357.065</v>
      </c>
      <c r="G72" s="9">
        <v>-0.125</v>
      </c>
      <c r="H72" s="23">
        <f>VLOOKUP(A72,[1]TDSheet!$A$1:$H$65536,8,0)</f>
        <v>1</v>
      </c>
      <c r="I72" s="2">
        <f>VLOOKUP(A72,[1]TDSheet!$A$1:$I$65536,9,0)</f>
        <v>45</v>
      </c>
      <c r="J72" s="2">
        <f>VLOOKUP(A72,[2]Донецк!$A$1:$E$65536,4,0)</f>
        <v>339.7</v>
      </c>
      <c r="K72" s="2">
        <f t="shared" ref="K72:K132" si="23">F72-J72</f>
        <v>17.365000000000009</v>
      </c>
      <c r="L72" s="2">
        <f t="shared" ref="L72:L132" si="24">F72-M72</f>
        <v>357.065</v>
      </c>
      <c r="P72" s="2">
        <f t="shared" ref="P72:P132" si="25">L72/5</f>
        <v>71.412999999999997</v>
      </c>
      <c r="Q72" s="21">
        <f>5*P72-O72-G72</f>
        <v>357.19</v>
      </c>
      <c r="R72" s="33">
        <f t="shared" ref="R72:R132" si="26">Q72</f>
        <v>357.19</v>
      </c>
      <c r="S72" s="44"/>
      <c r="T72" s="21">
        <f t="shared" si="17"/>
        <v>357.19</v>
      </c>
      <c r="U72" s="45"/>
      <c r="V72" s="35">
        <v>500</v>
      </c>
      <c r="X72" s="2">
        <f t="shared" si="18"/>
        <v>5</v>
      </c>
      <c r="Y72" s="2">
        <f t="shared" si="19"/>
        <v>-1.7503815831851344E-3</v>
      </c>
      <c r="Z72" s="2">
        <f>VLOOKUP(A72,[1]TDSheet!$A$1:$W$65536,23,0)</f>
        <v>50.7834</v>
      </c>
      <c r="AA72" s="2">
        <f>VLOOKUP(A72,[1]TDSheet!$A$1:$X$65536,24,0)</f>
        <v>33.676600000000001</v>
      </c>
      <c r="AB72" s="2">
        <f>VLOOKUP(A72,[1]TDSheet!$A$1:$P$65536,16,0)</f>
        <v>31.123200000000004</v>
      </c>
      <c r="AD72" s="2">
        <f t="shared" si="20"/>
        <v>0</v>
      </c>
      <c r="AE72" s="2">
        <f t="shared" si="21"/>
        <v>357.19</v>
      </c>
      <c r="AF72" s="2">
        <f t="shared" si="22"/>
        <v>0</v>
      </c>
    </row>
    <row r="73" spans="1:32" ht="11.1" customHeight="1" x14ac:dyDescent="0.2">
      <c r="A73" s="8" t="s">
        <v>76</v>
      </c>
      <c r="B73" s="8" t="s">
        <v>13</v>
      </c>
      <c r="C73" s="8"/>
      <c r="D73" s="9">
        <v>3</v>
      </c>
      <c r="E73" s="9">
        <v>282</v>
      </c>
      <c r="F73" s="9">
        <v>108</v>
      </c>
      <c r="G73" s="9">
        <v>173</v>
      </c>
      <c r="H73" s="23">
        <f>VLOOKUP(A73,[1]TDSheet!$A$1:$H$65536,8,0)</f>
        <v>0.35</v>
      </c>
      <c r="I73" s="2">
        <f>VLOOKUP(A73,[1]TDSheet!$A$1:$I$65536,9,0)</f>
        <v>40</v>
      </c>
      <c r="J73" s="2">
        <f>VLOOKUP(A73,[2]Донецк!$A$1:$E$65536,4,0)</f>
        <v>111</v>
      </c>
      <c r="K73" s="2">
        <f t="shared" si="23"/>
        <v>-3</v>
      </c>
      <c r="L73" s="2">
        <f t="shared" si="24"/>
        <v>108</v>
      </c>
      <c r="P73" s="2">
        <f t="shared" si="25"/>
        <v>21.6</v>
      </c>
      <c r="Q73" s="21"/>
      <c r="R73" s="33">
        <f>Q73</f>
        <v>0</v>
      </c>
      <c r="S73" s="44"/>
      <c r="T73" s="21">
        <f t="shared" si="17"/>
        <v>0</v>
      </c>
      <c r="U73" s="45"/>
      <c r="V73" s="35">
        <v>86</v>
      </c>
      <c r="X73" s="2">
        <f t="shared" si="18"/>
        <v>8.0092592592592595</v>
      </c>
      <c r="Y73" s="2">
        <f t="shared" si="19"/>
        <v>8.0092592592592595</v>
      </c>
      <c r="Z73" s="2">
        <f>VLOOKUP(A73,[1]TDSheet!$A$1:$W$65536,23,0)</f>
        <v>17</v>
      </c>
      <c r="AA73" s="2">
        <f>VLOOKUP(A73,[1]TDSheet!$A$1:$X$65536,24,0)</f>
        <v>33.200000000000003</v>
      </c>
      <c r="AB73" s="2">
        <f>VLOOKUP(A73,[1]TDSheet!$A$1:$P$65536,16,0)</f>
        <v>16.2</v>
      </c>
      <c r="AD73" s="2">
        <f t="shared" si="20"/>
        <v>0</v>
      </c>
      <c r="AE73" s="2">
        <f t="shared" si="21"/>
        <v>0</v>
      </c>
      <c r="AF73" s="2">
        <f t="shared" si="22"/>
        <v>0</v>
      </c>
    </row>
    <row r="74" spans="1:32" ht="11.1" customHeight="1" x14ac:dyDescent="0.2">
      <c r="A74" s="8" t="s">
        <v>77</v>
      </c>
      <c r="B74" s="8" t="s">
        <v>9</v>
      </c>
      <c r="C74" s="8"/>
      <c r="D74" s="9">
        <v>5.6689999999999996</v>
      </c>
      <c r="E74" s="9"/>
      <c r="F74" s="9"/>
      <c r="G74" s="9">
        <v>5.6689999999999996</v>
      </c>
      <c r="H74" s="23">
        <f>VLOOKUP(A74,[1]TDSheet!$A$1:$H$65536,8,0)</f>
        <v>0</v>
      </c>
      <c r="I74" s="2" t="e">
        <f>VLOOKUP(A74,[1]TDSheet!$A$1:$I$65536,9,0)</f>
        <v>#N/A</v>
      </c>
      <c r="J74" s="2">
        <f>VLOOKUP(A74,[2]Донецк!$A$1:$E$65536,4,0)</f>
        <v>3.5</v>
      </c>
      <c r="K74" s="2">
        <f t="shared" si="23"/>
        <v>-3.5</v>
      </c>
      <c r="L74" s="2">
        <f t="shared" si="24"/>
        <v>0</v>
      </c>
      <c r="P74" s="2">
        <f t="shared" si="25"/>
        <v>0</v>
      </c>
      <c r="Q74" s="21"/>
      <c r="R74" s="33">
        <f t="shared" si="26"/>
        <v>0</v>
      </c>
      <c r="S74" s="44"/>
      <c r="T74" s="21">
        <f t="shared" si="17"/>
        <v>0</v>
      </c>
      <c r="U74" s="45"/>
      <c r="V74" s="35"/>
      <c r="X74" s="2" t="e">
        <f t="shared" si="18"/>
        <v>#DIV/0!</v>
      </c>
      <c r="Y74" s="2" t="e">
        <f t="shared" si="19"/>
        <v>#DIV/0!</v>
      </c>
      <c r="Z74" s="2">
        <f>VLOOKUP(A74,[1]TDSheet!$A$1:$W$65536,23,0)</f>
        <v>0</v>
      </c>
      <c r="AA74" s="2">
        <f>VLOOKUP(A74,[1]TDSheet!$A$1:$X$65536,24,0)</f>
        <v>0</v>
      </c>
      <c r="AB74" s="2">
        <f>VLOOKUP(A74,[1]TDSheet!$A$1:$P$65536,16,0)</f>
        <v>0</v>
      </c>
      <c r="AD74" s="2">
        <f t="shared" si="20"/>
        <v>0</v>
      </c>
      <c r="AE74" s="2">
        <f t="shared" si="21"/>
        <v>0</v>
      </c>
      <c r="AF74" s="2">
        <f t="shared" si="22"/>
        <v>0</v>
      </c>
    </row>
    <row r="75" spans="1:32" ht="11.1" customHeight="1" x14ac:dyDescent="0.2">
      <c r="A75" s="8" t="s">
        <v>78</v>
      </c>
      <c r="B75" s="8" t="s">
        <v>13</v>
      </c>
      <c r="C75" s="22" t="str">
        <f>VLOOKUP(A75,[1]TDSheet!$A$1:$C$65536,3,0)</f>
        <v>Дек</v>
      </c>
      <c r="D75" s="9">
        <v>194</v>
      </c>
      <c r="E75" s="9">
        <v>1464</v>
      </c>
      <c r="F75" s="9">
        <v>1137</v>
      </c>
      <c r="G75" s="9">
        <v>435</v>
      </c>
      <c r="H75" s="23">
        <f>VLOOKUP(A75,[1]TDSheet!$A$1:$H$65536,8,0)</f>
        <v>0.4</v>
      </c>
      <c r="I75" s="2">
        <f>VLOOKUP(A75,[1]TDSheet!$A$1:$I$65536,9,0)</f>
        <v>40</v>
      </c>
      <c r="J75" s="2">
        <f>VLOOKUP(A75,[2]Донецк!$A$1:$E$65536,4,0)</f>
        <v>1136</v>
      </c>
      <c r="K75" s="2">
        <f t="shared" si="23"/>
        <v>1</v>
      </c>
      <c r="L75" s="2">
        <f t="shared" si="24"/>
        <v>501</v>
      </c>
      <c r="M75" s="2">
        <f>VLOOKUP(A75,[3]TDSheet!$A$1:$V$65536,6,0)</f>
        <v>636</v>
      </c>
      <c r="P75" s="2">
        <f t="shared" si="25"/>
        <v>100.2</v>
      </c>
      <c r="Q75" s="21">
        <f t="shared" ref="Q75:Q76" si="27">8*P75-O75-G75</f>
        <v>366.6</v>
      </c>
      <c r="R75" s="33">
        <f>Q75</f>
        <v>366.6</v>
      </c>
      <c r="S75" s="44"/>
      <c r="T75" s="21">
        <f t="shared" si="17"/>
        <v>366.6</v>
      </c>
      <c r="U75" s="45"/>
      <c r="V75" s="35">
        <v>667</v>
      </c>
      <c r="X75" s="2">
        <f t="shared" si="18"/>
        <v>8</v>
      </c>
      <c r="Y75" s="2">
        <f t="shared" si="19"/>
        <v>4.341317365269461</v>
      </c>
      <c r="Z75" s="2">
        <f>VLOOKUP(A75,[1]TDSheet!$A$1:$W$65536,23,0)</f>
        <v>33</v>
      </c>
      <c r="AA75" s="2">
        <f>VLOOKUP(A75,[1]TDSheet!$A$1:$X$65536,24,0)</f>
        <v>97.6</v>
      </c>
      <c r="AB75" s="2">
        <f>VLOOKUP(A75,[1]TDSheet!$A$1:$P$65536,16,0)</f>
        <v>65.599999999999994</v>
      </c>
      <c r="AD75" s="2">
        <f t="shared" si="20"/>
        <v>0</v>
      </c>
      <c r="AE75" s="2">
        <f t="shared" si="21"/>
        <v>146.64000000000001</v>
      </c>
      <c r="AF75" s="2">
        <f t="shared" si="22"/>
        <v>0</v>
      </c>
    </row>
    <row r="76" spans="1:32" ht="11.1" customHeight="1" x14ac:dyDescent="0.2">
      <c r="A76" s="8" t="s">
        <v>79</v>
      </c>
      <c r="B76" s="8" t="s">
        <v>13</v>
      </c>
      <c r="C76" s="22" t="str">
        <f>VLOOKUP(A76,[1]TDSheet!$A$1:$C$65536,3,0)</f>
        <v>Дек</v>
      </c>
      <c r="D76" s="9">
        <v>614</v>
      </c>
      <c r="E76" s="9">
        <v>1350</v>
      </c>
      <c r="F76" s="9">
        <v>1722</v>
      </c>
      <c r="G76" s="9">
        <v>147</v>
      </c>
      <c r="H76" s="23">
        <f>VLOOKUP(A76,[1]TDSheet!$A$1:$H$65536,8,0)</f>
        <v>0.4</v>
      </c>
      <c r="I76" s="2">
        <f>VLOOKUP(A76,[1]TDSheet!$A$1:$I$65536,9,0)</f>
        <v>45</v>
      </c>
      <c r="J76" s="2">
        <f>VLOOKUP(A76,[2]Донецк!$A$1:$E$65536,4,0)</f>
        <v>1725</v>
      </c>
      <c r="K76" s="2">
        <f t="shared" si="23"/>
        <v>-3</v>
      </c>
      <c r="L76" s="2">
        <f t="shared" si="24"/>
        <v>762</v>
      </c>
      <c r="M76" s="2">
        <f>VLOOKUP(A76,[3]TDSheet!$A$1:$V$65536,6,0)</f>
        <v>960</v>
      </c>
      <c r="O76" s="2">
        <f>VLOOKUP(A76,[1]TDSheet!$A$1:$S$65536,18,0)</f>
        <v>365</v>
      </c>
      <c r="P76" s="2">
        <f t="shared" si="25"/>
        <v>152.4</v>
      </c>
      <c r="Q76" s="21">
        <f t="shared" si="27"/>
        <v>707.2</v>
      </c>
      <c r="R76" s="33">
        <f t="shared" si="26"/>
        <v>707.2</v>
      </c>
      <c r="S76" s="44"/>
      <c r="T76" s="21">
        <f t="shared" si="17"/>
        <v>707.2</v>
      </c>
      <c r="U76" s="45"/>
      <c r="V76" s="35">
        <v>1012</v>
      </c>
      <c r="X76" s="2">
        <f t="shared" si="18"/>
        <v>8</v>
      </c>
      <c r="Y76" s="2">
        <f t="shared" si="19"/>
        <v>3.3595800524934383</v>
      </c>
      <c r="Z76" s="2">
        <f>VLOOKUP(A76,[1]TDSheet!$A$1:$W$65536,23,0)</f>
        <v>33.799999999999997</v>
      </c>
      <c r="AA76" s="2">
        <f>VLOOKUP(A76,[1]TDSheet!$A$1:$X$65536,24,0)</f>
        <v>114.8</v>
      </c>
      <c r="AB76" s="2">
        <f>VLOOKUP(A76,[1]TDSheet!$A$1:$P$65536,16,0)</f>
        <v>115.4</v>
      </c>
      <c r="AD76" s="2">
        <f t="shared" si="20"/>
        <v>0</v>
      </c>
      <c r="AE76" s="2">
        <f t="shared" si="21"/>
        <v>282.88000000000005</v>
      </c>
      <c r="AF76" s="2">
        <f t="shared" si="22"/>
        <v>0</v>
      </c>
    </row>
    <row r="77" spans="1:32" ht="11.1" customHeight="1" x14ac:dyDescent="0.2">
      <c r="A77" s="8" t="s">
        <v>80</v>
      </c>
      <c r="B77" s="8" t="s">
        <v>13</v>
      </c>
      <c r="C77" s="22" t="str">
        <f>VLOOKUP(A77,[1]TDSheet!$A$1:$C$65536,3,0)</f>
        <v>Дек</v>
      </c>
      <c r="D77" s="10"/>
      <c r="E77" s="9">
        <v>444</v>
      </c>
      <c r="F77" s="9">
        <v>303</v>
      </c>
      <c r="G77" s="9">
        <v>141</v>
      </c>
      <c r="H77" s="23">
        <f>VLOOKUP(A77,[1]TDSheet!$A$1:$H$65536,8,0)</f>
        <v>0.4</v>
      </c>
      <c r="I77" s="2">
        <f>VLOOKUP(A77,[1]TDSheet!$A$1:$I$65536,9,0)</f>
        <v>40</v>
      </c>
      <c r="J77" s="2">
        <f>VLOOKUP(A77,[2]Донецк!$A$1:$E$65536,4,0)</f>
        <v>310</v>
      </c>
      <c r="K77" s="2">
        <f t="shared" si="23"/>
        <v>-7</v>
      </c>
      <c r="L77" s="2">
        <f t="shared" si="24"/>
        <v>63</v>
      </c>
      <c r="M77" s="2">
        <f>VLOOKUP(A77,[3]TDSheet!$A$1:$V$65536,6,0)</f>
        <v>240</v>
      </c>
      <c r="P77" s="2">
        <f t="shared" si="25"/>
        <v>12.6</v>
      </c>
      <c r="Q77" s="21"/>
      <c r="R77" s="33">
        <f t="shared" si="26"/>
        <v>0</v>
      </c>
      <c r="S77" s="44"/>
      <c r="T77" s="21">
        <f t="shared" si="17"/>
        <v>0</v>
      </c>
      <c r="U77" s="45"/>
      <c r="V77" s="35">
        <v>10</v>
      </c>
      <c r="X77" s="2">
        <f t="shared" si="18"/>
        <v>11.190476190476192</v>
      </c>
      <c r="Y77" s="2">
        <f t="shared" si="19"/>
        <v>11.190476190476192</v>
      </c>
      <c r="Z77" s="2">
        <f>VLOOKUP(A77,[1]TDSheet!$A$1:$W$65536,23,0)</f>
        <v>3</v>
      </c>
      <c r="AA77" s="2">
        <f>VLOOKUP(A77,[1]TDSheet!$A$1:$X$65536,24,0)</f>
        <v>13</v>
      </c>
      <c r="AB77" s="2">
        <f>VLOOKUP(A77,[1]TDSheet!$A$1:$P$65536,16,0)</f>
        <v>2</v>
      </c>
      <c r="AD77" s="2">
        <f t="shared" si="20"/>
        <v>0</v>
      </c>
      <c r="AE77" s="2">
        <f t="shared" si="21"/>
        <v>0</v>
      </c>
      <c r="AF77" s="2">
        <f t="shared" si="22"/>
        <v>0</v>
      </c>
    </row>
    <row r="78" spans="1:32" ht="11.1" customHeight="1" x14ac:dyDescent="0.2">
      <c r="A78" s="8" t="s">
        <v>81</v>
      </c>
      <c r="B78" s="8" t="s">
        <v>9</v>
      </c>
      <c r="C78" s="22" t="str">
        <f>VLOOKUP(A78,[1]TDSheet!$A$1:$C$65536,3,0)</f>
        <v>Дек</v>
      </c>
      <c r="D78" s="9">
        <v>294.74</v>
      </c>
      <c r="E78" s="9"/>
      <c r="F78" s="9">
        <v>121.30200000000001</v>
      </c>
      <c r="G78" s="9">
        <v>151.542</v>
      </c>
      <c r="H78" s="23">
        <f>VLOOKUP(A78,[1]TDSheet!$A$1:$H$65536,8,0)</f>
        <v>1</v>
      </c>
      <c r="I78" s="2">
        <f>VLOOKUP(A78,[1]TDSheet!$A$1:$I$65536,9,0)</f>
        <v>50</v>
      </c>
      <c r="J78" s="2">
        <f>VLOOKUP(A78,[2]Донецк!$A$1:$E$65536,4,0)</f>
        <v>117.2</v>
      </c>
      <c r="K78" s="2">
        <f t="shared" si="23"/>
        <v>4.1020000000000039</v>
      </c>
      <c r="L78" s="2">
        <f t="shared" si="24"/>
        <v>121.30200000000001</v>
      </c>
      <c r="P78" s="2">
        <f t="shared" si="25"/>
        <v>24.260400000000001</v>
      </c>
      <c r="Q78" s="21">
        <f t="shared" ref="Q78:Q80" si="28">8*P78-O78-G78</f>
        <v>42.541200000000003</v>
      </c>
      <c r="R78" s="33">
        <f t="shared" si="26"/>
        <v>42.541200000000003</v>
      </c>
      <c r="S78" s="44"/>
      <c r="T78" s="21">
        <f t="shared" si="17"/>
        <v>42.541200000000003</v>
      </c>
      <c r="U78" s="45"/>
      <c r="V78" s="35">
        <v>140</v>
      </c>
      <c r="X78" s="2">
        <f t="shared" si="18"/>
        <v>8</v>
      </c>
      <c r="Y78" s="2">
        <f t="shared" si="19"/>
        <v>6.2464757382400951</v>
      </c>
      <c r="Z78" s="2">
        <f>VLOOKUP(A78,[1]TDSheet!$A$1:$W$65536,23,0)</f>
        <v>8.6487999999999996</v>
      </c>
      <c r="AA78" s="2">
        <f>VLOOKUP(A78,[1]TDSheet!$A$1:$X$65536,24,0)</f>
        <v>15.8322</v>
      </c>
      <c r="AB78" s="2">
        <f>VLOOKUP(A78,[1]TDSheet!$A$1:$P$65536,16,0)</f>
        <v>17.807600000000001</v>
      </c>
      <c r="AD78" s="2">
        <f t="shared" si="20"/>
        <v>0</v>
      </c>
      <c r="AE78" s="2">
        <f t="shared" si="21"/>
        <v>42.541200000000003</v>
      </c>
      <c r="AF78" s="2">
        <f t="shared" si="22"/>
        <v>0</v>
      </c>
    </row>
    <row r="79" spans="1:32" ht="11.1" customHeight="1" x14ac:dyDescent="0.2">
      <c r="A79" s="8" t="s">
        <v>82</v>
      </c>
      <c r="B79" s="8" t="s">
        <v>9</v>
      </c>
      <c r="C79" s="22" t="str">
        <f>VLOOKUP(A79,[1]TDSheet!$A$1:$C$65536,3,0)</f>
        <v>Дек</v>
      </c>
      <c r="D79" s="9">
        <v>295.31200000000001</v>
      </c>
      <c r="E79" s="9"/>
      <c r="F79" s="9">
        <v>238.71799999999999</v>
      </c>
      <c r="G79" s="9">
        <v>0.499</v>
      </c>
      <c r="H79" s="23">
        <f>VLOOKUP(A79,[1]TDSheet!$A$1:$H$65536,8,0)</f>
        <v>1</v>
      </c>
      <c r="I79" s="2">
        <f>VLOOKUP(A79,[1]TDSheet!$A$1:$I$65536,9,0)</f>
        <v>50</v>
      </c>
      <c r="J79" s="2">
        <f>VLOOKUP(A79,[2]Донецк!$A$1:$E$65536,4,0)</f>
        <v>252.9</v>
      </c>
      <c r="K79" s="2">
        <f t="shared" si="23"/>
        <v>-14.182000000000016</v>
      </c>
      <c r="L79" s="2">
        <f t="shared" si="24"/>
        <v>238.71799999999999</v>
      </c>
      <c r="O79" s="2">
        <f>VLOOKUP(A79,[1]TDSheet!$A$1:$S$65536,18,0)</f>
        <v>184</v>
      </c>
      <c r="P79" s="2">
        <f t="shared" si="25"/>
        <v>47.743600000000001</v>
      </c>
      <c r="Q79" s="21">
        <f t="shared" si="28"/>
        <v>197.44980000000001</v>
      </c>
      <c r="R79" s="33">
        <f t="shared" si="26"/>
        <v>197.44980000000001</v>
      </c>
      <c r="S79" s="44"/>
      <c r="T79" s="21">
        <f t="shared" si="17"/>
        <v>197.44980000000001</v>
      </c>
      <c r="U79" s="45"/>
      <c r="V79" s="35">
        <v>341</v>
      </c>
      <c r="X79" s="2">
        <f t="shared" si="18"/>
        <v>8</v>
      </c>
      <c r="Y79" s="2">
        <f t="shared" si="19"/>
        <v>3.8643713502961652</v>
      </c>
      <c r="Z79" s="2">
        <f>VLOOKUP(A79,[1]TDSheet!$A$1:$W$65536,23,0)</f>
        <v>46.181400000000004</v>
      </c>
      <c r="AA79" s="2">
        <f>VLOOKUP(A79,[1]TDSheet!$A$1:$X$65536,24,0)</f>
        <v>32.861000000000004</v>
      </c>
      <c r="AB79" s="2">
        <f>VLOOKUP(A79,[1]TDSheet!$A$1:$P$65536,16,0)</f>
        <v>38.483999999999995</v>
      </c>
      <c r="AD79" s="2">
        <f t="shared" si="20"/>
        <v>0</v>
      </c>
      <c r="AE79" s="2">
        <f t="shared" si="21"/>
        <v>197.44980000000001</v>
      </c>
      <c r="AF79" s="2">
        <f t="shared" si="22"/>
        <v>0</v>
      </c>
    </row>
    <row r="80" spans="1:32" ht="21.95" customHeight="1" x14ac:dyDescent="0.2">
      <c r="A80" s="8" t="s">
        <v>83</v>
      </c>
      <c r="B80" s="8" t="s">
        <v>9</v>
      </c>
      <c r="C80" s="22" t="str">
        <f>VLOOKUP(A80,[1]TDSheet!$A$1:$C$65536,3,0)</f>
        <v>Дек</v>
      </c>
      <c r="D80" s="9">
        <v>454.89499999999998</v>
      </c>
      <c r="E80" s="9"/>
      <c r="F80" s="9">
        <v>198.02600000000001</v>
      </c>
      <c r="G80" s="9">
        <v>229.31700000000001</v>
      </c>
      <c r="H80" s="23">
        <f>VLOOKUP(A80,[1]TDSheet!$A$1:$H$65536,8,0)</f>
        <v>1</v>
      </c>
      <c r="I80" s="2">
        <f>VLOOKUP(A80,[1]TDSheet!$A$1:$I$65536,9,0)</f>
        <v>55</v>
      </c>
      <c r="J80" s="2">
        <f>VLOOKUP(A80,[2]Донецк!$A$1:$E$65536,4,0)</f>
        <v>186</v>
      </c>
      <c r="K80" s="2">
        <f t="shared" si="23"/>
        <v>12.02600000000001</v>
      </c>
      <c r="L80" s="2">
        <f t="shared" si="24"/>
        <v>198.02600000000001</v>
      </c>
      <c r="P80" s="2">
        <f t="shared" si="25"/>
        <v>39.605200000000004</v>
      </c>
      <c r="Q80" s="21">
        <f t="shared" si="28"/>
        <v>87.524600000000021</v>
      </c>
      <c r="R80" s="33">
        <f t="shared" si="26"/>
        <v>87.524600000000021</v>
      </c>
      <c r="S80" s="44"/>
      <c r="T80" s="21">
        <f t="shared" si="17"/>
        <v>87.524600000000021</v>
      </c>
      <c r="U80" s="45"/>
      <c r="V80" s="35">
        <v>246</v>
      </c>
      <c r="X80" s="2">
        <f t="shared" si="18"/>
        <v>8</v>
      </c>
      <c r="Y80" s="2">
        <f t="shared" si="19"/>
        <v>5.7900730207144511</v>
      </c>
      <c r="Z80" s="2">
        <f>VLOOKUP(A80,[1]TDSheet!$A$1:$W$65536,23,0)</f>
        <v>40.869600000000005</v>
      </c>
      <c r="AA80" s="2">
        <f>VLOOKUP(A80,[1]TDSheet!$A$1:$X$65536,24,0)</f>
        <v>37.617399999999996</v>
      </c>
      <c r="AB80" s="2">
        <f>VLOOKUP(A80,[1]TDSheet!$A$1:$P$65536,16,0)</f>
        <v>24.663599999999999</v>
      </c>
      <c r="AD80" s="2">
        <f t="shared" si="20"/>
        <v>0</v>
      </c>
      <c r="AE80" s="2">
        <f t="shared" si="21"/>
        <v>87.524600000000021</v>
      </c>
      <c r="AF80" s="2">
        <f t="shared" si="22"/>
        <v>0</v>
      </c>
    </row>
    <row r="81" spans="1:32" ht="21.95" customHeight="1" x14ac:dyDescent="0.2">
      <c r="A81" s="8" t="s">
        <v>84</v>
      </c>
      <c r="B81" s="8" t="s">
        <v>9</v>
      </c>
      <c r="C81" s="8"/>
      <c r="D81" s="9">
        <v>28.995999999999999</v>
      </c>
      <c r="E81" s="9"/>
      <c r="F81" s="9"/>
      <c r="G81" s="9">
        <v>28.995999999999999</v>
      </c>
      <c r="H81" s="23">
        <f>VLOOKUP(A81,[1]TDSheet!$A$1:$H$65536,8,0)</f>
        <v>0</v>
      </c>
      <c r="I81" s="2" t="e">
        <f>VLOOKUP(A81,[1]TDSheet!$A$1:$I$65536,9,0)</f>
        <v>#N/A</v>
      </c>
      <c r="J81" s="2">
        <f>VLOOKUP(A81,[2]Донецк!$A$1:$E$65536,4,0)</f>
        <v>1.5</v>
      </c>
      <c r="K81" s="2">
        <f t="shared" si="23"/>
        <v>-1.5</v>
      </c>
      <c r="L81" s="2">
        <f t="shared" si="24"/>
        <v>0</v>
      </c>
      <c r="P81" s="2">
        <f t="shared" si="25"/>
        <v>0</v>
      </c>
      <c r="Q81" s="21"/>
      <c r="R81" s="33">
        <f t="shared" si="26"/>
        <v>0</v>
      </c>
      <c r="S81" s="44"/>
      <c r="T81" s="21">
        <f t="shared" si="17"/>
        <v>0</v>
      </c>
      <c r="U81" s="45"/>
      <c r="V81" s="35"/>
      <c r="X81" s="2" t="e">
        <f t="shared" si="18"/>
        <v>#DIV/0!</v>
      </c>
      <c r="Y81" s="2" t="e">
        <f t="shared" si="19"/>
        <v>#DIV/0!</v>
      </c>
      <c r="Z81" s="2">
        <f>VLOOKUP(A81,[1]TDSheet!$A$1:$W$65536,23,0)</f>
        <v>0.58160000000000001</v>
      </c>
      <c r="AA81" s="2">
        <f>VLOOKUP(A81,[1]TDSheet!$A$1:$X$65536,24,0)</f>
        <v>0.14799999999999999</v>
      </c>
      <c r="AB81" s="2">
        <f>VLOOKUP(A81,[1]TDSheet!$A$1:$P$65536,16,0)</f>
        <v>0</v>
      </c>
      <c r="AD81" s="2">
        <f t="shared" si="20"/>
        <v>0</v>
      </c>
      <c r="AE81" s="2">
        <f t="shared" si="21"/>
        <v>0</v>
      </c>
      <c r="AF81" s="2">
        <f t="shared" si="22"/>
        <v>0</v>
      </c>
    </row>
    <row r="82" spans="1:32" ht="21.95" customHeight="1" x14ac:dyDescent="0.2">
      <c r="A82" s="8" t="s">
        <v>85</v>
      </c>
      <c r="B82" s="8" t="s">
        <v>9</v>
      </c>
      <c r="C82" s="8"/>
      <c r="D82" s="9">
        <v>372.55099999999999</v>
      </c>
      <c r="E82" s="9"/>
      <c r="F82" s="9">
        <v>148.761</v>
      </c>
      <c r="G82" s="9">
        <v>203.95599999999999</v>
      </c>
      <c r="H82" s="23">
        <f>VLOOKUP(A82,[1]TDSheet!$A$1:$H$65536,8,0)</f>
        <v>1</v>
      </c>
      <c r="I82" s="2">
        <f>VLOOKUP(A82,[1]TDSheet!$A$1:$I$65536,9,0)</f>
        <v>40</v>
      </c>
      <c r="J82" s="2">
        <f>VLOOKUP(A82,[2]Донецк!$A$1:$E$65536,4,0)</f>
        <v>146.69999999999999</v>
      </c>
      <c r="K82" s="2">
        <f t="shared" si="23"/>
        <v>2.061000000000007</v>
      </c>
      <c r="L82" s="2">
        <f t="shared" si="24"/>
        <v>148.761</v>
      </c>
      <c r="P82" s="2">
        <f t="shared" si="25"/>
        <v>29.752199999999998</v>
      </c>
      <c r="Q82" s="21">
        <f>8*P82-O82-G82</f>
        <v>34.061599999999999</v>
      </c>
      <c r="R82" s="33">
        <f>Q82</f>
        <v>34.061599999999999</v>
      </c>
      <c r="S82" s="44"/>
      <c r="T82" s="21">
        <f t="shared" si="17"/>
        <v>34.061599999999999</v>
      </c>
      <c r="U82" s="45"/>
      <c r="V82" s="35">
        <v>153</v>
      </c>
      <c r="X82" s="2">
        <f t="shared" si="18"/>
        <v>8</v>
      </c>
      <c r="Y82" s="2">
        <f t="shared" si="19"/>
        <v>6.8551569295715948</v>
      </c>
      <c r="Z82" s="2">
        <f>VLOOKUP(A82,[1]TDSheet!$A$1:$W$65536,23,0)</f>
        <v>54.9298</v>
      </c>
      <c r="AA82" s="2">
        <f>VLOOKUP(A82,[1]TDSheet!$A$1:$X$65536,24,0)</f>
        <v>36.366399999999999</v>
      </c>
      <c r="AB82" s="2">
        <f>VLOOKUP(A82,[1]TDSheet!$A$1:$P$65536,16,0)</f>
        <v>13.5322</v>
      </c>
      <c r="AD82" s="2">
        <f t="shared" si="20"/>
        <v>0</v>
      </c>
      <c r="AE82" s="2">
        <f t="shared" si="21"/>
        <v>34.061599999999999</v>
      </c>
      <c r="AF82" s="2">
        <f t="shared" si="22"/>
        <v>0</v>
      </c>
    </row>
    <row r="83" spans="1:32" ht="11.1" customHeight="1" x14ac:dyDescent="0.2">
      <c r="A83" s="8" t="s">
        <v>86</v>
      </c>
      <c r="B83" s="8" t="s">
        <v>13</v>
      </c>
      <c r="C83" s="22" t="str">
        <f>VLOOKUP(A83,[1]TDSheet!$A$1:$C$65536,3,0)</f>
        <v>Дек</v>
      </c>
      <c r="D83" s="9">
        <v>154</v>
      </c>
      <c r="E83" s="9"/>
      <c r="F83" s="9">
        <v>65</v>
      </c>
      <c r="G83" s="9">
        <v>10</v>
      </c>
      <c r="H83" s="23">
        <f>VLOOKUP(A83,[1]TDSheet!$A$1:$H$65536,8,0)</f>
        <v>0.4</v>
      </c>
      <c r="I83" s="2">
        <f>VLOOKUP(A83,[1]TDSheet!$A$1:$I$65536,9,0)</f>
        <v>45</v>
      </c>
      <c r="J83" s="2">
        <f>VLOOKUP(A83,[2]Донецк!$A$1:$E$65536,4,0)</f>
        <v>212</v>
      </c>
      <c r="K83" s="2">
        <f t="shared" si="23"/>
        <v>-147</v>
      </c>
      <c r="L83" s="2">
        <f t="shared" si="24"/>
        <v>65</v>
      </c>
      <c r="O83" s="2">
        <f>VLOOKUP(A83,[1]TDSheet!$A$1:$S$65536,18,0)</f>
        <v>404</v>
      </c>
      <c r="P83" s="2">
        <f t="shared" si="25"/>
        <v>13</v>
      </c>
      <c r="Q83" s="21"/>
      <c r="R83" s="33">
        <f t="shared" si="26"/>
        <v>0</v>
      </c>
      <c r="S83" s="44"/>
      <c r="T83" s="21">
        <f t="shared" si="17"/>
        <v>0</v>
      </c>
      <c r="U83" s="45"/>
      <c r="V83" s="35"/>
      <c r="X83" s="2">
        <f t="shared" si="18"/>
        <v>31.846153846153847</v>
      </c>
      <c r="Y83" s="2">
        <f t="shared" si="19"/>
        <v>31.846153846153847</v>
      </c>
      <c r="Z83" s="2">
        <f>VLOOKUP(A83,[1]TDSheet!$A$1:$W$65536,23,0)</f>
        <v>39.6</v>
      </c>
      <c r="AA83" s="2">
        <f>VLOOKUP(A83,[1]TDSheet!$A$1:$X$65536,24,0)</f>
        <v>30.8</v>
      </c>
      <c r="AB83" s="2">
        <f>VLOOKUP(A83,[1]TDSheet!$A$1:$P$65536,16,0)</f>
        <v>65.599999999999994</v>
      </c>
      <c r="AD83" s="2">
        <f t="shared" si="20"/>
        <v>0</v>
      </c>
      <c r="AE83" s="2">
        <f t="shared" si="21"/>
        <v>0</v>
      </c>
      <c r="AF83" s="2">
        <f t="shared" si="22"/>
        <v>0</v>
      </c>
    </row>
    <row r="84" spans="1:32" ht="21.95" customHeight="1" x14ac:dyDescent="0.2">
      <c r="A84" s="8" t="s">
        <v>87</v>
      </c>
      <c r="B84" s="8" t="s">
        <v>13</v>
      </c>
      <c r="C84" s="8"/>
      <c r="D84" s="9">
        <v>1</v>
      </c>
      <c r="E84" s="9"/>
      <c r="F84" s="9"/>
      <c r="G84" s="9"/>
      <c r="H84" s="23">
        <f>VLOOKUP(A84,[1]TDSheet!$A$1:$H$65536,8,0)</f>
        <v>0</v>
      </c>
      <c r="I84" s="2" t="e">
        <f>VLOOKUP(A84,[1]TDSheet!$A$1:$I$65536,9,0)</f>
        <v>#N/A</v>
      </c>
      <c r="K84" s="2">
        <f t="shared" si="23"/>
        <v>0</v>
      </c>
      <c r="L84" s="2">
        <f t="shared" si="24"/>
        <v>0</v>
      </c>
      <c r="P84" s="2">
        <f t="shared" si="25"/>
        <v>0</v>
      </c>
      <c r="Q84" s="21"/>
      <c r="R84" s="33">
        <f t="shared" si="26"/>
        <v>0</v>
      </c>
      <c r="S84" s="44"/>
      <c r="T84" s="21">
        <f t="shared" si="17"/>
        <v>0</v>
      </c>
      <c r="U84" s="45"/>
      <c r="V84" s="35"/>
      <c r="X84" s="2" t="e">
        <f t="shared" si="18"/>
        <v>#DIV/0!</v>
      </c>
      <c r="Y84" s="2" t="e">
        <f t="shared" si="19"/>
        <v>#DIV/0!</v>
      </c>
      <c r="Z84" s="2">
        <f>VLOOKUP(A84,[1]TDSheet!$A$1:$W$65536,23,0)</f>
        <v>0</v>
      </c>
      <c r="AA84" s="2">
        <f>VLOOKUP(A84,[1]TDSheet!$A$1:$X$65536,24,0)</f>
        <v>0.6</v>
      </c>
      <c r="AB84" s="2">
        <f>VLOOKUP(A84,[1]TDSheet!$A$1:$P$65536,16,0)</f>
        <v>0.4</v>
      </c>
      <c r="AD84" s="2">
        <f t="shared" si="20"/>
        <v>0</v>
      </c>
      <c r="AE84" s="2">
        <f t="shared" si="21"/>
        <v>0</v>
      </c>
      <c r="AF84" s="2">
        <f t="shared" si="22"/>
        <v>0</v>
      </c>
    </row>
    <row r="85" spans="1:32" ht="21.95" customHeight="1" x14ac:dyDescent="0.2">
      <c r="A85" s="8" t="s">
        <v>88</v>
      </c>
      <c r="B85" s="8" t="s">
        <v>13</v>
      </c>
      <c r="C85" s="8"/>
      <c r="D85" s="9">
        <v>24</v>
      </c>
      <c r="E85" s="9">
        <v>90</v>
      </c>
      <c r="F85" s="9">
        <v>92</v>
      </c>
      <c r="G85" s="9">
        <v>3</v>
      </c>
      <c r="H85" s="23">
        <f>VLOOKUP(A85,[1]TDSheet!$A$1:$H$65536,8,0)</f>
        <v>0.35</v>
      </c>
      <c r="I85" s="2">
        <f>VLOOKUP(A85,[1]TDSheet!$A$1:$I$65536,9,0)</f>
        <v>40</v>
      </c>
      <c r="J85" s="2">
        <f>VLOOKUP(A85,[2]Донецк!$A$1:$E$65536,4,0)</f>
        <v>93</v>
      </c>
      <c r="K85" s="2">
        <f t="shared" si="23"/>
        <v>-1</v>
      </c>
      <c r="L85" s="2">
        <f t="shared" si="24"/>
        <v>92</v>
      </c>
      <c r="P85" s="2">
        <f t="shared" si="25"/>
        <v>18.399999999999999</v>
      </c>
      <c r="Q85" s="21">
        <f>5*P85-O85-G85</f>
        <v>89</v>
      </c>
      <c r="R85" s="33">
        <f t="shared" si="26"/>
        <v>89</v>
      </c>
      <c r="S85" s="44"/>
      <c r="T85" s="21">
        <f t="shared" si="17"/>
        <v>89</v>
      </c>
      <c r="U85" s="45"/>
      <c r="V85" s="35">
        <v>126</v>
      </c>
      <c r="X85" s="2">
        <f t="shared" si="18"/>
        <v>5</v>
      </c>
      <c r="Y85" s="2">
        <f t="shared" si="19"/>
        <v>0.16304347826086957</v>
      </c>
      <c r="Z85" s="2">
        <f>VLOOKUP(A85,[1]TDSheet!$A$1:$W$65536,23,0)</f>
        <v>4.2</v>
      </c>
      <c r="AA85" s="2">
        <f>VLOOKUP(A85,[1]TDSheet!$A$1:$X$65536,24,0)</f>
        <v>10.6</v>
      </c>
      <c r="AB85" s="2">
        <f>VLOOKUP(A85,[1]TDSheet!$A$1:$P$65536,16,0)</f>
        <v>8.6</v>
      </c>
      <c r="AD85" s="2">
        <f t="shared" si="20"/>
        <v>0</v>
      </c>
      <c r="AE85" s="2">
        <f t="shared" si="21"/>
        <v>31.15</v>
      </c>
      <c r="AF85" s="2">
        <f t="shared" si="22"/>
        <v>0</v>
      </c>
    </row>
    <row r="86" spans="1:32" ht="21.95" customHeight="1" x14ac:dyDescent="0.2">
      <c r="A86" s="8" t="s">
        <v>89</v>
      </c>
      <c r="B86" s="8" t="s">
        <v>13</v>
      </c>
      <c r="C86" s="8"/>
      <c r="D86" s="10"/>
      <c r="E86" s="9">
        <v>60</v>
      </c>
      <c r="F86" s="9">
        <v>60</v>
      </c>
      <c r="G86" s="9"/>
      <c r="H86" s="23">
        <v>0</v>
      </c>
      <c r="I86" s="2" t="e">
        <f>VLOOKUP(A86,[1]TDSheet!$A$1:$I$65536,9,0)</f>
        <v>#N/A</v>
      </c>
      <c r="J86" s="2">
        <f>VLOOKUP(A86,[2]Донецк!$A$1:$E$65536,4,0)</f>
        <v>60</v>
      </c>
      <c r="K86" s="2">
        <f t="shared" si="23"/>
        <v>0</v>
      </c>
      <c r="L86" s="2">
        <f t="shared" si="24"/>
        <v>0</v>
      </c>
      <c r="M86" s="2">
        <f>VLOOKUP(A86,[3]TDSheet!$A$1:$V$65536,6,0)</f>
        <v>60</v>
      </c>
      <c r="P86" s="2">
        <f t="shared" si="25"/>
        <v>0</v>
      </c>
      <c r="Q86" s="21"/>
      <c r="R86" s="33">
        <f t="shared" si="26"/>
        <v>0</v>
      </c>
      <c r="S86" s="44"/>
      <c r="T86" s="21">
        <f t="shared" si="17"/>
        <v>0</v>
      </c>
      <c r="U86" s="45"/>
      <c r="V86" s="35"/>
      <c r="X86" s="2" t="e">
        <f t="shared" si="18"/>
        <v>#DIV/0!</v>
      </c>
      <c r="Y86" s="2" t="e">
        <f t="shared" si="19"/>
        <v>#DIV/0!</v>
      </c>
      <c r="Z86" s="2">
        <v>0</v>
      </c>
      <c r="AA86" s="2">
        <v>0</v>
      </c>
      <c r="AB86" s="2">
        <v>0</v>
      </c>
      <c r="AD86" s="2">
        <f t="shared" si="20"/>
        <v>0</v>
      </c>
      <c r="AE86" s="2">
        <f t="shared" si="21"/>
        <v>0</v>
      </c>
      <c r="AF86" s="2">
        <f t="shared" si="22"/>
        <v>0</v>
      </c>
    </row>
    <row r="87" spans="1:32" ht="21.95" customHeight="1" x14ac:dyDescent="0.2">
      <c r="A87" s="8" t="s">
        <v>90</v>
      </c>
      <c r="B87" s="8" t="s">
        <v>13</v>
      </c>
      <c r="C87" s="8"/>
      <c r="D87" s="9">
        <v>26</v>
      </c>
      <c r="E87" s="9">
        <v>530</v>
      </c>
      <c r="F87" s="9">
        <v>530</v>
      </c>
      <c r="G87" s="9">
        <v>23</v>
      </c>
      <c r="H87" s="23">
        <f>VLOOKUP(A87,[1]TDSheet!$A$1:$H$65536,8,0)</f>
        <v>0</v>
      </c>
      <c r="I87" s="2">
        <f>VLOOKUP(A87,[1]TDSheet!$A$1:$I$65536,9,0)</f>
        <v>60</v>
      </c>
      <c r="J87" s="2">
        <f>VLOOKUP(A87,[2]Донецк!$A$1:$E$65536,4,0)</f>
        <v>532</v>
      </c>
      <c r="K87" s="2">
        <f t="shared" si="23"/>
        <v>-2</v>
      </c>
      <c r="L87" s="2">
        <f t="shared" si="24"/>
        <v>0</v>
      </c>
      <c r="M87" s="2">
        <f>VLOOKUP(A87,[3]TDSheet!$A$1:$V$65536,6,0)</f>
        <v>530</v>
      </c>
      <c r="P87" s="2">
        <f t="shared" si="25"/>
        <v>0</v>
      </c>
      <c r="Q87" s="21"/>
      <c r="R87" s="33">
        <f t="shared" si="26"/>
        <v>0</v>
      </c>
      <c r="S87" s="44"/>
      <c r="T87" s="21">
        <f t="shared" si="17"/>
        <v>0</v>
      </c>
      <c r="U87" s="45"/>
      <c r="V87" s="35"/>
      <c r="X87" s="2" t="e">
        <f t="shared" si="18"/>
        <v>#DIV/0!</v>
      </c>
      <c r="Y87" s="2" t="e">
        <f t="shared" si="19"/>
        <v>#DIV/0!</v>
      </c>
      <c r="Z87" s="2">
        <f>VLOOKUP(A87,[1]TDSheet!$A$1:$W$65536,23,0)</f>
        <v>0</v>
      </c>
      <c r="AA87" s="2">
        <f>VLOOKUP(A87,[1]TDSheet!$A$1:$X$65536,24,0)</f>
        <v>0.8</v>
      </c>
      <c r="AB87" s="2">
        <f>VLOOKUP(A87,[1]TDSheet!$A$1:$P$65536,16,0)</f>
        <v>0.6</v>
      </c>
      <c r="AD87" s="2">
        <f t="shared" si="20"/>
        <v>0</v>
      </c>
      <c r="AE87" s="2">
        <f t="shared" si="21"/>
        <v>0</v>
      </c>
      <c r="AF87" s="2">
        <f t="shared" si="22"/>
        <v>0</v>
      </c>
    </row>
    <row r="88" spans="1:32" ht="21.95" customHeight="1" x14ac:dyDescent="0.2">
      <c r="A88" s="8" t="s">
        <v>91</v>
      </c>
      <c r="B88" s="8" t="s">
        <v>13</v>
      </c>
      <c r="C88" s="8"/>
      <c r="D88" s="10"/>
      <c r="E88" s="9">
        <v>152</v>
      </c>
      <c r="F88" s="9">
        <v>152</v>
      </c>
      <c r="G88" s="9"/>
      <c r="H88" s="23">
        <v>0</v>
      </c>
      <c r="I88" s="2" t="e">
        <f>VLOOKUP(A88,[1]TDSheet!$A$1:$I$65536,9,0)</f>
        <v>#N/A</v>
      </c>
      <c r="J88" s="2">
        <f>VLOOKUP(A88,[2]Донецк!$A$1:$E$65536,4,0)</f>
        <v>152</v>
      </c>
      <c r="K88" s="2">
        <f t="shared" si="23"/>
        <v>0</v>
      </c>
      <c r="L88" s="2">
        <f t="shared" si="24"/>
        <v>0</v>
      </c>
      <c r="M88" s="2">
        <f>VLOOKUP(A88,[3]TDSheet!$A$1:$V$65536,6,0)</f>
        <v>152</v>
      </c>
      <c r="P88" s="2">
        <f t="shared" si="25"/>
        <v>0</v>
      </c>
      <c r="Q88" s="21"/>
      <c r="R88" s="33">
        <f t="shared" si="26"/>
        <v>0</v>
      </c>
      <c r="S88" s="44"/>
      <c r="T88" s="21">
        <f t="shared" si="17"/>
        <v>0</v>
      </c>
      <c r="U88" s="45"/>
      <c r="V88" s="35"/>
      <c r="X88" s="2" t="e">
        <f t="shared" si="18"/>
        <v>#DIV/0!</v>
      </c>
      <c r="Y88" s="2" t="e">
        <f t="shared" si="19"/>
        <v>#DIV/0!</v>
      </c>
      <c r="Z88" s="2">
        <v>0</v>
      </c>
      <c r="AA88" s="2">
        <v>0</v>
      </c>
      <c r="AB88" s="2">
        <v>0</v>
      </c>
      <c r="AD88" s="2">
        <f t="shared" si="20"/>
        <v>0</v>
      </c>
      <c r="AE88" s="2">
        <f t="shared" si="21"/>
        <v>0</v>
      </c>
      <c r="AF88" s="2">
        <f t="shared" si="22"/>
        <v>0</v>
      </c>
    </row>
    <row r="89" spans="1:32" ht="21.95" customHeight="1" x14ac:dyDescent="0.2">
      <c r="A89" s="8" t="s">
        <v>92</v>
      </c>
      <c r="B89" s="8" t="s">
        <v>13</v>
      </c>
      <c r="C89" s="8"/>
      <c r="D89" s="10"/>
      <c r="E89" s="9">
        <v>228</v>
      </c>
      <c r="F89" s="9">
        <v>228</v>
      </c>
      <c r="G89" s="9"/>
      <c r="H89" s="23">
        <v>0</v>
      </c>
      <c r="I89" s="2" t="e">
        <f>VLOOKUP(A89,[1]TDSheet!$A$1:$I$65536,9,0)</f>
        <v>#N/A</v>
      </c>
      <c r="J89" s="2">
        <f>VLOOKUP(A89,[2]Донецк!$A$1:$E$65536,4,0)</f>
        <v>228</v>
      </c>
      <c r="K89" s="2">
        <f t="shared" si="23"/>
        <v>0</v>
      </c>
      <c r="L89" s="2">
        <f t="shared" si="24"/>
        <v>0</v>
      </c>
      <c r="M89" s="2">
        <f>VLOOKUP(A89,[3]TDSheet!$A$1:$V$65536,6,0)</f>
        <v>228</v>
      </c>
      <c r="P89" s="2">
        <f t="shared" si="25"/>
        <v>0</v>
      </c>
      <c r="Q89" s="21"/>
      <c r="R89" s="33">
        <f t="shared" si="26"/>
        <v>0</v>
      </c>
      <c r="S89" s="44"/>
      <c r="T89" s="21">
        <f t="shared" si="17"/>
        <v>0</v>
      </c>
      <c r="U89" s="45"/>
      <c r="V89" s="35"/>
      <c r="X89" s="2" t="e">
        <f t="shared" si="18"/>
        <v>#DIV/0!</v>
      </c>
      <c r="Y89" s="2" t="e">
        <f t="shared" si="19"/>
        <v>#DIV/0!</v>
      </c>
      <c r="Z89" s="2">
        <v>0</v>
      </c>
      <c r="AA89" s="2">
        <v>0</v>
      </c>
      <c r="AB89" s="2">
        <v>0</v>
      </c>
      <c r="AD89" s="2">
        <f t="shared" si="20"/>
        <v>0</v>
      </c>
      <c r="AE89" s="2">
        <f t="shared" si="21"/>
        <v>0</v>
      </c>
      <c r="AF89" s="2">
        <f t="shared" si="22"/>
        <v>0</v>
      </c>
    </row>
    <row r="90" spans="1:32" ht="21.95" customHeight="1" x14ac:dyDescent="0.2">
      <c r="A90" s="8" t="s">
        <v>93</v>
      </c>
      <c r="B90" s="8" t="s">
        <v>13</v>
      </c>
      <c r="C90" s="8"/>
      <c r="D90" s="10"/>
      <c r="E90" s="9">
        <v>1480</v>
      </c>
      <c r="F90" s="9">
        <v>1480</v>
      </c>
      <c r="G90" s="9"/>
      <c r="H90" s="23">
        <v>0</v>
      </c>
      <c r="I90" s="2" t="e">
        <f>VLOOKUP(A90,[1]TDSheet!$A$1:$I$65536,9,0)</f>
        <v>#N/A</v>
      </c>
      <c r="J90" s="2">
        <f>VLOOKUP(A90,[2]Донецк!$A$1:$E$65536,4,0)</f>
        <v>1480</v>
      </c>
      <c r="K90" s="2">
        <f t="shared" si="23"/>
        <v>0</v>
      </c>
      <c r="L90" s="2">
        <f t="shared" si="24"/>
        <v>0</v>
      </c>
      <c r="M90" s="2">
        <f>VLOOKUP(A90,[3]TDSheet!$A$1:$V$65536,6,0)</f>
        <v>1480</v>
      </c>
      <c r="P90" s="2">
        <f t="shared" si="25"/>
        <v>0</v>
      </c>
      <c r="Q90" s="21"/>
      <c r="R90" s="33">
        <f t="shared" si="26"/>
        <v>0</v>
      </c>
      <c r="S90" s="44"/>
      <c r="T90" s="21">
        <f t="shared" si="17"/>
        <v>0</v>
      </c>
      <c r="U90" s="45"/>
      <c r="V90" s="35"/>
      <c r="X90" s="2" t="e">
        <f t="shared" si="18"/>
        <v>#DIV/0!</v>
      </c>
      <c r="Y90" s="2" t="e">
        <f t="shared" si="19"/>
        <v>#DIV/0!</v>
      </c>
      <c r="Z90" s="2">
        <v>0</v>
      </c>
      <c r="AA90" s="2">
        <v>0</v>
      </c>
      <c r="AB90" s="2">
        <v>0</v>
      </c>
      <c r="AD90" s="2">
        <f t="shared" si="20"/>
        <v>0</v>
      </c>
      <c r="AE90" s="2">
        <f t="shared" si="21"/>
        <v>0</v>
      </c>
      <c r="AF90" s="2">
        <f t="shared" si="22"/>
        <v>0</v>
      </c>
    </row>
    <row r="91" spans="1:32" ht="21.95" customHeight="1" x14ac:dyDescent="0.2">
      <c r="A91" s="8" t="s">
        <v>94</v>
      </c>
      <c r="B91" s="8" t="s">
        <v>13</v>
      </c>
      <c r="C91" s="8"/>
      <c r="D91" s="10"/>
      <c r="E91" s="9">
        <v>504</v>
      </c>
      <c r="F91" s="9">
        <v>503</v>
      </c>
      <c r="G91" s="9"/>
      <c r="H91" s="23">
        <v>0</v>
      </c>
      <c r="I91" s="2" t="e">
        <f>VLOOKUP(A91,[1]TDSheet!$A$1:$I$65536,9,0)</f>
        <v>#N/A</v>
      </c>
      <c r="J91" s="2">
        <f>VLOOKUP(A91,[2]Донецк!$A$1:$E$65536,4,0)</f>
        <v>504</v>
      </c>
      <c r="K91" s="2">
        <f t="shared" si="23"/>
        <v>-1</v>
      </c>
      <c r="L91" s="2">
        <f t="shared" si="24"/>
        <v>-1</v>
      </c>
      <c r="M91" s="2">
        <f>VLOOKUP(A91,[3]TDSheet!$A$1:$V$65536,6,0)</f>
        <v>504</v>
      </c>
      <c r="P91" s="2">
        <f t="shared" si="25"/>
        <v>-0.2</v>
      </c>
      <c r="Q91" s="21"/>
      <c r="R91" s="33">
        <f t="shared" si="26"/>
        <v>0</v>
      </c>
      <c r="S91" s="44"/>
      <c r="T91" s="21">
        <f t="shared" si="17"/>
        <v>0</v>
      </c>
      <c r="U91" s="45"/>
      <c r="V91" s="35"/>
      <c r="X91" s="2">
        <f t="shared" si="18"/>
        <v>0</v>
      </c>
      <c r="Y91" s="2">
        <f t="shared" si="19"/>
        <v>0</v>
      </c>
      <c r="Z91" s="2">
        <v>0</v>
      </c>
      <c r="AA91" s="2">
        <v>0</v>
      </c>
      <c r="AB91" s="2">
        <v>0</v>
      </c>
      <c r="AD91" s="2">
        <f t="shared" si="20"/>
        <v>0</v>
      </c>
      <c r="AE91" s="2">
        <f t="shared" si="21"/>
        <v>0</v>
      </c>
      <c r="AF91" s="2">
        <f t="shared" si="22"/>
        <v>0</v>
      </c>
    </row>
    <row r="92" spans="1:32" ht="21.95" customHeight="1" x14ac:dyDescent="0.2">
      <c r="A92" s="8" t="s">
        <v>95</v>
      </c>
      <c r="B92" s="8" t="s">
        <v>13</v>
      </c>
      <c r="C92" s="8"/>
      <c r="D92" s="10"/>
      <c r="E92" s="9">
        <v>252</v>
      </c>
      <c r="F92" s="9">
        <v>252</v>
      </c>
      <c r="G92" s="9"/>
      <c r="H92" s="23">
        <v>0</v>
      </c>
      <c r="I92" s="2" t="e">
        <f>VLOOKUP(A92,[1]TDSheet!$A$1:$I$65536,9,0)</f>
        <v>#N/A</v>
      </c>
      <c r="J92" s="2">
        <f>VLOOKUP(A92,[2]Донецк!$A$1:$E$65536,4,0)</f>
        <v>252</v>
      </c>
      <c r="K92" s="2">
        <f t="shared" si="23"/>
        <v>0</v>
      </c>
      <c r="L92" s="2">
        <f t="shared" si="24"/>
        <v>0</v>
      </c>
      <c r="M92" s="2">
        <f>VLOOKUP(A92,[3]TDSheet!$A$1:$V$65536,6,0)</f>
        <v>252</v>
      </c>
      <c r="P92" s="2">
        <f t="shared" si="25"/>
        <v>0</v>
      </c>
      <c r="Q92" s="21"/>
      <c r="R92" s="33">
        <f t="shared" si="26"/>
        <v>0</v>
      </c>
      <c r="S92" s="44"/>
      <c r="T92" s="21">
        <f t="shared" si="17"/>
        <v>0</v>
      </c>
      <c r="U92" s="45"/>
      <c r="V92" s="35"/>
      <c r="X92" s="2" t="e">
        <f t="shared" si="18"/>
        <v>#DIV/0!</v>
      </c>
      <c r="Y92" s="2" t="e">
        <f t="shared" si="19"/>
        <v>#DIV/0!</v>
      </c>
      <c r="Z92" s="2">
        <v>0</v>
      </c>
      <c r="AA92" s="2">
        <v>0</v>
      </c>
      <c r="AB92" s="2">
        <v>0</v>
      </c>
      <c r="AD92" s="2">
        <f t="shared" si="20"/>
        <v>0</v>
      </c>
      <c r="AE92" s="2">
        <f t="shared" si="21"/>
        <v>0</v>
      </c>
      <c r="AF92" s="2">
        <f t="shared" si="22"/>
        <v>0</v>
      </c>
    </row>
    <row r="93" spans="1:32" ht="11.1" customHeight="1" x14ac:dyDescent="0.2">
      <c r="A93" s="8" t="s">
        <v>96</v>
      </c>
      <c r="B93" s="8" t="s">
        <v>13</v>
      </c>
      <c r="C93" s="22" t="str">
        <f>VLOOKUP(A93,[1]TDSheet!$A$1:$C$65536,3,0)</f>
        <v>Дек</v>
      </c>
      <c r="D93" s="9">
        <v>165</v>
      </c>
      <c r="E93" s="9">
        <v>426</v>
      </c>
      <c r="F93" s="9">
        <v>435</v>
      </c>
      <c r="G93" s="29">
        <v>-3</v>
      </c>
      <c r="H93" s="23">
        <f>VLOOKUP(A93,[1]TDSheet!$A$1:$H$65536,8,0)</f>
        <v>0.4</v>
      </c>
      <c r="I93" s="2">
        <f>VLOOKUP(A93,[1]TDSheet!$A$1:$I$65536,9,0)</f>
        <v>40</v>
      </c>
      <c r="J93" s="2">
        <f>VLOOKUP(A93,[2]Донецк!$A$1:$E$65536,4,0)</f>
        <v>437</v>
      </c>
      <c r="K93" s="2">
        <f t="shared" si="23"/>
        <v>-2</v>
      </c>
      <c r="L93" s="2">
        <f t="shared" si="24"/>
        <v>33</v>
      </c>
      <c r="M93" s="2">
        <f>VLOOKUP(A93,[3]TDSheet!$A$1:$V$65536,6,0)</f>
        <v>402</v>
      </c>
      <c r="P93" s="2">
        <f t="shared" si="25"/>
        <v>6.6</v>
      </c>
      <c r="Q93" s="21"/>
      <c r="R93" s="33">
        <f t="shared" si="26"/>
        <v>0</v>
      </c>
      <c r="S93" s="44"/>
      <c r="T93" s="21">
        <f t="shared" si="17"/>
        <v>0</v>
      </c>
      <c r="U93" s="45"/>
      <c r="V93" s="35"/>
      <c r="X93" s="2">
        <f t="shared" si="18"/>
        <v>-0.45454545454545459</v>
      </c>
      <c r="Y93" s="2">
        <f t="shared" si="19"/>
        <v>-0.45454545454545459</v>
      </c>
      <c r="Z93" s="2">
        <f>VLOOKUP(A93,[1]TDSheet!$A$1:$W$65536,23,0)</f>
        <v>7.6</v>
      </c>
      <c r="AA93" s="2">
        <f>VLOOKUP(A93,[1]TDSheet!$A$1:$X$65536,24,0)</f>
        <v>15.2</v>
      </c>
      <c r="AB93" s="2">
        <f>VLOOKUP(A93,[1]TDSheet!$A$1:$P$65536,16,0)</f>
        <v>11.2</v>
      </c>
      <c r="AD93" s="2">
        <f t="shared" si="20"/>
        <v>0</v>
      </c>
      <c r="AE93" s="2">
        <f t="shared" si="21"/>
        <v>0</v>
      </c>
      <c r="AF93" s="2">
        <f t="shared" si="22"/>
        <v>0</v>
      </c>
    </row>
    <row r="94" spans="1:32" ht="11.1" customHeight="1" x14ac:dyDescent="0.2">
      <c r="A94" s="8" t="s">
        <v>97</v>
      </c>
      <c r="B94" s="8" t="s">
        <v>13</v>
      </c>
      <c r="C94" s="8"/>
      <c r="D94" s="10"/>
      <c r="E94" s="9">
        <v>648</v>
      </c>
      <c r="F94" s="9">
        <v>648</v>
      </c>
      <c r="G94" s="9"/>
      <c r="H94" s="23">
        <f>VLOOKUP(A94,[1]TDSheet!$A$1:$H$65536,8,0)</f>
        <v>0</v>
      </c>
      <c r="I94" s="2">
        <f>VLOOKUP(A94,[1]TDSheet!$A$1:$I$65536,9,0)</f>
        <v>40</v>
      </c>
      <c r="J94" s="2">
        <f>VLOOKUP(A94,[2]Донецк!$A$1:$E$65536,4,0)</f>
        <v>648</v>
      </c>
      <c r="K94" s="2">
        <f t="shared" si="23"/>
        <v>0</v>
      </c>
      <c r="L94" s="2">
        <f t="shared" si="24"/>
        <v>0</v>
      </c>
      <c r="M94" s="2">
        <f>VLOOKUP(A94,[3]TDSheet!$A$1:$V$65536,6,0)</f>
        <v>648</v>
      </c>
      <c r="P94" s="2">
        <f t="shared" si="25"/>
        <v>0</v>
      </c>
      <c r="Q94" s="21"/>
      <c r="R94" s="33">
        <f t="shared" si="26"/>
        <v>0</v>
      </c>
      <c r="S94" s="44"/>
      <c r="T94" s="21">
        <f t="shared" si="17"/>
        <v>0</v>
      </c>
      <c r="U94" s="45"/>
      <c r="V94" s="35"/>
      <c r="X94" s="2" t="e">
        <f t="shared" si="18"/>
        <v>#DIV/0!</v>
      </c>
      <c r="Y94" s="2" t="e">
        <f t="shared" si="19"/>
        <v>#DIV/0!</v>
      </c>
      <c r="Z94" s="2">
        <f>VLOOKUP(A94,[1]TDSheet!$A$1:$W$65536,23,0)</f>
        <v>0.4</v>
      </c>
      <c r="AA94" s="2">
        <f>VLOOKUP(A94,[1]TDSheet!$A$1:$X$65536,24,0)</f>
        <v>2.8</v>
      </c>
      <c r="AB94" s="2">
        <f>VLOOKUP(A94,[1]TDSheet!$A$1:$P$65536,16,0)</f>
        <v>0</v>
      </c>
      <c r="AD94" s="2">
        <f t="shared" si="20"/>
        <v>0</v>
      </c>
      <c r="AE94" s="2">
        <f t="shared" si="21"/>
        <v>0</v>
      </c>
      <c r="AF94" s="2">
        <f t="shared" si="22"/>
        <v>0</v>
      </c>
    </row>
    <row r="95" spans="1:32" ht="21.95" customHeight="1" x14ac:dyDescent="0.2">
      <c r="A95" s="8" t="s">
        <v>98</v>
      </c>
      <c r="B95" s="8" t="s">
        <v>9</v>
      </c>
      <c r="C95" s="8"/>
      <c r="D95" s="9">
        <v>-0.69299999999999995</v>
      </c>
      <c r="E95" s="9">
        <v>17.276</v>
      </c>
      <c r="F95" s="9">
        <v>8.5839999999999996</v>
      </c>
      <c r="G95" s="9">
        <v>7.9989999999999997</v>
      </c>
      <c r="H95" s="23">
        <f>VLOOKUP(A95,[1]TDSheet!$A$1:$H$65536,8,0)</f>
        <v>1</v>
      </c>
      <c r="I95" s="2">
        <f>VLOOKUP(A95,[1]TDSheet!$A$1:$I$65536,9,0)</f>
        <v>40</v>
      </c>
      <c r="J95" s="2">
        <f>VLOOKUP(A95,[2]Донецк!$A$1:$E$65536,4,0)</f>
        <v>9.1999999999999993</v>
      </c>
      <c r="K95" s="2">
        <f t="shared" si="23"/>
        <v>-0.61599999999999966</v>
      </c>
      <c r="L95" s="2">
        <f t="shared" si="24"/>
        <v>8.5839999999999996</v>
      </c>
      <c r="P95" s="2">
        <f t="shared" si="25"/>
        <v>1.7167999999999999</v>
      </c>
      <c r="Q95" s="21">
        <f>8*P95-O95-G95</f>
        <v>5.7353999999999994</v>
      </c>
      <c r="R95" s="33">
        <f>Q95</f>
        <v>5.7353999999999994</v>
      </c>
      <c r="S95" s="44"/>
      <c r="T95" s="21">
        <f t="shared" si="17"/>
        <v>5.7353999999999994</v>
      </c>
      <c r="U95" s="45"/>
      <c r="V95" s="35">
        <v>13</v>
      </c>
      <c r="X95" s="2">
        <f t="shared" si="18"/>
        <v>8</v>
      </c>
      <c r="Y95" s="2">
        <f t="shared" si="19"/>
        <v>4.6592497670083874</v>
      </c>
      <c r="Z95" s="2">
        <f>VLOOKUP(A95,[1]TDSheet!$A$1:$W$65536,23,0)</f>
        <v>0.99440000000000006</v>
      </c>
      <c r="AA95" s="2">
        <f>VLOOKUP(A95,[1]TDSheet!$A$1:$X$65536,24,0)</f>
        <v>2.1288</v>
      </c>
      <c r="AB95" s="2">
        <f>VLOOKUP(A95,[1]TDSheet!$A$1:$P$65536,16,0)</f>
        <v>0.4224</v>
      </c>
      <c r="AD95" s="2">
        <f t="shared" si="20"/>
        <v>0</v>
      </c>
      <c r="AE95" s="2">
        <f t="shared" si="21"/>
        <v>5.7353999999999994</v>
      </c>
      <c r="AF95" s="2">
        <f t="shared" si="22"/>
        <v>0</v>
      </c>
    </row>
    <row r="96" spans="1:32" ht="21.95" customHeight="1" x14ac:dyDescent="0.2">
      <c r="A96" s="8" t="s">
        <v>99</v>
      </c>
      <c r="B96" s="8" t="s">
        <v>13</v>
      </c>
      <c r="C96" s="8"/>
      <c r="D96" s="9">
        <v>10</v>
      </c>
      <c r="E96" s="9"/>
      <c r="F96" s="9">
        <v>5</v>
      </c>
      <c r="G96" s="9">
        <v>5</v>
      </c>
      <c r="H96" s="23">
        <f>VLOOKUP(A96,[1]TDSheet!$A$1:$H$65536,8,0)</f>
        <v>0.35</v>
      </c>
      <c r="I96" s="2">
        <f>VLOOKUP(A96,[1]TDSheet!$A$1:$I$65536,9,0)</f>
        <v>35</v>
      </c>
      <c r="J96" s="2">
        <f>VLOOKUP(A96,[2]Донецк!$A$1:$E$65536,4,0)</f>
        <v>5</v>
      </c>
      <c r="K96" s="2">
        <f t="shared" si="23"/>
        <v>0</v>
      </c>
      <c r="L96" s="2">
        <f t="shared" si="24"/>
        <v>5</v>
      </c>
      <c r="O96" s="2">
        <v>8</v>
      </c>
      <c r="P96" s="2">
        <f t="shared" si="25"/>
        <v>1</v>
      </c>
      <c r="Q96" s="21"/>
      <c r="R96" s="33">
        <f t="shared" si="26"/>
        <v>0</v>
      </c>
      <c r="S96" s="44"/>
      <c r="T96" s="21">
        <f t="shared" si="17"/>
        <v>0</v>
      </c>
      <c r="U96" s="45"/>
      <c r="V96" s="35"/>
      <c r="X96" s="2">
        <f t="shared" si="18"/>
        <v>13</v>
      </c>
      <c r="Y96" s="2">
        <f t="shared" si="19"/>
        <v>13</v>
      </c>
      <c r="Z96" s="2">
        <f>VLOOKUP(A96,[1]TDSheet!$A$1:$W$65536,23,0)</f>
        <v>1.4</v>
      </c>
      <c r="AA96" s="2">
        <f>VLOOKUP(A96,[1]TDSheet!$A$1:$X$65536,24,0)</f>
        <v>1.4</v>
      </c>
      <c r="AB96" s="2">
        <f>VLOOKUP(A96,[1]TDSheet!$A$1:$P$65536,16,0)</f>
        <v>1.2</v>
      </c>
      <c r="AD96" s="2">
        <f t="shared" si="20"/>
        <v>0</v>
      </c>
      <c r="AE96" s="2">
        <f t="shared" si="21"/>
        <v>0</v>
      </c>
      <c r="AF96" s="2">
        <f t="shared" si="22"/>
        <v>0</v>
      </c>
    </row>
    <row r="97" spans="1:32" ht="21.95" customHeight="1" x14ac:dyDescent="0.2">
      <c r="A97" s="8" t="s">
        <v>100</v>
      </c>
      <c r="B97" s="8" t="s">
        <v>13</v>
      </c>
      <c r="C97" s="8"/>
      <c r="D97" s="9">
        <v>46</v>
      </c>
      <c r="E97" s="9"/>
      <c r="F97" s="9">
        <v>27</v>
      </c>
      <c r="G97" s="9">
        <v>-1</v>
      </c>
      <c r="H97" s="23">
        <f>VLOOKUP(A97,[1]TDSheet!$A$1:$H$65536,8,0)</f>
        <v>0.28000000000000003</v>
      </c>
      <c r="I97" s="2">
        <f>VLOOKUP(A97,[1]TDSheet!$A$1:$I$65536,9,0)</f>
        <v>45</v>
      </c>
      <c r="J97" s="2">
        <f>VLOOKUP(A97,[2]Донецк!$A$1:$E$65536,4,0)</f>
        <v>28</v>
      </c>
      <c r="K97" s="2">
        <f t="shared" si="23"/>
        <v>-1</v>
      </c>
      <c r="L97" s="2">
        <f t="shared" si="24"/>
        <v>27</v>
      </c>
      <c r="O97" s="2">
        <f>VLOOKUP(A97,[1]TDSheet!$A$1:$S$65536,18,0)</f>
        <v>53</v>
      </c>
      <c r="P97" s="2">
        <f t="shared" si="25"/>
        <v>5.4</v>
      </c>
      <c r="Q97" s="21"/>
      <c r="R97" s="33">
        <f t="shared" si="26"/>
        <v>0</v>
      </c>
      <c r="S97" s="44"/>
      <c r="T97" s="21">
        <f t="shared" si="17"/>
        <v>0</v>
      </c>
      <c r="U97" s="45"/>
      <c r="V97" s="35">
        <v>13</v>
      </c>
      <c r="X97" s="2">
        <f t="shared" si="18"/>
        <v>9.6296296296296298</v>
      </c>
      <c r="Y97" s="2">
        <f t="shared" si="19"/>
        <v>9.6296296296296298</v>
      </c>
      <c r="Z97" s="2">
        <f>VLOOKUP(A97,[1]TDSheet!$A$1:$W$65536,23,0)</f>
        <v>-0.2</v>
      </c>
      <c r="AA97" s="2">
        <f>VLOOKUP(A97,[1]TDSheet!$A$1:$X$65536,24,0)</f>
        <v>6</v>
      </c>
      <c r="AB97" s="2">
        <f>VLOOKUP(A97,[1]TDSheet!$A$1:$P$65536,16,0)</f>
        <v>8.8000000000000007</v>
      </c>
      <c r="AD97" s="2">
        <f t="shared" si="20"/>
        <v>0</v>
      </c>
      <c r="AE97" s="2">
        <f t="shared" si="21"/>
        <v>0</v>
      </c>
      <c r="AF97" s="2">
        <f t="shared" si="22"/>
        <v>0</v>
      </c>
    </row>
    <row r="98" spans="1:32" ht="11.1" customHeight="1" x14ac:dyDescent="0.2">
      <c r="A98" s="8" t="s">
        <v>101</v>
      </c>
      <c r="B98" s="8" t="s">
        <v>9</v>
      </c>
      <c r="C98" s="8"/>
      <c r="D98" s="9">
        <v>107.395</v>
      </c>
      <c r="E98" s="9"/>
      <c r="F98" s="9">
        <v>44.234000000000002</v>
      </c>
      <c r="G98" s="29"/>
      <c r="H98" s="23">
        <f>VLOOKUP(A98,[1]TDSheet!$A$1:$H$65536,8,0)</f>
        <v>1</v>
      </c>
      <c r="I98" s="2">
        <f>VLOOKUP(A98,[1]TDSheet!$A$1:$I$65536,9,0)</f>
        <v>30</v>
      </c>
      <c r="J98" s="2">
        <f>VLOOKUP(A98,[2]Донецк!$A$1:$E$65536,4,0)</f>
        <v>51.4</v>
      </c>
      <c r="K98" s="2">
        <f t="shared" si="23"/>
        <v>-7.1659999999999968</v>
      </c>
      <c r="L98" s="2">
        <f t="shared" si="24"/>
        <v>44.234000000000002</v>
      </c>
      <c r="O98" s="2">
        <f>VLOOKUP(A98,[1]TDSheet!$A$1:$S$65536,18,0)</f>
        <v>37</v>
      </c>
      <c r="P98" s="2">
        <f t="shared" si="25"/>
        <v>8.8468</v>
      </c>
      <c r="Q98" s="21">
        <f>6*P98-O98-G98</f>
        <v>16.080799999999996</v>
      </c>
      <c r="R98" s="33">
        <f t="shared" si="26"/>
        <v>16.080799999999996</v>
      </c>
      <c r="S98" s="44"/>
      <c r="T98" s="21">
        <f t="shared" si="17"/>
        <v>16.080799999999996</v>
      </c>
      <c r="U98" s="45"/>
      <c r="V98" s="35">
        <v>30</v>
      </c>
      <c r="X98" s="2">
        <f t="shared" si="18"/>
        <v>6</v>
      </c>
      <c r="Y98" s="2">
        <f t="shared" si="19"/>
        <v>4.1823032056788891</v>
      </c>
      <c r="Z98" s="2">
        <f>VLOOKUP(A98,[1]TDSheet!$A$1:$W$65536,23,0)</f>
        <v>12.762600000000001</v>
      </c>
      <c r="AA98" s="2">
        <f>VLOOKUP(A98,[1]TDSheet!$A$1:$X$65536,24,0)</f>
        <v>9.6793999999999993</v>
      </c>
      <c r="AB98" s="2">
        <f>VLOOKUP(A98,[1]TDSheet!$A$1:$P$65536,16,0)</f>
        <v>11.305400000000001</v>
      </c>
      <c r="AD98" s="2">
        <f t="shared" si="20"/>
        <v>0</v>
      </c>
      <c r="AE98" s="2">
        <f t="shared" si="21"/>
        <v>16.080799999999996</v>
      </c>
      <c r="AF98" s="2">
        <f t="shared" si="22"/>
        <v>0</v>
      </c>
    </row>
    <row r="99" spans="1:32" ht="21.95" customHeight="1" x14ac:dyDescent="0.2">
      <c r="A99" s="8" t="s">
        <v>102</v>
      </c>
      <c r="B99" s="8" t="s">
        <v>13</v>
      </c>
      <c r="C99" s="8"/>
      <c r="D99" s="9">
        <v>62</v>
      </c>
      <c r="E99" s="9"/>
      <c r="F99" s="9">
        <v>39</v>
      </c>
      <c r="G99" s="9">
        <v>1</v>
      </c>
      <c r="H99" s="23">
        <f>VLOOKUP(A99,[1]TDSheet!$A$1:$H$65536,8,0)</f>
        <v>0.28000000000000003</v>
      </c>
      <c r="I99" s="2">
        <f>VLOOKUP(A99,[1]TDSheet!$A$1:$I$65536,9,0)</f>
        <v>45</v>
      </c>
      <c r="J99" s="2">
        <f>VLOOKUP(A99,[2]Донецк!$A$1:$E$65536,4,0)</f>
        <v>48</v>
      </c>
      <c r="K99" s="2">
        <f t="shared" si="23"/>
        <v>-9</v>
      </c>
      <c r="L99" s="2">
        <f t="shared" si="24"/>
        <v>39</v>
      </c>
      <c r="O99" s="2">
        <f>VLOOKUP(A99,[1]TDSheet!$A$1:$S$65536,18,0)</f>
        <v>78</v>
      </c>
      <c r="P99" s="2">
        <f t="shared" si="25"/>
        <v>7.8</v>
      </c>
      <c r="Q99" s="21"/>
      <c r="R99" s="33">
        <f t="shared" si="26"/>
        <v>0</v>
      </c>
      <c r="S99" s="44"/>
      <c r="T99" s="21">
        <f t="shared" si="17"/>
        <v>0</v>
      </c>
      <c r="U99" s="45"/>
      <c r="V99" s="35">
        <v>15</v>
      </c>
      <c r="X99" s="2">
        <f t="shared" si="18"/>
        <v>10.128205128205128</v>
      </c>
      <c r="Y99" s="2">
        <f t="shared" si="19"/>
        <v>10.128205128205128</v>
      </c>
      <c r="Z99" s="2">
        <f>VLOOKUP(A99,[1]TDSheet!$A$1:$W$65536,23,0)</f>
        <v>8.4</v>
      </c>
      <c r="AA99" s="2">
        <f>VLOOKUP(A99,[1]TDSheet!$A$1:$X$65536,24,0)</f>
        <v>8.4</v>
      </c>
      <c r="AB99" s="2">
        <f>VLOOKUP(A99,[1]TDSheet!$A$1:$P$65536,16,0)</f>
        <v>12</v>
      </c>
      <c r="AD99" s="2">
        <f t="shared" si="20"/>
        <v>0</v>
      </c>
      <c r="AE99" s="2">
        <f t="shared" si="21"/>
        <v>0</v>
      </c>
      <c r="AF99" s="2">
        <f t="shared" si="22"/>
        <v>0</v>
      </c>
    </row>
    <row r="100" spans="1:32" ht="11.1" customHeight="1" x14ac:dyDescent="0.2">
      <c r="A100" s="8" t="s">
        <v>103</v>
      </c>
      <c r="B100" s="8" t="s">
        <v>13</v>
      </c>
      <c r="C100" s="8"/>
      <c r="D100" s="9">
        <v>51</v>
      </c>
      <c r="E100" s="9"/>
      <c r="F100" s="9">
        <v>11</v>
      </c>
      <c r="G100" s="29"/>
      <c r="H100" s="23">
        <f>VLOOKUP(A100,[1]TDSheet!$A$1:$H$65536,8,0)</f>
        <v>0</v>
      </c>
      <c r="I100" s="2" t="e">
        <f>VLOOKUP(A100,[1]TDSheet!$A$1:$I$65536,9,0)</f>
        <v>#N/A</v>
      </c>
      <c r="J100" s="2">
        <f>VLOOKUP(A100,[2]Донецк!$A$1:$E$65536,4,0)</f>
        <v>17</v>
      </c>
      <c r="K100" s="2">
        <f t="shared" si="23"/>
        <v>-6</v>
      </c>
      <c r="L100" s="2">
        <f t="shared" si="24"/>
        <v>11</v>
      </c>
      <c r="P100" s="2">
        <f t="shared" si="25"/>
        <v>2.2000000000000002</v>
      </c>
      <c r="Q100" s="21"/>
      <c r="R100" s="33">
        <f t="shared" si="26"/>
        <v>0</v>
      </c>
      <c r="S100" s="44"/>
      <c r="T100" s="21">
        <f t="shared" si="17"/>
        <v>0</v>
      </c>
      <c r="U100" s="45"/>
      <c r="V100" s="35"/>
      <c r="X100" s="2">
        <f t="shared" si="18"/>
        <v>0</v>
      </c>
      <c r="Y100" s="2">
        <f t="shared" si="19"/>
        <v>0</v>
      </c>
      <c r="Z100" s="2">
        <f>VLOOKUP(A100,[1]TDSheet!$A$1:$W$65536,23,0)</f>
        <v>2</v>
      </c>
      <c r="AA100" s="2">
        <f>VLOOKUP(A100,[1]TDSheet!$A$1:$X$65536,24,0)</f>
        <v>4</v>
      </c>
      <c r="AB100" s="2">
        <f>VLOOKUP(A100,[1]TDSheet!$A$1:$P$65536,16,0)</f>
        <v>5</v>
      </c>
      <c r="AD100" s="2">
        <f t="shared" si="20"/>
        <v>0</v>
      </c>
      <c r="AE100" s="2">
        <f t="shared" si="21"/>
        <v>0</v>
      </c>
      <c r="AF100" s="2">
        <f t="shared" si="22"/>
        <v>0</v>
      </c>
    </row>
    <row r="101" spans="1:32" ht="11.1" customHeight="1" x14ac:dyDescent="0.2">
      <c r="A101" s="8" t="s">
        <v>104</v>
      </c>
      <c r="B101" s="8" t="s">
        <v>9</v>
      </c>
      <c r="C101" s="22" t="str">
        <f>VLOOKUP(A101,[1]TDSheet!$A$1:$C$65536,3,0)</f>
        <v>Дек</v>
      </c>
      <c r="D101" s="9">
        <v>29.481000000000002</v>
      </c>
      <c r="E101" s="9"/>
      <c r="F101" s="9">
        <v>23.436</v>
      </c>
      <c r="G101" s="9">
        <v>0.22</v>
      </c>
      <c r="H101" s="23">
        <f>VLOOKUP(A101,[1]TDSheet!$A$1:$H$65536,8,0)</f>
        <v>1</v>
      </c>
      <c r="I101" s="2">
        <f>VLOOKUP(A101,[1]TDSheet!$A$1:$I$65536,9,0)</f>
        <v>50</v>
      </c>
      <c r="J101" s="2">
        <f>VLOOKUP(A101,[2]Донецк!$A$1:$E$65536,4,0)</f>
        <v>39.4</v>
      </c>
      <c r="K101" s="2">
        <f t="shared" si="23"/>
        <v>-15.963999999999999</v>
      </c>
      <c r="L101" s="2">
        <f t="shared" si="24"/>
        <v>23.436</v>
      </c>
      <c r="O101" s="2">
        <f>VLOOKUP(A101,[1]TDSheet!$A$1:$S$65536,18,0)</f>
        <v>101</v>
      </c>
      <c r="P101" s="2">
        <f t="shared" si="25"/>
        <v>4.6871999999999998</v>
      </c>
      <c r="Q101" s="21"/>
      <c r="R101" s="33">
        <f t="shared" si="26"/>
        <v>0</v>
      </c>
      <c r="S101" s="44"/>
      <c r="T101" s="21">
        <f t="shared" si="17"/>
        <v>0</v>
      </c>
      <c r="U101" s="45"/>
      <c r="V101" s="35"/>
      <c r="X101" s="2">
        <f t="shared" si="18"/>
        <v>21.594982078853047</v>
      </c>
      <c r="Y101" s="2">
        <f t="shared" si="19"/>
        <v>21.594982078853047</v>
      </c>
      <c r="Z101" s="2">
        <f>VLOOKUP(A101,[1]TDSheet!$A$1:$W$65536,23,0)</f>
        <v>-5.8999999999999997E-2</v>
      </c>
      <c r="AA101" s="2">
        <f>VLOOKUP(A101,[1]TDSheet!$A$1:$X$65536,24,0)</f>
        <v>8.8268000000000004</v>
      </c>
      <c r="AB101" s="2">
        <f>VLOOKUP(A101,[1]TDSheet!$A$1:$P$65536,16,0)</f>
        <v>17.763399999999997</v>
      </c>
      <c r="AD101" s="2">
        <f t="shared" si="20"/>
        <v>0</v>
      </c>
      <c r="AE101" s="2">
        <f t="shared" si="21"/>
        <v>0</v>
      </c>
      <c r="AF101" s="2">
        <f t="shared" si="22"/>
        <v>0</v>
      </c>
    </row>
    <row r="102" spans="1:32" ht="11.1" customHeight="1" x14ac:dyDescent="0.2">
      <c r="A102" s="8" t="s">
        <v>105</v>
      </c>
      <c r="B102" s="8" t="s">
        <v>9</v>
      </c>
      <c r="C102" s="22" t="str">
        <f>VLOOKUP(A102,[1]TDSheet!$A$1:$C$65536,3,0)</f>
        <v>Дек</v>
      </c>
      <c r="D102" s="9">
        <v>51.762999999999998</v>
      </c>
      <c r="E102" s="9"/>
      <c r="F102" s="9">
        <v>40.161999999999999</v>
      </c>
      <c r="G102" s="9">
        <v>8.9999999999999993E-3</v>
      </c>
      <c r="H102" s="23">
        <f>VLOOKUP(A102,[1]TDSheet!$A$1:$H$65536,8,0)</f>
        <v>1</v>
      </c>
      <c r="I102" s="2">
        <f>VLOOKUP(A102,[1]TDSheet!$A$1:$I$65536,9,0)</f>
        <v>50</v>
      </c>
      <c r="J102" s="2">
        <f>VLOOKUP(A102,[2]Донецк!$A$1:$E$65536,4,0)</f>
        <v>43.2</v>
      </c>
      <c r="K102" s="2">
        <f t="shared" si="23"/>
        <v>-3.0380000000000038</v>
      </c>
      <c r="L102" s="2">
        <f t="shared" si="24"/>
        <v>40.161999999999999</v>
      </c>
      <c r="O102" s="2">
        <f>VLOOKUP(A102,[1]TDSheet!$A$1:$S$65536,18,0)</f>
        <v>43</v>
      </c>
      <c r="P102" s="2">
        <f t="shared" si="25"/>
        <v>8.0323999999999991</v>
      </c>
      <c r="Q102" s="21">
        <f t="shared" ref="Q102:Q104" si="29">8*P102-O102-G102</f>
        <v>21.250199999999992</v>
      </c>
      <c r="R102" s="33">
        <f t="shared" si="26"/>
        <v>21.250199999999992</v>
      </c>
      <c r="S102" s="44"/>
      <c r="T102" s="21">
        <f t="shared" si="17"/>
        <v>21.250199999999992</v>
      </c>
      <c r="U102" s="45"/>
      <c r="V102" s="35">
        <v>53</v>
      </c>
      <c r="X102" s="2">
        <f t="shared" si="18"/>
        <v>8</v>
      </c>
      <c r="Y102" s="2">
        <f t="shared" si="19"/>
        <v>5.3544395199442265</v>
      </c>
      <c r="Z102" s="2">
        <f>VLOOKUP(A102,[1]TDSheet!$A$1:$W$65536,23,0)</f>
        <v>6.7486000000000006</v>
      </c>
      <c r="AA102" s="2">
        <f>VLOOKUP(A102,[1]TDSheet!$A$1:$X$65536,24,0)</f>
        <v>5.9466000000000001</v>
      </c>
      <c r="AB102" s="2">
        <f>VLOOKUP(A102,[1]TDSheet!$A$1:$P$65536,16,0)</f>
        <v>7.6159999999999997</v>
      </c>
      <c r="AD102" s="2">
        <f t="shared" si="20"/>
        <v>0</v>
      </c>
      <c r="AE102" s="2">
        <f t="shared" si="21"/>
        <v>21.250199999999992</v>
      </c>
      <c r="AF102" s="2">
        <f t="shared" si="22"/>
        <v>0</v>
      </c>
    </row>
    <row r="103" spans="1:32" ht="11.1" customHeight="1" x14ac:dyDescent="0.2">
      <c r="A103" s="8" t="s">
        <v>106</v>
      </c>
      <c r="B103" s="8" t="s">
        <v>13</v>
      </c>
      <c r="C103" s="8" t="str">
        <f>VLOOKUP(A103,[1]TDSheet!$A$1:$C$65536,3,0)</f>
        <v>нет</v>
      </c>
      <c r="D103" s="9">
        <v>192</v>
      </c>
      <c r="E103" s="9">
        <v>438</v>
      </c>
      <c r="F103" s="9">
        <v>406</v>
      </c>
      <c r="G103" s="9">
        <v>126</v>
      </c>
      <c r="H103" s="23">
        <f>VLOOKUP(A103,[1]TDSheet!$A$1:$H$65536,8,0)</f>
        <v>0.4</v>
      </c>
      <c r="I103" s="2">
        <f>VLOOKUP(A103,[1]TDSheet!$A$1:$I$65536,9,0)</f>
        <v>40</v>
      </c>
      <c r="J103" s="2">
        <f>VLOOKUP(A103,[2]Донецк!$A$1:$E$65536,4,0)</f>
        <v>405</v>
      </c>
      <c r="K103" s="2">
        <f t="shared" si="23"/>
        <v>1</v>
      </c>
      <c r="L103" s="2">
        <f t="shared" si="24"/>
        <v>406</v>
      </c>
      <c r="O103" s="2">
        <f>VLOOKUP(A103,[1]TDSheet!$A$1:$S$65536,18,0)</f>
        <v>238</v>
      </c>
      <c r="P103" s="2">
        <f t="shared" si="25"/>
        <v>81.2</v>
      </c>
      <c r="Q103" s="21">
        <f t="shared" si="29"/>
        <v>285.60000000000002</v>
      </c>
      <c r="R103" s="33">
        <f t="shared" si="26"/>
        <v>285.60000000000002</v>
      </c>
      <c r="S103" s="44"/>
      <c r="T103" s="21">
        <f t="shared" si="17"/>
        <v>285.60000000000002</v>
      </c>
      <c r="U103" s="45"/>
      <c r="V103" s="35">
        <v>529</v>
      </c>
      <c r="X103" s="2">
        <f t="shared" si="18"/>
        <v>8</v>
      </c>
      <c r="Y103" s="2">
        <f t="shared" si="19"/>
        <v>4.4827586206896548</v>
      </c>
      <c r="Z103" s="2">
        <f>VLOOKUP(A103,[1]TDSheet!$A$1:$W$65536,23,0)</f>
        <v>14.6</v>
      </c>
      <c r="AA103" s="2">
        <f>VLOOKUP(A103,[1]TDSheet!$A$1:$X$65536,24,0)</f>
        <v>54.2</v>
      </c>
      <c r="AB103" s="2">
        <f>VLOOKUP(A103,[1]TDSheet!$A$1:$P$65536,16,0)</f>
        <v>69.400000000000006</v>
      </c>
      <c r="AD103" s="2">
        <f t="shared" si="20"/>
        <v>0</v>
      </c>
      <c r="AE103" s="2">
        <f t="shared" si="21"/>
        <v>114.24000000000001</v>
      </c>
      <c r="AF103" s="2">
        <f t="shared" si="22"/>
        <v>0</v>
      </c>
    </row>
    <row r="104" spans="1:32" ht="11.1" customHeight="1" x14ac:dyDescent="0.2">
      <c r="A104" s="8" t="s">
        <v>107</v>
      </c>
      <c r="B104" s="8" t="s">
        <v>13</v>
      </c>
      <c r="C104" s="22" t="str">
        <f>VLOOKUP(A104,[1]TDSheet!$A$1:$C$65536,3,0)</f>
        <v>Дек</v>
      </c>
      <c r="D104" s="9">
        <v>91</v>
      </c>
      <c r="E104" s="9">
        <v>234</v>
      </c>
      <c r="F104" s="9">
        <v>255</v>
      </c>
      <c r="G104" s="9"/>
      <c r="H104" s="23">
        <f>VLOOKUP(A104,[1]TDSheet!$A$1:$H$65536,8,0)</f>
        <v>0.4</v>
      </c>
      <c r="I104" s="2">
        <f>VLOOKUP(A104,[1]TDSheet!$A$1:$I$65536,9,0)</f>
        <v>40</v>
      </c>
      <c r="J104" s="2">
        <f>VLOOKUP(A104,[2]Донецк!$A$1:$E$65536,4,0)</f>
        <v>266</v>
      </c>
      <c r="K104" s="2">
        <f t="shared" si="23"/>
        <v>-11</v>
      </c>
      <c r="L104" s="2">
        <f t="shared" si="24"/>
        <v>255</v>
      </c>
      <c r="O104" s="2">
        <f>VLOOKUP(A104,[1]TDSheet!$A$1:$S$65536,18,0)</f>
        <v>331</v>
      </c>
      <c r="P104" s="2">
        <f t="shared" si="25"/>
        <v>51</v>
      </c>
      <c r="Q104" s="21">
        <f t="shared" si="29"/>
        <v>77</v>
      </c>
      <c r="R104" s="33">
        <f t="shared" si="26"/>
        <v>77</v>
      </c>
      <c r="S104" s="44"/>
      <c r="T104" s="21">
        <f t="shared" si="17"/>
        <v>77</v>
      </c>
      <c r="U104" s="45"/>
      <c r="V104" s="35">
        <v>281</v>
      </c>
      <c r="X104" s="2">
        <f t="shared" si="18"/>
        <v>8</v>
      </c>
      <c r="Y104" s="2">
        <f t="shared" si="19"/>
        <v>6.4901960784313726</v>
      </c>
      <c r="Z104" s="2">
        <f>VLOOKUP(A104,[1]TDSheet!$A$1:$W$65536,23,0)</f>
        <v>14.4</v>
      </c>
      <c r="AA104" s="2">
        <f>VLOOKUP(A104,[1]TDSheet!$A$1:$X$65536,24,0)</f>
        <v>39.4</v>
      </c>
      <c r="AB104" s="2">
        <f>VLOOKUP(A104,[1]TDSheet!$A$1:$P$65536,16,0)</f>
        <v>52.8</v>
      </c>
      <c r="AD104" s="2">
        <f t="shared" si="20"/>
        <v>0</v>
      </c>
      <c r="AE104" s="2">
        <f t="shared" si="21"/>
        <v>30.8</v>
      </c>
      <c r="AF104" s="2">
        <f t="shared" si="22"/>
        <v>0</v>
      </c>
    </row>
    <row r="105" spans="1:32" ht="11.1" customHeight="1" x14ac:dyDescent="0.2">
      <c r="A105" s="8" t="s">
        <v>108</v>
      </c>
      <c r="B105" s="8" t="s">
        <v>13</v>
      </c>
      <c r="C105" s="8"/>
      <c r="D105" s="9">
        <v>104</v>
      </c>
      <c r="E105" s="9">
        <v>180</v>
      </c>
      <c r="F105" s="9">
        <v>190</v>
      </c>
      <c r="G105" s="9">
        <v>89</v>
      </c>
      <c r="H105" s="23">
        <f>VLOOKUP(A105,[1]TDSheet!$A$1:$H$65536,8,0)</f>
        <v>0</v>
      </c>
      <c r="I105" s="2">
        <f>VLOOKUP(A105,[1]TDSheet!$A$1:$I$65536,9,0)</f>
        <v>50</v>
      </c>
      <c r="J105" s="2">
        <f>VLOOKUP(A105,[2]Донецк!$A$1:$E$65536,4,0)</f>
        <v>190</v>
      </c>
      <c r="K105" s="2">
        <f t="shared" si="23"/>
        <v>0</v>
      </c>
      <c r="L105" s="2">
        <f t="shared" si="24"/>
        <v>10</v>
      </c>
      <c r="M105" s="2">
        <f>VLOOKUP(A105,[3]TDSheet!$A$1:$V$65536,6,0)</f>
        <v>180</v>
      </c>
      <c r="P105" s="2">
        <f t="shared" si="25"/>
        <v>2</v>
      </c>
      <c r="Q105" s="21"/>
      <c r="R105" s="33">
        <f t="shared" si="26"/>
        <v>0</v>
      </c>
      <c r="S105" s="44"/>
      <c r="T105" s="21">
        <f t="shared" si="17"/>
        <v>0</v>
      </c>
      <c r="U105" s="45"/>
      <c r="V105" s="35"/>
      <c r="X105" s="2">
        <f t="shared" si="18"/>
        <v>44.5</v>
      </c>
      <c r="Y105" s="2">
        <f t="shared" si="19"/>
        <v>44.5</v>
      </c>
      <c r="Z105" s="2">
        <f>VLOOKUP(A105,[1]TDSheet!$A$1:$W$65536,23,0)</f>
        <v>0.4</v>
      </c>
      <c r="AA105" s="2">
        <f>VLOOKUP(A105,[1]TDSheet!$A$1:$X$65536,24,0)</f>
        <v>0.8</v>
      </c>
      <c r="AB105" s="2">
        <f>VLOOKUP(A105,[1]TDSheet!$A$1:$P$65536,16,0)</f>
        <v>1.6</v>
      </c>
      <c r="AD105" s="2">
        <f t="shared" si="20"/>
        <v>0</v>
      </c>
      <c r="AE105" s="2">
        <f t="shared" si="21"/>
        <v>0</v>
      </c>
      <c r="AF105" s="2">
        <f t="shared" si="22"/>
        <v>0</v>
      </c>
    </row>
    <row r="106" spans="1:32" ht="11.1" customHeight="1" x14ac:dyDescent="0.2">
      <c r="A106" s="8" t="s">
        <v>109</v>
      </c>
      <c r="B106" s="8" t="s">
        <v>13</v>
      </c>
      <c r="C106" s="8"/>
      <c r="D106" s="10"/>
      <c r="E106" s="9">
        <v>240</v>
      </c>
      <c r="F106" s="9">
        <v>240</v>
      </c>
      <c r="G106" s="9"/>
      <c r="H106" s="23">
        <v>0</v>
      </c>
      <c r="I106" s="2" t="e">
        <f>VLOOKUP(A106,[1]TDSheet!$A$1:$I$65536,9,0)</f>
        <v>#N/A</v>
      </c>
      <c r="J106" s="2">
        <f>VLOOKUP(A106,[2]Донецк!$A$1:$E$65536,4,0)</f>
        <v>240</v>
      </c>
      <c r="K106" s="2">
        <f t="shared" si="23"/>
        <v>0</v>
      </c>
      <c r="L106" s="2">
        <f t="shared" si="24"/>
        <v>0</v>
      </c>
      <c r="M106" s="2">
        <f>VLOOKUP(A106,[3]TDSheet!$A$1:$V$65536,6,0)</f>
        <v>240</v>
      </c>
      <c r="P106" s="2">
        <f t="shared" si="25"/>
        <v>0</v>
      </c>
      <c r="Q106" s="21"/>
      <c r="R106" s="33">
        <f t="shared" si="26"/>
        <v>0</v>
      </c>
      <c r="S106" s="44"/>
      <c r="T106" s="21">
        <f t="shared" si="17"/>
        <v>0</v>
      </c>
      <c r="U106" s="45"/>
      <c r="V106" s="35"/>
      <c r="X106" s="2" t="e">
        <f t="shared" si="18"/>
        <v>#DIV/0!</v>
      </c>
      <c r="Y106" s="2" t="e">
        <f t="shared" si="19"/>
        <v>#DIV/0!</v>
      </c>
      <c r="Z106" s="2">
        <v>0</v>
      </c>
      <c r="AA106" s="2">
        <v>0</v>
      </c>
      <c r="AB106" s="2">
        <v>0</v>
      </c>
      <c r="AD106" s="2">
        <f t="shared" si="20"/>
        <v>0</v>
      </c>
      <c r="AE106" s="2">
        <f t="shared" si="21"/>
        <v>0</v>
      </c>
      <c r="AF106" s="2">
        <f t="shared" si="22"/>
        <v>0</v>
      </c>
    </row>
    <row r="107" spans="1:32" ht="11.1" customHeight="1" x14ac:dyDescent="0.2">
      <c r="A107" s="8" t="s">
        <v>110</v>
      </c>
      <c r="B107" s="8" t="s">
        <v>13</v>
      </c>
      <c r="C107" s="8"/>
      <c r="D107" s="10"/>
      <c r="E107" s="9">
        <v>340</v>
      </c>
      <c r="F107" s="9">
        <v>340</v>
      </c>
      <c r="G107" s="9"/>
      <c r="H107" s="23">
        <v>0</v>
      </c>
      <c r="I107" s="2" t="e">
        <f>VLOOKUP(A107,[1]TDSheet!$A$1:$I$65536,9,0)</f>
        <v>#N/A</v>
      </c>
      <c r="J107" s="2">
        <f>VLOOKUP(A107,[2]Донецк!$A$1:$E$65536,4,0)</f>
        <v>340</v>
      </c>
      <c r="K107" s="2">
        <f t="shared" si="23"/>
        <v>0</v>
      </c>
      <c r="L107" s="2">
        <f t="shared" si="24"/>
        <v>0</v>
      </c>
      <c r="M107" s="2">
        <f>VLOOKUP(A107,[3]TDSheet!$A$1:$V$65536,6,0)</f>
        <v>340</v>
      </c>
      <c r="P107" s="2">
        <f t="shared" si="25"/>
        <v>0</v>
      </c>
      <c r="Q107" s="21"/>
      <c r="R107" s="33">
        <f t="shared" si="26"/>
        <v>0</v>
      </c>
      <c r="S107" s="44"/>
      <c r="T107" s="21">
        <f t="shared" si="17"/>
        <v>0</v>
      </c>
      <c r="U107" s="45"/>
      <c r="V107" s="35"/>
      <c r="X107" s="2" t="e">
        <f t="shared" si="18"/>
        <v>#DIV/0!</v>
      </c>
      <c r="Y107" s="2" t="e">
        <f t="shared" si="19"/>
        <v>#DIV/0!</v>
      </c>
      <c r="Z107" s="2">
        <v>0</v>
      </c>
      <c r="AA107" s="2">
        <v>0</v>
      </c>
      <c r="AB107" s="2">
        <v>0</v>
      </c>
      <c r="AD107" s="2">
        <f t="shared" si="20"/>
        <v>0</v>
      </c>
      <c r="AE107" s="2">
        <f t="shared" si="21"/>
        <v>0</v>
      </c>
      <c r="AF107" s="2">
        <f t="shared" si="22"/>
        <v>0</v>
      </c>
    </row>
    <row r="108" spans="1:32" ht="21.95" customHeight="1" x14ac:dyDescent="0.2">
      <c r="A108" s="8" t="s">
        <v>111</v>
      </c>
      <c r="B108" s="8" t="s">
        <v>13</v>
      </c>
      <c r="C108" s="8"/>
      <c r="D108" s="10"/>
      <c r="E108" s="9">
        <v>336</v>
      </c>
      <c r="F108" s="9">
        <v>336</v>
      </c>
      <c r="G108" s="9"/>
      <c r="H108" s="23">
        <v>0</v>
      </c>
      <c r="I108" s="2" t="e">
        <f>VLOOKUP(A108,[1]TDSheet!$A$1:$I$65536,9,0)</f>
        <v>#N/A</v>
      </c>
      <c r="J108" s="2">
        <f>VLOOKUP(A108,[2]Донецк!$A$1:$E$65536,4,0)</f>
        <v>336</v>
      </c>
      <c r="K108" s="2">
        <f t="shared" si="23"/>
        <v>0</v>
      </c>
      <c r="L108" s="2">
        <f t="shared" si="24"/>
        <v>0</v>
      </c>
      <c r="M108" s="2">
        <f>VLOOKUP(A108,[3]TDSheet!$A$1:$V$65536,6,0)</f>
        <v>336</v>
      </c>
      <c r="P108" s="2">
        <f t="shared" si="25"/>
        <v>0</v>
      </c>
      <c r="Q108" s="21"/>
      <c r="R108" s="33">
        <f t="shared" si="26"/>
        <v>0</v>
      </c>
      <c r="S108" s="44"/>
      <c r="T108" s="21">
        <f t="shared" si="17"/>
        <v>0</v>
      </c>
      <c r="U108" s="45"/>
      <c r="V108" s="35"/>
      <c r="X108" s="2" t="e">
        <f t="shared" si="18"/>
        <v>#DIV/0!</v>
      </c>
      <c r="Y108" s="2" t="e">
        <f t="shared" si="19"/>
        <v>#DIV/0!</v>
      </c>
      <c r="Z108" s="2">
        <v>0</v>
      </c>
      <c r="AA108" s="2">
        <v>0</v>
      </c>
      <c r="AB108" s="2">
        <v>0</v>
      </c>
      <c r="AD108" s="2">
        <f t="shared" si="20"/>
        <v>0</v>
      </c>
      <c r="AE108" s="2">
        <f t="shared" si="21"/>
        <v>0</v>
      </c>
      <c r="AF108" s="2">
        <f t="shared" si="22"/>
        <v>0</v>
      </c>
    </row>
    <row r="109" spans="1:32" ht="21.95" customHeight="1" x14ac:dyDescent="0.2">
      <c r="A109" s="8" t="s">
        <v>112</v>
      </c>
      <c r="B109" s="8" t="s">
        <v>13</v>
      </c>
      <c r="C109" s="8"/>
      <c r="D109" s="10"/>
      <c r="E109" s="9">
        <v>272</v>
      </c>
      <c r="F109" s="9">
        <v>272</v>
      </c>
      <c r="G109" s="9"/>
      <c r="H109" s="23">
        <v>0</v>
      </c>
      <c r="I109" s="2" t="e">
        <f>VLOOKUP(A109,[1]TDSheet!$A$1:$I$65536,9,0)</f>
        <v>#N/A</v>
      </c>
      <c r="J109" s="2">
        <f>VLOOKUP(A109,[2]Донецк!$A$1:$E$65536,4,0)</f>
        <v>272</v>
      </c>
      <c r="K109" s="2">
        <f t="shared" si="23"/>
        <v>0</v>
      </c>
      <c r="L109" s="2">
        <f t="shared" si="24"/>
        <v>0</v>
      </c>
      <c r="M109" s="2">
        <f>VLOOKUP(A109,[3]TDSheet!$A$1:$V$65536,6,0)</f>
        <v>272</v>
      </c>
      <c r="P109" s="2">
        <f t="shared" si="25"/>
        <v>0</v>
      </c>
      <c r="Q109" s="21"/>
      <c r="R109" s="33">
        <f t="shared" si="26"/>
        <v>0</v>
      </c>
      <c r="S109" s="44"/>
      <c r="T109" s="21">
        <f t="shared" si="17"/>
        <v>0</v>
      </c>
      <c r="U109" s="45"/>
      <c r="V109" s="35"/>
      <c r="X109" s="2" t="e">
        <f t="shared" si="18"/>
        <v>#DIV/0!</v>
      </c>
      <c r="Y109" s="2" t="e">
        <f t="shared" si="19"/>
        <v>#DIV/0!</v>
      </c>
      <c r="Z109" s="2">
        <v>0</v>
      </c>
      <c r="AA109" s="2">
        <v>0</v>
      </c>
      <c r="AB109" s="2">
        <v>0</v>
      </c>
      <c r="AD109" s="2">
        <f t="shared" si="20"/>
        <v>0</v>
      </c>
      <c r="AE109" s="2">
        <f t="shared" si="21"/>
        <v>0</v>
      </c>
      <c r="AF109" s="2">
        <f t="shared" si="22"/>
        <v>0</v>
      </c>
    </row>
    <row r="110" spans="1:32" ht="11.1" customHeight="1" x14ac:dyDescent="0.2">
      <c r="A110" s="8" t="s">
        <v>113</v>
      </c>
      <c r="B110" s="8" t="s">
        <v>13</v>
      </c>
      <c r="C110" s="22" t="str">
        <f>VLOOKUP(A110,[1]TDSheet!$A$1:$C$65536,3,0)</f>
        <v>Дек</v>
      </c>
      <c r="D110" s="9">
        <v>42</v>
      </c>
      <c r="E110" s="9"/>
      <c r="F110" s="9">
        <v>21</v>
      </c>
      <c r="G110" s="9">
        <v>9</v>
      </c>
      <c r="H110" s="23">
        <f>VLOOKUP(A110,[1]TDSheet!$A$1:$H$65536,8,0)</f>
        <v>0.4</v>
      </c>
      <c r="I110" s="2">
        <f>VLOOKUP(A110,[1]TDSheet!$A$1:$I$65536,9,0)</f>
        <v>40</v>
      </c>
      <c r="J110" s="2">
        <f>VLOOKUP(A110,[2]Донецк!$A$1:$E$65536,4,0)</f>
        <v>28</v>
      </c>
      <c r="K110" s="2">
        <f t="shared" si="23"/>
        <v>-7</v>
      </c>
      <c r="L110" s="2">
        <f t="shared" si="24"/>
        <v>21</v>
      </c>
      <c r="O110" s="2">
        <f>VLOOKUP(A110,[1]TDSheet!$A$1:$S$65536,18,0)</f>
        <v>11</v>
      </c>
      <c r="P110" s="2">
        <f t="shared" si="25"/>
        <v>4.2</v>
      </c>
      <c r="Q110" s="21">
        <f t="shared" ref="Q110:Q111" si="30">8*P110-O110-G110</f>
        <v>13.600000000000001</v>
      </c>
      <c r="R110" s="33">
        <f t="shared" si="26"/>
        <v>13.600000000000001</v>
      </c>
      <c r="S110" s="44"/>
      <c r="T110" s="21">
        <f t="shared" si="17"/>
        <v>13.600000000000001</v>
      </c>
      <c r="U110" s="45"/>
      <c r="V110" s="35">
        <v>30</v>
      </c>
      <c r="X110" s="2">
        <f t="shared" si="18"/>
        <v>8</v>
      </c>
      <c r="Y110" s="2">
        <f t="shared" si="19"/>
        <v>4.7619047619047619</v>
      </c>
      <c r="Z110" s="2">
        <f>VLOOKUP(A110,[1]TDSheet!$A$1:$W$65536,23,0)</f>
        <v>2.6</v>
      </c>
      <c r="AA110" s="2">
        <f>VLOOKUP(A110,[1]TDSheet!$A$1:$X$65536,24,0)</f>
        <v>3.6</v>
      </c>
      <c r="AB110" s="2">
        <f>VLOOKUP(A110,[1]TDSheet!$A$1:$P$65536,16,0)</f>
        <v>3.8</v>
      </c>
      <c r="AD110" s="2">
        <f t="shared" si="20"/>
        <v>0</v>
      </c>
      <c r="AE110" s="2">
        <f t="shared" si="21"/>
        <v>5.4400000000000013</v>
      </c>
      <c r="AF110" s="2">
        <f t="shared" si="22"/>
        <v>0</v>
      </c>
    </row>
    <row r="111" spans="1:32" ht="21.95" customHeight="1" x14ac:dyDescent="0.2">
      <c r="A111" s="8" t="s">
        <v>114</v>
      </c>
      <c r="B111" s="8" t="s">
        <v>9</v>
      </c>
      <c r="C111" s="8"/>
      <c r="D111" s="9">
        <v>164.43</v>
      </c>
      <c r="E111" s="9"/>
      <c r="F111" s="9">
        <v>107.08199999999999</v>
      </c>
      <c r="G111" s="9">
        <v>39.531999999999996</v>
      </c>
      <c r="H111" s="23">
        <f>VLOOKUP(A111,[1]TDSheet!$A$1:$H$65536,8,0)</f>
        <v>1</v>
      </c>
      <c r="I111" s="2">
        <f>VLOOKUP(A111,[1]TDSheet!$A$1:$I$65536,9,0)</f>
        <v>40</v>
      </c>
      <c r="J111" s="2">
        <f>VLOOKUP(A111,[2]Донецк!$A$1:$E$65536,4,0)</f>
        <v>103.7</v>
      </c>
      <c r="K111" s="2">
        <f t="shared" si="23"/>
        <v>3.3819999999999908</v>
      </c>
      <c r="L111" s="2">
        <f t="shared" si="24"/>
        <v>107.08199999999999</v>
      </c>
      <c r="O111" s="2">
        <f>VLOOKUP(A111,[1]TDSheet!$A$1:$S$65536,18,0)</f>
        <v>86</v>
      </c>
      <c r="P111" s="2">
        <f t="shared" si="25"/>
        <v>21.416399999999999</v>
      </c>
      <c r="Q111" s="21">
        <f t="shared" si="30"/>
        <v>45.799199999999999</v>
      </c>
      <c r="R111" s="33">
        <f t="shared" si="26"/>
        <v>45.799199999999999</v>
      </c>
      <c r="S111" s="44"/>
      <c r="T111" s="21">
        <f t="shared" si="17"/>
        <v>45.799199999999999</v>
      </c>
      <c r="U111" s="45"/>
      <c r="V111" s="35">
        <v>131</v>
      </c>
      <c r="X111" s="2">
        <f t="shared" si="18"/>
        <v>8</v>
      </c>
      <c r="Y111" s="2">
        <f t="shared" si="19"/>
        <v>5.8614893259371321</v>
      </c>
      <c r="Z111" s="2">
        <f>VLOOKUP(A111,[1]TDSheet!$A$1:$W$65536,23,0)</f>
        <v>11.678000000000001</v>
      </c>
      <c r="AA111" s="2">
        <f>VLOOKUP(A111,[1]TDSheet!$A$1:$X$65536,24,0)</f>
        <v>14.928599999999999</v>
      </c>
      <c r="AB111" s="2">
        <f>VLOOKUP(A111,[1]TDSheet!$A$1:$P$65536,16,0)</f>
        <v>21.179600000000001</v>
      </c>
      <c r="AD111" s="2">
        <f t="shared" si="20"/>
        <v>0</v>
      </c>
      <c r="AE111" s="2">
        <f t="shared" si="21"/>
        <v>45.799199999999999</v>
      </c>
      <c r="AF111" s="2">
        <f t="shared" si="22"/>
        <v>0</v>
      </c>
    </row>
    <row r="112" spans="1:32" ht="21.95" customHeight="1" x14ac:dyDescent="0.2">
      <c r="A112" s="8" t="s">
        <v>115</v>
      </c>
      <c r="B112" s="8" t="s">
        <v>9</v>
      </c>
      <c r="C112" s="8"/>
      <c r="D112" s="9">
        <v>32.726999999999997</v>
      </c>
      <c r="E112" s="9">
        <v>33.887</v>
      </c>
      <c r="F112" s="9">
        <v>52.41</v>
      </c>
      <c r="G112" s="9">
        <v>0.52800000000000002</v>
      </c>
      <c r="H112" s="23">
        <f>VLOOKUP(A112,[1]TDSheet!$A$1:$H$65536,8,0)</f>
        <v>1</v>
      </c>
      <c r="I112" s="2">
        <f>VLOOKUP(A112,[1]TDSheet!$A$1:$I$65536,9,0)</f>
        <v>40</v>
      </c>
      <c r="J112" s="2">
        <f>VLOOKUP(A112,[2]Донецк!$A$1:$E$65536,4,0)</f>
        <v>63.5</v>
      </c>
      <c r="K112" s="2">
        <f t="shared" si="23"/>
        <v>-11.090000000000003</v>
      </c>
      <c r="L112" s="2">
        <f t="shared" si="24"/>
        <v>52.41</v>
      </c>
      <c r="O112" s="2">
        <f>VLOOKUP(A112,[1]TDSheet!$A$1:$S$65536,18,0)</f>
        <v>88</v>
      </c>
      <c r="P112" s="2">
        <f t="shared" si="25"/>
        <v>10.481999999999999</v>
      </c>
      <c r="Q112" s="21"/>
      <c r="R112" s="33">
        <f t="shared" si="26"/>
        <v>0</v>
      </c>
      <c r="S112" s="44"/>
      <c r="T112" s="21">
        <f t="shared" si="17"/>
        <v>0</v>
      </c>
      <c r="U112" s="45"/>
      <c r="V112" s="35">
        <v>37</v>
      </c>
      <c r="X112" s="2">
        <f t="shared" si="18"/>
        <v>8.4457164663232227</v>
      </c>
      <c r="Y112" s="2">
        <f t="shared" si="19"/>
        <v>8.4457164663232227</v>
      </c>
      <c r="Z112" s="2">
        <f>VLOOKUP(A112,[1]TDSheet!$A$1:$W$65536,23,0)</f>
        <v>8.1352000000000011</v>
      </c>
      <c r="AA112" s="2">
        <f>VLOOKUP(A112,[1]TDSheet!$A$1:$X$65536,24,0)</f>
        <v>7.9227999999999996</v>
      </c>
      <c r="AB112" s="2">
        <f>VLOOKUP(A112,[1]TDSheet!$A$1:$P$65536,16,0)</f>
        <v>14.079800000000001</v>
      </c>
      <c r="AD112" s="2">
        <f t="shared" si="20"/>
        <v>0</v>
      </c>
      <c r="AE112" s="2">
        <f t="shared" si="21"/>
        <v>0</v>
      </c>
      <c r="AF112" s="2">
        <f t="shared" si="22"/>
        <v>0</v>
      </c>
    </row>
    <row r="113" spans="1:32" ht="21.95" customHeight="1" x14ac:dyDescent="0.2">
      <c r="A113" s="8" t="s">
        <v>116</v>
      </c>
      <c r="B113" s="8" t="s">
        <v>9</v>
      </c>
      <c r="C113" s="8"/>
      <c r="D113" s="9">
        <v>10.88</v>
      </c>
      <c r="E113" s="9"/>
      <c r="F113" s="9"/>
      <c r="G113" s="9">
        <v>10.88</v>
      </c>
      <c r="H113" s="23">
        <f>VLOOKUP(A113,[1]TDSheet!$A$1:$H$65536,8,0)</f>
        <v>0</v>
      </c>
      <c r="I113" s="2" t="e">
        <f>VLOOKUP(A113,[1]TDSheet!$A$1:$I$65536,9,0)</f>
        <v>#N/A</v>
      </c>
      <c r="K113" s="2">
        <f t="shared" si="23"/>
        <v>0</v>
      </c>
      <c r="L113" s="2">
        <f t="shared" si="24"/>
        <v>0</v>
      </c>
      <c r="P113" s="2">
        <f t="shared" si="25"/>
        <v>0</v>
      </c>
      <c r="Q113" s="21"/>
      <c r="R113" s="33">
        <f t="shared" si="26"/>
        <v>0</v>
      </c>
      <c r="S113" s="44"/>
      <c r="T113" s="21">
        <f t="shared" si="17"/>
        <v>0</v>
      </c>
      <c r="U113" s="45"/>
      <c r="V113" s="35"/>
      <c r="X113" s="2" t="e">
        <f t="shared" si="18"/>
        <v>#DIV/0!</v>
      </c>
      <c r="Y113" s="2" t="e">
        <f t="shared" si="19"/>
        <v>#DIV/0!</v>
      </c>
      <c r="Z113" s="2">
        <f>VLOOKUP(A113,[1]TDSheet!$A$1:$W$65536,23,0)</f>
        <v>0</v>
      </c>
      <c r="AA113" s="2">
        <f>VLOOKUP(A113,[1]TDSheet!$A$1:$X$65536,24,0)</f>
        <v>0</v>
      </c>
      <c r="AB113" s="2">
        <f>VLOOKUP(A113,[1]TDSheet!$A$1:$P$65536,16,0)</f>
        <v>0</v>
      </c>
      <c r="AD113" s="2">
        <f t="shared" si="20"/>
        <v>0</v>
      </c>
      <c r="AE113" s="2">
        <f t="shared" si="21"/>
        <v>0</v>
      </c>
      <c r="AF113" s="2">
        <f t="shared" si="22"/>
        <v>0</v>
      </c>
    </row>
    <row r="114" spans="1:32" ht="21.95" customHeight="1" x14ac:dyDescent="0.2">
      <c r="A114" s="8" t="s">
        <v>117</v>
      </c>
      <c r="B114" s="8" t="s">
        <v>9</v>
      </c>
      <c r="C114" s="8"/>
      <c r="D114" s="9">
        <v>2.8959999999999999</v>
      </c>
      <c r="E114" s="9"/>
      <c r="F114" s="9">
        <v>-0.71899999999999997</v>
      </c>
      <c r="G114" s="9">
        <v>2.1760000000000002</v>
      </c>
      <c r="H114" s="23">
        <f>VLOOKUP(A114,[1]TDSheet!$A$1:$H$65536,8,0)</f>
        <v>0</v>
      </c>
      <c r="I114" s="2" t="e">
        <f>VLOOKUP(A114,[1]TDSheet!$A$1:$I$65536,9,0)</f>
        <v>#N/A</v>
      </c>
      <c r="J114" s="2">
        <f>VLOOKUP(A114,[2]Донецк!$A$1:$E$65536,4,0)</f>
        <v>1.4</v>
      </c>
      <c r="K114" s="2">
        <f t="shared" si="23"/>
        <v>-2.1189999999999998</v>
      </c>
      <c r="L114" s="2">
        <f t="shared" si="24"/>
        <v>-0.71899999999999997</v>
      </c>
      <c r="P114" s="2">
        <f t="shared" si="25"/>
        <v>-0.14379999999999998</v>
      </c>
      <c r="Q114" s="21"/>
      <c r="R114" s="33">
        <f t="shared" si="26"/>
        <v>0</v>
      </c>
      <c r="S114" s="44"/>
      <c r="T114" s="21">
        <f t="shared" si="17"/>
        <v>0</v>
      </c>
      <c r="U114" s="45"/>
      <c r="V114" s="35"/>
      <c r="X114" s="2">
        <f t="shared" si="18"/>
        <v>-15.132127955493743</v>
      </c>
      <c r="Y114" s="2">
        <f t="shared" si="19"/>
        <v>-15.132127955493743</v>
      </c>
      <c r="Z114" s="2">
        <f>VLOOKUP(A114,[1]TDSheet!$A$1:$W$65536,23,0)</f>
        <v>0.43620000000000003</v>
      </c>
      <c r="AA114" s="2">
        <f>VLOOKUP(A114,[1]TDSheet!$A$1:$X$65536,24,0)</f>
        <v>1.159</v>
      </c>
      <c r="AB114" s="2">
        <f>VLOOKUP(A114,[1]TDSheet!$A$1:$P$65536,16,0)</f>
        <v>1.2993999999999999</v>
      </c>
      <c r="AD114" s="2">
        <f t="shared" si="20"/>
        <v>0</v>
      </c>
      <c r="AE114" s="2">
        <f t="shared" si="21"/>
        <v>0</v>
      </c>
      <c r="AF114" s="2">
        <f t="shared" si="22"/>
        <v>0</v>
      </c>
    </row>
    <row r="115" spans="1:32" ht="21.95" customHeight="1" x14ac:dyDescent="0.2">
      <c r="A115" s="8" t="s">
        <v>118</v>
      </c>
      <c r="B115" s="8" t="s">
        <v>13</v>
      </c>
      <c r="C115" s="8"/>
      <c r="D115" s="9">
        <v>90</v>
      </c>
      <c r="E115" s="9"/>
      <c r="F115" s="9">
        <v>42</v>
      </c>
      <c r="G115" s="9">
        <v>42</v>
      </c>
      <c r="H115" s="23">
        <f>VLOOKUP(A115,[1]TDSheet!$A$1:$H$65536,8,0)</f>
        <v>0.4</v>
      </c>
      <c r="I115" s="2">
        <f>VLOOKUP(A115,[1]TDSheet!$A$1:$I$65536,9,0)</f>
        <v>90</v>
      </c>
      <c r="J115" s="2">
        <f>VLOOKUP(A115,[2]Донецк!$A$1:$E$65536,4,0)</f>
        <v>42</v>
      </c>
      <c r="K115" s="2">
        <f t="shared" si="23"/>
        <v>0</v>
      </c>
      <c r="L115" s="2">
        <f t="shared" si="24"/>
        <v>42</v>
      </c>
      <c r="O115" s="2">
        <f>VLOOKUP(A115,[1]TDSheet!$A$1:$S$65536,18,0)</f>
        <v>30</v>
      </c>
      <c r="P115" s="2">
        <f t="shared" si="25"/>
        <v>8.4</v>
      </c>
      <c r="Q115" s="21"/>
      <c r="R115" s="33">
        <f>Q115</f>
        <v>0</v>
      </c>
      <c r="S115" s="44"/>
      <c r="T115" s="21">
        <f t="shared" si="17"/>
        <v>0</v>
      </c>
      <c r="U115" s="45"/>
      <c r="V115" s="35">
        <v>29</v>
      </c>
      <c r="X115" s="2">
        <f t="shared" si="18"/>
        <v>8.5714285714285712</v>
      </c>
      <c r="Y115" s="2">
        <f t="shared" si="19"/>
        <v>8.5714285714285712</v>
      </c>
      <c r="Z115" s="2">
        <f>VLOOKUP(A115,[1]TDSheet!$A$1:$W$65536,23,0)</f>
        <v>8.8000000000000007</v>
      </c>
      <c r="AA115" s="2">
        <f>VLOOKUP(A115,[1]TDSheet!$A$1:$X$65536,24,0)</f>
        <v>9.8000000000000007</v>
      </c>
      <c r="AB115" s="2">
        <f>VLOOKUP(A115,[1]TDSheet!$A$1:$P$65536,16,0)</f>
        <v>10.4</v>
      </c>
      <c r="AC115" s="27" t="str">
        <f>VLOOKUP(A115,[1]TDSheet!$A$1:$Y$65536,25,0)</f>
        <v>отсутствует в бланке заказа</v>
      </c>
      <c r="AD115" s="2">
        <f t="shared" si="20"/>
        <v>0</v>
      </c>
      <c r="AE115" s="2">
        <f t="shared" si="21"/>
        <v>0</v>
      </c>
      <c r="AF115" s="2">
        <f t="shared" si="22"/>
        <v>0</v>
      </c>
    </row>
    <row r="116" spans="1:32" ht="21.95" customHeight="1" x14ac:dyDescent="0.2">
      <c r="A116" s="8" t="s">
        <v>119</v>
      </c>
      <c r="B116" s="8" t="s">
        <v>13</v>
      </c>
      <c r="C116" s="8"/>
      <c r="D116" s="9">
        <v>105</v>
      </c>
      <c r="E116" s="9"/>
      <c r="F116" s="9">
        <v>38</v>
      </c>
      <c r="G116" s="9">
        <v>44</v>
      </c>
      <c r="H116" s="23">
        <f>VLOOKUP(A116,[1]TDSheet!$A$1:$H$65536,8,0)</f>
        <v>0.33</v>
      </c>
      <c r="I116" s="2">
        <f>VLOOKUP(A116,[1]TDSheet!$A$1:$I$65536,9,0)</f>
        <v>60</v>
      </c>
      <c r="J116" s="2">
        <f>VLOOKUP(A116,[2]Донецк!$A$1:$E$65536,4,0)</f>
        <v>37</v>
      </c>
      <c r="K116" s="2">
        <f t="shared" si="23"/>
        <v>1</v>
      </c>
      <c r="L116" s="2">
        <f t="shared" si="24"/>
        <v>38</v>
      </c>
      <c r="O116" s="2">
        <f>VLOOKUP(A116,[1]TDSheet!$A$1:$S$65536,18,0)</f>
        <v>68</v>
      </c>
      <c r="P116" s="2">
        <f t="shared" si="25"/>
        <v>7.6</v>
      </c>
      <c r="Q116" s="21"/>
      <c r="R116" s="33">
        <f t="shared" si="26"/>
        <v>0</v>
      </c>
      <c r="S116" s="44"/>
      <c r="T116" s="21">
        <f t="shared" si="17"/>
        <v>0</v>
      </c>
      <c r="U116" s="45"/>
      <c r="V116" s="35"/>
      <c r="X116" s="2">
        <f t="shared" si="18"/>
        <v>14.736842105263159</v>
      </c>
      <c r="Y116" s="2">
        <f t="shared" si="19"/>
        <v>14.736842105263159</v>
      </c>
      <c r="Z116" s="2">
        <f>VLOOKUP(A116,[1]TDSheet!$A$1:$W$65536,23,0)</f>
        <v>9.4</v>
      </c>
      <c r="AA116" s="2">
        <f>VLOOKUP(A116,[1]TDSheet!$A$1:$X$65536,24,0)</f>
        <v>13.8</v>
      </c>
      <c r="AB116" s="2">
        <f>VLOOKUP(A116,[1]TDSheet!$A$1:$P$65536,16,0)</f>
        <v>13.6</v>
      </c>
      <c r="AC116" s="27" t="str">
        <f>VLOOKUP(A116,[1]TDSheet!$A$1:$Y$65536,25,0)</f>
        <v>отсутствует в бланке заказа</v>
      </c>
      <c r="AD116" s="2">
        <f t="shared" si="20"/>
        <v>0</v>
      </c>
      <c r="AE116" s="2">
        <f t="shared" si="21"/>
        <v>0</v>
      </c>
      <c r="AF116" s="2">
        <f t="shared" si="22"/>
        <v>0</v>
      </c>
    </row>
    <row r="117" spans="1:32" ht="21.95" customHeight="1" x14ac:dyDescent="0.2">
      <c r="A117" s="8" t="s">
        <v>120</v>
      </c>
      <c r="B117" s="8" t="s">
        <v>13</v>
      </c>
      <c r="C117" s="8"/>
      <c r="D117" s="9">
        <v>15</v>
      </c>
      <c r="E117" s="9"/>
      <c r="F117" s="9">
        <v>7</v>
      </c>
      <c r="G117" s="9">
        <v>8</v>
      </c>
      <c r="H117" s="23">
        <f>VLOOKUP(A117,[1]TDSheet!$A$1:$H$65536,8,0)</f>
        <v>0</v>
      </c>
      <c r="I117" s="2" t="e">
        <f>VLOOKUP(A117,[1]TDSheet!$A$1:$I$65536,9,0)</f>
        <v>#N/A</v>
      </c>
      <c r="J117" s="2">
        <f>VLOOKUP(A117,[2]Донецк!$A$1:$E$65536,4,0)</f>
        <v>7</v>
      </c>
      <c r="K117" s="2">
        <f t="shared" si="23"/>
        <v>0</v>
      </c>
      <c r="L117" s="2">
        <f t="shared" si="24"/>
        <v>7</v>
      </c>
      <c r="P117" s="2">
        <f t="shared" si="25"/>
        <v>1.4</v>
      </c>
      <c r="Q117" s="21"/>
      <c r="R117" s="33">
        <f t="shared" si="26"/>
        <v>0</v>
      </c>
      <c r="S117" s="44"/>
      <c r="T117" s="21">
        <f t="shared" si="17"/>
        <v>0</v>
      </c>
      <c r="U117" s="45"/>
      <c r="V117" s="35"/>
      <c r="X117" s="2">
        <f t="shared" si="18"/>
        <v>5.7142857142857144</v>
      </c>
      <c r="Y117" s="2">
        <f t="shared" si="19"/>
        <v>5.7142857142857144</v>
      </c>
      <c r="Z117" s="2">
        <f>VLOOKUP(A117,[1]TDSheet!$A$1:$W$65536,23,0)</f>
        <v>0</v>
      </c>
      <c r="AA117" s="2">
        <f>VLOOKUP(A117,[1]TDSheet!$A$1:$X$65536,24,0)</f>
        <v>1.2</v>
      </c>
      <c r="AB117" s="2">
        <f>VLOOKUP(A117,[1]TDSheet!$A$1:$P$65536,16,0)</f>
        <v>0.4</v>
      </c>
      <c r="AD117" s="2">
        <f t="shared" si="20"/>
        <v>0</v>
      </c>
      <c r="AE117" s="2">
        <f t="shared" si="21"/>
        <v>0</v>
      </c>
      <c r="AF117" s="2">
        <f t="shared" si="22"/>
        <v>0</v>
      </c>
    </row>
    <row r="118" spans="1:32" ht="11.1" customHeight="1" x14ac:dyDescent="0.2">
      <c r="A118" s="8" t="s">
        <v>121</v>
      </c>
      <c r="B118" s="8" t="s">
        <v>13</v>
      </c>
      <c r="C118" s="8"/>
      <c r="D118" s="9">
        <v>3</v>
      </c>
      <c r="E118" s="9"/>
      <c r="F118" s="9">
        <v>3</v>
      </c>
      <c r="G118" s="9"/>
      <c r="H118" s="23">
        <f>VLOOKUP(A118,[1]TDSheet!$A$1:$H$65536,8,0)</f>
        <v>0</v>
      </c>
      <c r="I118" s="2" t="e">
        <f>VLOOKUP(A118,[1]TDSheet!$A$1:$I$65536,9,0)</f>
        <v>#N/A</v>
      </c>
      <c r="J118" s="2">
        <f>VLOOKUP(A118,[2]Донецк!$A$1:$E$65536,4,0)</f>
        <v>3</v>
      </c>
      <c r="K118" s="2">
        <f t="shared" si="23"/>
        <v>0</v>
      </c>
      <c r="L118" s="2">
        <f t="shared" si="24"/>
        <v>3</v>
      </c>
      <c r="P118" s="2">
        <f t="shared" si="25"/>
        <v>0.6</v>
      </c>
      <c r="Q118" s="21"/>
      <c r="R118" s="33">
        <f t="shared" si="26"/>
        <v>0</v>
      </c>
      <c r="S118" s="44"/>
      <c r="T118" s="21">
        <f t="shared" si="17"/>
        <v>0</v>
      </c>
      <c r="U118" s="45"/>
      <c r="V118" s="35"/>
      <c r="X118" s="2">
        <f t="shared" si="18"/>
        <v>0</v>
      </c>
      <c r="Y118" s="2">
        <f t="shared" si="19"/>
        <v>0</v>
      </c>
      <c r="Z118" s="2">
        <f>VLOOKUP(A118,[1]TDSheet!$A$1:$W$65536,23,0)</f>
        <v>3.6</v>
      </c>
      <c r="AA118" s="2">
        <f>VLOOKUP(A118,[1]TDSheet!$A$1:$X$65536,24,0)</f>
        <v>6.4</v>
      </c>
      <c r="AB118" s="2">
        <f>VLOOKUP(A118,[1]TDSheet!$A$1:$P$65536,16,0)</f>
        <v>1.2</v>
      </c>
      <c r="AD118" s="2">
        <f t="shared" si="20"/>
        <v>0</v>
      </c>
      <c r="AE118" s="2">
        <f t="shared" si="21"/>
        <v>0</v>
      </c>
      <c r="AF118" s="2">
        <f t="shared" si="22"/>
        <v>0</v>
      </c>
    </row>
    <row r="119" spans="1:32" ht="21.95" customHeight="1" x14ac:dyDescent="0.2">
      <c r="A119" s="8" t="s">
        <v>122</v>
      </c>
      <c r="B119" s="8" t="s">
        <v>13</v>
      </c>
      <c r="C119" s="8"/>
      <c r="D119" s="9">
        <v>6</v>
      </c>
      <c r="E119" s="9"/>
      <c r="F119" s="9">
        <v>6</v>
      </c>
      <c r="G119" s="9"/>
      <c r="H119" s="23">
        <f>VLOOKUP(A119,[1]TDSheet!$A$1:$H$65536,8,0)</f>
        <v>0</v>
      </c>
      <c r="I119" s="2" t="e">
        <f>VLOOKUP(A119,[1]TDSheet!$A$1:$I$65536,9,0)</f>
        <v>#N/A</v>
      </c>
      <c r="J119" s="2">
        <f>VLOOKUP(A119,[2]Донецк!$A$1:$E$65536,4,0)</f>
        <v>6</v>
      </c>
      <c r="K119" s="2">
        <f t="shared" si="23"/>
        <v>0</v>
      </c>
      <c r="L119" s="2">
        <f t="shared" si="24"/>
        <v>6</v>
      </c>
      <c r="P119" s="2">
        <f t="shared" si="25"/>
        <v>1.2</v>
      </c>
      <c r="Q119" s="21"/>
      <c r="R119" s="33">
        <f t="shared" si="26"/>
        <v>0</v>
      </c>
      <c r="S119" s="44"/>
      <c r="T119" s="21">
        <f t="shared" si="17"/>
        <v>0</v>
      </c>
      <c r="U119" s="45"/>
      <c r="V119" s="35"/>
      <c r="X119" s="2">
        <f t="shared" si="18"/>
        <v>0</v>
      </c>
      <c r="Y119" s="2">
        <f t="shared" si="19"/>
        <v>0</v>
      </c>
      <c r="Z119" s="2">
        <f>VLOOKUP(A119,[1]TDSheet!$A$1:$W$65536,23,0)</f>
        <v>2.4</v>
      </c>
      <c r="AA119" s="2">
        <f>VLOOKUP(A119,[1]TDSheet!$A$1:$X$65536,24,0)</f>
        <v>1.6</v>
      </c>
      <c r="AB119" s="2">
        <f>VLOOKUP(A119,[1]TDSheet!$A$1:$P$65536,16,0)</f>
        <v>1.4</v>
      </c>
      <c r="AD119" s="2">
        <f t="shared" si="20"/>
        <v>0</v>
      </c>
      <c r="AE119" s="2">
        <f t="shared" si="21"/>
        <v>0</v>
      </c>
      <c r="AF119" s="2">
        <f t="shared" si="22"/>
        <v>0</v>
      </c>
    </row>
    <row r="120" spans="1:32" ht="21.95" customHeight="1" x14ac:dyDescent="0.2">
      <c r="A120" s="8" t="s">
        <v>123</v>
      </c>
      <c r="B120" s="8" t="s">
        <v>9</v>
      </c>
      <c r="C120" s="8"/>
      <c r="D120" s="10"/>
      <c r="E120" s="9"/>
      <c r="F120" s="9">
        <v>10.945</v>
      </c>
      <c r="G120" s="9">
        <v>-10.945</v>
      </c>
      <c r="H120" s="23">
        <v>0</v>
      </c>
      <c r="I120" s="2" t="e">
        <f>VLOOKUP(A120,[1]TDSheet!$A$1:$I$65536,9,0)</f>
        <v>#N/A</v>
      </c>
      <c r="J120" s="2">
        <f>VLOOKUP(A120,[2]Донецк!$A$1:$E$65536,4,0)</f>
        <v>10</v>
      </c>
      <c r="K120" s="2">
        <f t="shared" si="23"/>
        <v>0.94500000000000028</v>
      </c>
      <c r="L120" s="2">
        <f t="shared" si="24"/>
        <v>10.945</v>
      </c>
      <c r="P120" s="2">
        <f t="shared" si="25"/>
        <v>2.1890000000000001</v>
      </c>
      <c r="Q120" s="21"/>
      <c r="R120" s="33">
        <f t="shared" si="26"/>
        <v>0</v>
      </c>
      <c r="S120" s="44"/>
      <c r="T120" s="21">
        <f t="shared" si="17"/>
        <v>0</v>
      </c>
      <c r="U120" s="45"/>
      <c r="V120" s="35"/>
      <c r="X120" s="2">
        <f t="shared" si="18"/>
        <v>-5</v>
      </c>
      <c r="Y120" s="2">
        <f t="shared" si="19"/>
        <v>-5</v>
      </c>
      <c r="Z120" s="2">
        <v>0</v>
      </c>
      <c r="AA120" s="2">
        <v>0</v>
      </c>
      <c r="AB120" s="2">
        <v>0</v>
      </c>
      <c r="AD120" s="2">
        <f t="shared" si="20"/>
        <v>0</v>
      </c>
      <c r="AE120" s="2">
        <f t="shared" si="21"/>
        <v>0</v>
      </c>
      <c r="AF120" s="2">
        <f t="shared" si="22"/>
        <v>0</v>
      </c>
    </row>
    <row r="121" spans="1:32" ht="11.1" customHeight="1" x14ac:dyDescent="0.2">
      <c r="A121" s="8" t="s">
        <v>124</v>
      </c>
      <c r="B121" s="8" t="s">
        <v>9</v>
      </c>
      <c r="C121" s="8"/>
      <c r="D121" s="9">
        <v>180.23</v>
      </c>
      <c r="E121" s="9"/>
      <c r="F121" s="9">
        <v>2.6850000000000001</v>
      </c>
      <c r="G121" s="9">
        <v>177.54499999999999</v>
      </c>
      <c r="H121" s="23">
        <f>VLOOKUP(A121,[1]TDSheet!$A$1:$H$65536,8,0)</f>
        <v>0</v>
      </c>
      <c r="I121" s="2" t="e">
        <f>VLOOKUP(A121,[1]TDSheet!$A$1:$I$65536,9,0)</f>
        <v>#N/A</v>
      </c>
      <c r="J121" s="2">
        <f>VLOOKUP(A121,[2]Донецк!$A$1:$E$65536,4,0)</f>
        <v>2.7</v>
      </c>
      <c r="K121" s="2">
        <f t="shared" si="23"/>
        <v>-1.5000000000000124E-2</v>
      </c>
      <c r="L121" s="2">
        <f t="shared" si="24"/>
        <v>2.6850000000000001</v>
      </c>
      <c r="P121" s="2">
        <f t="shared" si="25"/>
        <v>0.53700000000000003</v>
      </c>
      <c r="Q121" s="21"/>
      <c r="R121" s="33">
        <f t="shared" si="26"/>
        <v>0</v>
      </c>
      <c r="S121" s="44"/>
      <c r="T121" s="21">
        <f t="shared" si="17"/>
        <v>0</v>
      </c>
      <c r="U121" s="45"/>
      <c r="V121" s="35"/>
      <c r="X121" s="2">
        <f t="shared" si="18"/>
        <v>330.62383612662939</v>
      </c>
      <c r="Y121" s="2">
        <f t="shared" si="19"/>
        <v>330.62383612662939</v>
      </c>
      <c r="Z121" s="2">
        <f>VLOOKUP(A121,[1]TDSheet!$A$1:$W$65536,23,0)</f>
        <v>0.26960000000000001</v>
      </c>
      <c r="AA121" s="2">
        <f>VLOOKUP(A121,[1]TDSheet!$A$1:$X$65536,24,0)</f>
        <v>0.27400000000000002</v>
      </c>
      <c r="AB121" s="2">
        <f>VLOOKUP(A121,[1]TDSheet!$A$1:$P$65536,16,0)</f>
        <v>0</v>
      </c>
      <c r="AD121" s="2">
        <f t="shared" si="20"/>
        <v>0</v>
      </c>
      <c r="AE121" s="2">
        <f t="shared" si="21"/>
        <v>0</v>
      </c>
      <c r="AF121" s="2">
        <f t="shared" si="22"/>
        <v>0</v>
      </c>
    </row>
    <row r="122" spans="1:32" ht="21.95" customHeight="1" x14ac:dyDescent="0.2">
      <c r="A122" s="8" t="s">
        <v>125</v>
      </c>
      <c r="B122" s="8" t="s">
        <v>13</v>
      </c>
      <c r="C122" s="8"/>
      <c r="D122" s="9">
        <v>892</v>
      </c>
      <c r="E122" s="9">
        <v>1002</v>
      </c>
      <c r="F122" s="9">
        <v>1035</v>
      </c>
      <c r="G122" s="29">
        <v>65</v>
      </c>
      <c r="H122" s="23">
        <f>VLOOKUP(A122,[1]TDSheet!$A$1:$H$65536,8,0)</f>
        <v>0.35</v>
      </c>
      <c r="I122" s="2">
        <f>VLOOKUP(A122,[1]TDSheet!$A$1:$I$65536,9,0)</f>
        <v>40</v>
      </c>
      <c r="J122" s="2">
        <f>VLOOKUP(A122,[2]Донецк!$A$1:$E$65536,4,0)</f>
        <v>1039</v>
      </c>
      <c r="K122" s="2">
        <f t="shared" si="23"/>
        <v>-4</v>
      </c>
      <c r="L122" s="2">
        <f t="shared" si="24"/>
        <v>33</v>
      </c>
      <c r="M122" s="2">
        <f>VLOOKUP(A122,[3]TDSheet!$A$1:$V$65536,6,0)</f>
        <v>1002</v>
      </c>
      <c r="P122" s="2">
        <f t="shared" si="25"/>
        <v>6.6</v>
      </c>
      <c r="Q122" s="21"/>
      <c r="R122" s="33">
        <f>Q122</f>
        <v>0</v>
      </c>
      <c r="S122" s="44"/>
      <c r="T122" s="21">
        <f t="shared" si="17"/>
        <v>0</v>
      </c>
      <c r="U122" s="45"/>
      <c r="V122" s="35"/>
      <c r="X122" s="2">
        <f t="shared" si="18"/>
        <v>9.8484848484848495</v>
      </c>
      <c r="Y122" s="2">
        <f t="shared" si="19"/>
        <v>9.8484848484848495</v>
      </c>
      <c r="Z122" s="2">
        <f>VLOOKUP(A122,[1]TDSheet!$A$1:$W$65536,23,0)</f>
        <v>0.6</v>
      </c>
      <c r="AA122" s="2">
        <f>VLOOKUP(A122,[1]TDSheet!$A$1:$X$65536,24,0)</f>
        <v>5.8</v>
      </c>
      <c r="AB122" s="2">
        <f>VLOOKUP(A122,[1]TDSheet!$A$1:$P$65536,16,0)</f>
        <v>12.2</v>
      </c>
      <c r="AD122" s="2">
        <f t="shared" si="20"/>
        <v>0</v>
      </c>
      <c r="AE122" s="2">
        <f t="shared" si="21"/>
        <v>0</v>
      </c>
      <c r="AF122" s="2">
        <f t="shared" si="22"/>
        <v>0</v>
      </c>
    </row>
    <row r="123" spans="1:32" ht="11.1" customHeight="1" x14ac:dyDescent="0.2">
      <c r="A123" s="8" t="s">
        <v>126</v>
      </c>
      <c r="B123" s="8" t="s">
        <v>13</v>
      </c>
      <c r="C123" s="8"/>
      <c r="D123" s="10"/>
      <c r="E123" s="9">
        <v>2004</v>
      </c>
      <c r="F123" s="9">
        <v>2004</v>
      </c>
      <c r="G123" s="9"/>
      <c r="H123" s="23">
        <v>0</v>
      </c>
      <c r="I123" s="2" t="e">
        <f>VLOOKUP(A123,[1]TDSheet!$A$1:$I$65536,9,0)</f>
        <v>#N/A</v>
      </c>
      <c r="J123" s="2">
        <f>VLOOKUP(A123,[2]Донецк!$A$1:$E$65536,4,0)</f>
        <v>2004</v>
      </c>
      <c r="K123" s="2">
        <f t="shared" si="23"/>
        <v>0</v>
      </c>
      <c r="L123" s="2">
        <f t="shared" si="24"/>
        <v>0</v>
      </c>
      <c r="M123" s="2">
        <f>VLOOKUP(A123,[3]TDSheet!$A$1:$V$65536,6,0)</f>
        <v>2004</v>
      </c>
      <c r="P123" s="2">
        <f t="shared" si="25"/>
        <v>0</v>
      </c>
      <c r="Q123" s="21"/>
      <c r="R123" s="33">
        <f t="shared" si="26"/>
        <v>0</v>
      </c>
      <c r="S123" s="44"/>
      <c r="T123" s="21">
        <f t="shared" si="17"/>
        <v>0</v>
      </c>
      <c r="U123" s="45"/>
      <c r="V123" s="35"/>
      <c r="X123" s="2" t="e">
        <f t="shared" si="18"/>
        <v>#DIV/0!</v>
      </c>
      <c r="Y123" s="2" t="e">
        <f t="shared" si="19"/>
        <v>#DIV/0!</v>
      </c>
      <c r="Z123" s="2">
        <v>0</v>
      </c>
      <c r="AA123" s="2">
        <v>0</v>
      </c>
      <c r="AB123" s="2">
        <v>0</v>
      </c>
      <c r="AD123" s="2">
        <f t="shared" si="20"/>
        <v>0</v>
      </c>
      <c r="AE123" s="2">
        <f t="shared" si="21"/>
        <v>0</v>
      </c>
      <c r="AF123" s="2">
        <f t="shared" si="22"/>
        <v>0</v>
      </c>
    </row>
    <row r="124" spans="1:32" ht="21.95" customHeight="1" x14ac:dyDescent="0.2">
      <c r="A124" s="8" t="s">
        <v>127</v>
      </c>
      <c r="B124" s="8" t="s">
        <v>13</v>
      </c>
      <c r="C124" s="8"/>
      <c r="D124" s="10"/>
      <c r="E124" s="9">
        <v>300</v>
      </c>
      <c r="F124" s="9"/>
      <c r="G124" s="9">
        <v>300</v>
      </c>
      <c r="H124" s="23">
        <v>0</v>
      </c>
      <c r="I124" s="2" t="e">
        <f>VLOOKUP(A124,[1]TDSheet!$A$1:$I$65536,9,0)</f>
        <v>#N/A</v>
      </c>
      <c r="K124" s="2">
        <f t="shared" si="23"/>
        <v>0</v>
      </c>
      <c r="L124" s="2">
        <f t="shared" si="24"/>
        <v>0</v>
      </c>
      <c r="P124" s="2">
        <f t="shared" si="25"/>
        <v>0</v>
      </c>
      <c r="Q124" s="21"/>
      <c r="R124" s="33">
        <f t="shared" si="26"/>
        <v>0</v>
      </c>
      <c r="S124" s="44"/>
      <c r="T124" s="21">
        <f t="shared" si="17"/>
        <v>0</v>
      </c>
      <c r="U124" s="45"/>
      <c r="V124" s="35"/>
      <c r="X124" s="2" t="e">
        <f t="shared" si="18"/>
        <v>#DIV/0!</v>
      </c>
      <c r="Y124" s="2" t="e">
        <f t="shared" si="19"/>
        <v>#DIV/0!</v>
      </c>
      <c r="Z124" s="2">
        <v>0</v>
      </c>
      <c r="AA124" s="2">
        <v>0</v>
      </c>
      <c r="AB124" s="2">
        <v>0</v>
      </c>
      <c r="AD124" s="2">
        <f t="shared" si="20"/>
        <v>0</v>
      </c>
      <c r="AE124" s="2">
        <f t="shared" si="21"/>
        <v>0</v>
      </c>
      <c r="AF124" s="2">
        <f t="shared" si="22"/>
        <v>0</v>
      </c>
    </row>
    <row r="125" spans="1:32" ht="11.1" customHeight="1" x14ac:dyDescent="0.2">
      <c r="A125" s="8" t="s">
        <v>128</v>
      </c>
      <c r="B125" s="8" t="s">
        <v>9</v>
      </c>
      <c r="C125" s="8"/>
      <c r="D125" s="10"/>
      <c r="E125" s="9">
        <v>109.962</v>
      </c>
      <c r="F125" s="9">
        <v>29.055</v>
      </c>
      <c r="G125" s="29">
        <v>80.906999999999996</v>
      </c>
      <c r="H125" s="23">
        <v>0</v>
      </c>
      <c r="I125" s="2" t="e">
        <f>VLOOKUP(A125,[1]TDSheet!$A$1:$I$65536,9,0)</f>
        <v>#N/A</v>
      </c>
      <c r="J125" s="2">
        <f>VLOOKUP(A125,[2]Донецк!$A$1:$E$65536,4,0)</f>
        <v>16.25</v>
      </c>
      <c r="K125" s="2">
        <f t="shared" si="23"/>
        <v>12.805</v>
      </c>
      <c r="L125" s="2">
        <f t="shared" si="24"/>
        <v>29.055</v>
      </c>
      <c r="P125" s="2">
        <f t="shared" si="25"/>
        <v>5.8109999999999999</v>
      </c>
      <c r="Q125" s="21"/>
      <c r="R125" s="33">
        <f t="shared" si="26"/>
        <v>0</v>
      </c>
      <c r="S125" s="44"/>
      <c r="T125" s="21">
        <f t="shared" si="17"/>
        <v>0</v>
      </c>
      <c r="U125" s="45"/>
      <c r="V125" s="35"/>
      <c r="X125" s="2">
        <f t="shared" si="18"/>
        <v>13.923076923076923</v>
      </c>
      <c r="Y125" s="2">
        <f t="shared" si="19"/>
        <v>13.923076923076923</v>
      </c>
      <c r="Z125" s="2">
        <v>0</v>
      </c>
      <c r="AA125" s="2">
        <v>0</v>
      </c>
      <c r="AB125" s="2">
        <v>0</v>
      </c>
      <c r="AD125" s="2">
        <f t="shared" si="20"/>
        <v>0</v>
      </c>
      <c r="AE125" s="2">
        <f t="shared" si="21"/>
        <v>0</v>
      </c>
      <c r="AF125" s="2">
        <f t="shared" si="22"/>
        <v>0</v>
      </c>
    </row>
    <row r="126" spans="1:32" ht="11.1" customHeight="1" x14ac:dyDescent="0.2">
      <c r="A126" s="8" t="s">
        <v>129</v>
      </c>
      <c r="B126" s="8" t="s">
        <v>9</v>
      </c>
      <c r="C126" s="8"/>
      <c r="D126" s="10"/>
      <c r="E126" s="9">
        <v>60.715000000000003</v>
      </c>
      <c r="F126" s="9">
        <v>18.515000000000001</v>
      </c>
      <c r="G126" s="29">
        <v>42.2</v>
      </c>
      <c r="H126" s="23">
        <v>0</v>
      </c>
      <c r="I126" s="2" t="e">
        <f>VLOOKUP(A126,[1]TDSheet!$A$1:$I$65536,9,0)</f>
        <v>#N/A</v>
      </c>
      <c r="J126" s="2">
        <f>VLOOKUP(A126,[2]Донецк!$A$1:$E$65536,4,0)</f>
        <v>18.3</v>
      </c>
      <c r="K126" s="2">
        <f t="shared" si="23"/>
        <v>0.21499999999999986</v>
      </c>
      <c r="L126" s="2">
        <f t="shared" si="24"/>
        <v>18.515000000000001</v>
      </c>
      <c r="P126" s="2">
        <f t="shared" si="25"/>
        <v>3.7030000000000003</v>
      </c>
      <c r="Q126" s="21"/>
      <c r="R126" s="33">
        <f t="shared" si="26"/>
        <v>0</v>
      </c>
      <c r="S126" s="44"/>
      <c r="T126" s="21">
        <f t="shared" si="17"/>
        <v>0</v>
      </c>
      <c r="U126" s="45"/>
      <c r="V126" s="35"/>
      <c r="X126" s="2">
        <f t="shared" si="18"/>
        <v>11.396165271401566</v>
      </c>
      <c r="Y126" s="2">
        <f t="shared" si="19"/>
        <v>11.396165271401566</v>
      </c>
      <c r="Z126" s="2">
        <v>0</v>
      </c>
      <c r="AA126" s="2">
        <v>0</v>
      </c>
      <c r="AB126" s="2">
        <v>0</v>
      </c>
      <c r="AD126" s="2">
        <f t="shared" si="20"/>
        <v>0</v>
      </c>
      <c r="AE126" s="2">
        <f t="shared" si="21"/>
        <v>0</v>
      </c>
      <c r="AF126" s="2">
        <f t="shared" si="22"/>
        <v>0</v>
      </c>
    </row>
    <row r="127" spans="1:32" ht="11.1" customHeight="1" x14ac:dyDescent="0.2">
      <c r="A127" s="8" t="s">
        <v>130</v>
      </c>
      <c r="B127" s="8" t="s">
        <v>9</v>
      </c>
      <c r="C127" s="8"/>
      <c r="D127" s="10"/>
      <c r="E127" s="9">
        <v>129.75</v>
      </c>
      <c r="F127" s="9">
        <v>1.4450000000000001</v>
      </c>
      <c r="G127" s="29">
        <v>128.30500000000001</v>
      </c>
      <c r="H127" s="23">
        <v>0</v>
      </c>
      <c r="I127" s="2" t="e">
        <f>VLOOKUP(A127,[1]TDSheet!$A$1:$I$65536,9,0)</f>
        <v>#N/A</v>
      </c>
      <c r="J127" s="2">
        <f>VLOOKUP(A127,[2]Донецк!$A$1:$E$65536,4,0)</f>
        <v>1.3</v>
      </c>
      <c r="K127" s="2">
        <f t="shared" si="23"/>
        <v>0.14500000000000002</v>
      </c>
      <c r="L127" s="2">
        <f t="shared" si="24"/>
        <v>1.4450000000000001</v>
      </c>
      <c r="P127" s="2">
        <f t="shared" si="25"/>
        <v>0.28900000000000003</v>
      </c>
      <c r="Q127" s="21"/>
      <c r="R127" s="33">
        <f t="shared" si="26"/>
        <v>0</v>
      </c>
      <c r="S127" s="44"/>
      <c r="T127" s="21">
        <f t="shared" si="17"/>
        <v>0</v>
      </c>
      <c r="U127" s="45"/>
      <c r="V127" s="35"/>
      <c r="X127" s="2">
        <f t="shared" si="18"/>
        <v>443.96193771626292</v>
      </c>
      <c r="Y127" s="2">
        <f t="shared" si="19"/>
        <v>443.96193771626292</v>
      </c>
      <c r="Z127" s="2">
        <v>0</v>
      </c>
      <c r="AA127" s="2">
        <v>0</v>
      </c>
      <c r="AB127" s="2">
        <v>0</v>
      </c>
      <c r="AD127" s="2">
        <f t="shared" si="20"/>
        <v>0</v>
      </c>
      <c r="AE127" s="2">
        <f t="shared" si="21"/>
        <v>0</v>
      </c>
      <c r="AF127" s="2">
        <f t="shared" si="22"/>
        <v>0</v>
      </c>
    </row>
    <row r="128" spans="1:32" ht="11.1" customHeight="1" x14ac:dyDescent="0.2">
      <c r="A128" s="8" t="s">
        <v>131</v>
      </c>
      <c r="B128" s="8" t="s">
        <v>9</v>
      </c>
      <c r="C128" s="8"/>
      <c r="D128" s="10"/>
      <c r="E128" s="9">
        <v>16.803999999999998</v>
      </c>
      <c r="F128" s="9">
        <v>2.5870000000000002</v>
      </c>
      <c r="G128" s="29">
        <v>14.217000000000001</v>
      </c>
      <c r="H128" s="23">
        <v>0</v>
      </c>
      <c r="I128" s="2" t="e">
        <f>VLOOKUP(A128,[1]TDSheet!$A$1:$I$65536,9,0)</f>
        <v>#N/A</v>
      </c>
      <c r="J128" s="2">
        <f>VLOOKUP(A128,[2]Донецк!$A$1:$E$65536,4,0)</f>
        <v>2.6</v>
      </c>
      <c r="K128" s="2">
        <f t="shared" si="23"/>
        <v>-1.2999999999999901E-2</v>
      </c>
      <c r="L128" s="2">
        <f t="shared" si="24"/>
        <v>2.5870000000000002</v>
      </c>
      <c r="P128" s="2">
        <f t="shared" si="25"/>
        <v>0.51740000000000008</v>
      </c>
      <c r="Q128" s="21"/>
      <c r="R128" s="33">
        <f t="shared" si="26"/>
        <v>0</v>
      </c>
      <c r="S128" s="44"/>
      <c r="T128" s="21">
        <f t="shared" si="17"/>
        <v>0</v>
      </c>
      <c r="U128" s="45"/>
      <c r="V128" s="35"/>
      <c r="X128" s="2">
        <f t="shared" si="18"/>
        <v>27.477773482798604</v>
      </c>
      <c r="Y128" s="2">
        <f t="shared" si="19"/>
        <v>27.477773482798604</v>
      </c>
      <c r="Z128" s="2">
        <v>0</v>
      </c>
      <c r="AA128" s="2">
        <v>0</v>
      </c>
      <c r="AB128" s="2">
        <v>0</v>
      </c>
      <c r="AD128" s="2">
        <f t="shared" si="20"/>
        <v>0</v>
      </c>
      <c r="AE128" s="2">
        <f t="shared" si="21"/>
        <v>0</v>
      </c>
      <c r="AF128" s="2">
        <f t="shared" si="22"/>
        <v>0</v>
      </c>
    </row>
    <row r="129" spans="1:32" ht="11.1" customHeight="1" x14ac:dyDescent="0.2">
      <c r="A129" s="8" t="s">
        <v>132</v>
      </c>
      <c r="B129" s="8" t="s">
        <v>13</v>
      </c>
      <c r="C129" s="8"/>
      <c r="D129" s="10"/>
      <c r="E129" s="9">
        <v>130</v>
      </c>
      <c r="F129" s="9">
        <v>6</v>
      </c>
      <c r="G129" s="29">
        <v>124</v>
      </c>
      <c r="H129" s="23">
        <v>0</v>
      </c>
      <c r="I129" s="2" t="e">
        <f>VLOOKUP(A129,[1]TDSheet!$A$1:$I$65536,9,0)</f>
        <v>#N/A</v>
      </c>
      <c r="J129" s="2">
        <f>VLOOKUP(A129,[2]Донецк!$A$1:$E$65536,4,0)</f>
        <v>6</v>
      </c>
      <c r="K129" s="2">
        <f t="shared" si="23"/>
        <v>0</v>
      </c>
      <c r="L129" s="2">
        <f t="shared" si="24"/>
        <v>6</v>
      </c>
      <c r="P129" s="2">
        <f t="shared" si="25"/>
        <v>1.2</v>
      </c>
      <c r="Q129" s="21"/>
      <c r="R129" s="33">
        <f t="shared" si="26"/>
        <v>0</v>
      </c>
      <c r="S129" s="44"/>
      <c r="T129" s="21">
        <f t="shared" si="17"/>
        <v>0</v>
      </c>
      <c r="U129" s="45"/>
      <c r="V129" s="35"/>
      <c r="X129" s="2">
        <f t="shared" si="18"/>
        <v>103.33333333333334</v>
      </c>
      <c r="Y129" s="2">
        <f t="shared" si="19"/>
        <v>103.33333333333334</v>
      </c>
      <c r="Z129" s="2">
        <v>0</v>
      </c>
      <c r="AA129" s="2">
        <v>0</v>
      </c>
      <c r="AB129" s="2">
        <v>0</v>
      </c>
      <c r="AD129" s="2">
        <f t="shared" si="20"/>
        <v>0</v>
      </c>
      <c r="AE129" s="2">
        <f t="shared" si="21"/>
        <v>0</v>
      </c>
      <c r="AF129" s="2">
        <f t="shared" si="22"/>
        <v>0</v>
      </c>
    </row>
    <row r="130" spans="1:32" ht="11.1" customHeight="1" x14ac:dyDescent="0.2">
      <c r="A130" s="8" t="s">
        <v>133</v>
      </c>
      <c r="B130" s="8" t="s">
        <v>9</v>
      </c>
      <c r="C130" s="8"/>
      <c r="D130" s="10"/>
      <c r="E130" s="9">
        <v>42.384999999999998</v>
      </c>
      <c r="F130" s="9">
        <v>32.222999999999999</v>
      </c>
      <c r="G130" s="29">
        <v>10.162000000000001</v>
      </c>
      <c r="H130" s="23">
        <v>0</v>
      </c>
      <c r="I130" s="2" t="e">
        <f>VLOOKUP(A130,[1]TDSheet!$A$1:$I$65536,9,0)</f>
        <v>#N/A</v>
      </c>
      <c r="J130" s="2">
        <f>VLOOKUP(A130,[2]Донецк!$A$1:$E$65536,4,0)</f>
        <v>25.3</v>
      </c>
      <c r="K130" s="2">
        <f t="shared" si="23"/>
        <v>6.9229999999999983</v>
      </c>
      <c r="L130" s="2">
        <f t="shared" si="24"/>
        <v>32.222999999999999</v>
      </c>
      <c r="P130" s="2">
        <f t="shared" si="25"/>
        <v>6.4445999999999994</v>
      </c>
      <c r="Q130" s="21"/>
      <c r="R130" s="33">
        <f t="shared" si="26"/>
        <v>0</v>
      </c>
      <c r="S130" s="44"/>
      <c r="T130" s="21">
        <f t="shared" si="17"/>
        <v>0</v>
      </c>
      <c r="U130" s="45"/>
      <c r="V130" s="35"/>
      <c r="X130" s="2">
        <f t="shared" si="18"/>
        <v>1.5768240076963662</v>
      </c>
      <c r="Y130" s="2">
        <f t="shared" si="19"/>
        <v>1.5768240076963662</v>
      </c>
      <c r="Z130" s="2">
        <v>0</v>
      </c>
      <c r="AA130" s="2">
        <v>0</v>
      </c>
      <c r="AB130" s="2">
        <v>0</v>
      </c>
      <c r="AD130" s="2">
        <f t="shared" si="20"/>
        <v>0</v>
      </c>
      <c r="AE130" s="2">
        <f t="shared" si="21"/>
        <v>0</v>
      </c>
      <c r="AF130" s="2">
        <f t="shared" si="22"/>
        <v>0</v>
      </c>
    </row>
    <row r="131" spans="1:32" ht="11.1" customHeight="1" x14ac:dyDescent="0.2">
      <c r="A131" s="8" t="s">
        <v>134</v>
      </c>
      <c r="B131" s="8" t="s">
        <v>13</v>
      </c>
      <c r="C131" s="8"/>
      <c r="D131" s="10"/>
      <c r="E131" s="9">
        <v>28</v>
      </c>
      <c r="F131" s="9">
        <v>9</v>
      </c>
      <c r="G131" s="29">
        <v>19</v>
      </c>
      <c r="H131" s="23">
        <v>0</v>
      </c>
      <c r="I131" s="2" t="e">
        <f>VLOOKUP(A131,[1]TDSheet!$A$1:$I$65536,9,0)</f>
        <v>#N/A</v>
      </c>
      <c r="J131" s="2">
        <f>VLOOKUP(A131,[2]Донецк!$A$1:$E$65536,4,0)</f>
        <v>4</v>
      </c>
      <c r="K131" s="2">
        <f t="shared" si="23"/>
        <v>5</v>
      </c>
      <c r="L131" s="2">
        <f t="shared" si="24"/>
        <v>9</v>
      </c>
      <c r="P131" s="2">
        <f t="shared" si="25"/>
        <v>1.8</v>
      </c>
      <c r="Q131" s="21"/>
      <c r="R131" s="33">
        <f t="shared" si="26"/>
        <v>0</v>
      </c>
      <c r="S131" s="44"/>
      <c r="T131" s="21">
        <f t="shared" si="17"/>
        <v>0</v>
      </c>
      <c r="U131" s="45"/>
      <c r="V131" s="35"/>
      <c r="X131" s="2">
        <f t="shared" si="18"/>
        <v>10.555555555555555</v>
      </c>
      <c r="Y131" s="2">
        <f t="shared" si="19"/>
        <v>10.555555555555555</v>
      </c>
      <c r="Z131" s="2">
        <v>0</v>
      </c>
      <c r="AA131" s="2">
        <v>0</v>
      </c>
      <c r="AB131" s="2">
        <v>0</v>
      </c>
      <c r="AD131" s="2">
        <f t="shared" si="20"/>
        <v>0</v>
      </c>
      <c r="AE131" s="2">
        <f t="shared" si="21"/>
        <v>0</v>
      </c>
      <c r="AF131" s="2">
        <f t="shared" si="22"/>
        <v>0</v>
      </c>
    </row>
    <row r="132" spans="1:32" ht="11.1" customHeight="1" thickBot="1" x14ac:dyDescent="0.25">
      <c r="A132" s="8" t="s">
        <v>135</v>
      </c>
      <c r="B132" s="8" t="s">
        <v>13</v>
      </c>
      <c r="C132" s="8"/>
      <c r="D132" s="10"/>
      <c r="E132" s="9">
        <v>786</v>
      </c>
      <c r="F132" s="9">
        <v>3</v>
      </c>
      <c r="G132" s="29">
        <v>783</v>
      </c>
      <c r="H132" s="23">
        <v>0</v>
      </c>
      <c r="I132" s="2" t="e">
        <f>VLOOKUP(A132,[1]TDSheet!$A$1:$I$65536,9,0)</f>
        <v>#N/A</v>
      </c>
      <c r="J132" s="2">
        <f>VLOOKUP(A132,[2]Донецк!$A$1:$E$65536,4,0)</f>
        <v>0</v>
      </c>
      <c r="K132" s="2">
        <f t="shared" si="23"/>
        <v>3</v>
      </c>
      <c r="L132" s="2">
        <f t="shared" si="24"/>
        <v>3</v>
      </c>
      <c r="P132" s="2">
        <f t="shared" si="25"/>
        <v>0.6</v>
      </c>
      <c r="Q132" s="21"/>
      <c r="R132" s="33">
        <f t="shared" si="26"/>
        <v>0</v>
      </c>
      <c r="S132" s="46"/>
      <c r="T132" s="21">
        <f t="shared" si="17"/>
        <v>0</v>
      </c>
      <c r="U132" s="47"/>
      <c r="V132" s="35"/>
      <c r="X132" s="2">
        <f t="shared" si="18"/>
        <v>1305</v>
      </c>
      <c r="Y132" s="2">
        <f t="shared" si="19"/>
        <v>1305</v>
      </c>
      <c r="Z132" s="2">
        <v>0</v>
      </c>
      <c r="AA132" s="2">
        <v>0</v>
      </c>
      <c r="AB132" s="2">
        <v>0</v>
      </c>
      <c r="AC132" s="30" t="s">
        <v>157</v>
      </c>
      <c r="AD132" s="2">
        <f t="shared" si="20"/>
        <v>0</v>
      </c>
      <c r="AE132" s="2">
        <f t="shared" si="21"/>
        <v>0</v>
      </c>
      <c r="AF132" s="2">
        <f t="shared" si="22"/>
        <v>0</v>
      </c>
    </row>
  </sheetData>
  <autoFilter ref="A3:AD132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2023-12-21T08:36:57Z</dcterms:created>
  <dcterms:modified xsi:type="dcterms:W3CDTF">2023-12-21T10:27:46Z</dcterms:modified>
</cp:coreProperties>
</file>