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420D474-301E-4A1C-A4D5-3EEBF040EF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W462" i="1"/>
  <c r="V462" i="1"/>
  <c r="X461" i="1"/>
  <c r="W461" i="1"/>
  <c r="X460" i="1"/>
  <c r="W460" i="1"/>
  <c r="X459" i="1"/>
  <c r="X462" i="1" s="1"/>
  <c r="W459" i="1"/>
  <c r="W463" i="1" s="1"/>
  <c r="N459" i="1"/>
  <c r="V457" i="1"/>
  <c r="W456" i="1"/>
  <c r="V456" i="1"/>
  <c r="X455" i="1"/>
  <c r="W455" i="1"/>
  <c r="X454" i="1"/>
  <c r="X456" i="1" s="1"/>
  <c r="W454" i="1"/>
  <c r="W457" i="1" s="1"/>
  <c r="V452" i="1"/>
  <c r="V451" i="1"/>
  <c r="W450" i="1"/>
  <c r="X450" i="1" s="1"/>
  <c r="W449" i="1"/>
  <c r="V447" i="1"/>
  <c r="V446" i="1"/>
  <c r="W445" i="1"/>
  <c r="X445" i="1" s="1"/>
  <c r="W444" i="1"/>
  <c r="V440" i="1"/>
  <c r="V439" i="1"/>
  <c r="W438" i="1"/>
  <c r="X438" i="1" s="1"/>
  <c r="N438" i="1"/>
  <c r="W437" i="1"/>
  <c r="X437" i="1" s="1"/>
  <c r="N437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X427" i="1"/>
  <c r="W427" i="1"/>
  <c r="N427" i="1"/>
  <c r="V425" i="1"/>
  <c r="W424" i="1"/>
  <c r="V424" i="1"/>
  <c r="X423" i="1"/>
  <c r="W423" i="1"/>
  <c r="N423" i="1"/>
  <c r="W422" i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X411" i="1"/>
  <c r="W411" i="1"/>
  <c r="N411" i="1"/>
  <c r="W410" i="1"/>
  <c r="N410" i="1"/>
  <c r="V406" i="1"/>
  <c r="V405" i="1"/>
  <c r="W404" i="1"/>
  <c r="V402" i="1"/>
  <c r="V401" i="1"/>
  <c r="X400" i="1"/>
  <c r="W400" i="1"/>
  <c r="N400" i="1"/>
  <c r="W399" i="1"/>
  <c r="X399" i="1" s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W394" i="1"/>
  <c r="N394" i="1"/>
  <c r="V392" i="1"/>
  <c r="V391" i="1"/>
  <c r="W390" i="1"/>
  <c r="X390" i="1" s="1"/>
  <c r="N390" i="1"/>
  <c r="X389" i="1"/>
  <c r="X391" i="1" s="1"/>
  <c r="W389" i="1"/>
  <c r="N389" i="1"/>
  <c r="V386" i="1"/>
  <c r="W385" i="1"/>
  <c r="V385" i="1"/>
  <c r="X384" i="1"/>
  <c r="W384" i="1"/>
  <c r="X383" i="1"/>
  <c r="W383" i="1"/>
  <c r="X382" i="1"/>
  <c r="W382" i="1"/>
  <c r="X381" i="1"/>
  <c r="X385" i="1" s="1"/>
  <c r="W381" i="1"/>
  <c r="W386" i="1" s="1"/>
  <c r="V379" i="1"/>
  <c r="V378" i="1"/>
  <c r="W377" i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W370" i="1"/>
  <c r="X370" i="1" s="1"/>
  <c r="N370" i="1"/>
  <c r="V368" i="1"/>
  <c r="V367" i="1"/>
  <c r="W366" i="1"/>
  <c r="X366" i="1" s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N354" i="1"/>
  <c r="V352" i="1"/>
  <c r="V351" i="1"/>
  <c r="W350" i="1"/>
  <c r="X350" i="1" s="1"/>
  <c r="N350" i="1"/>
  <c r="X349" i="1"/>
  <c r="X351" i="1" s="1"/>
  <c r="W349" i="1"/>
  <c r="N349" i="1"/>
  <c r="V345" i="1"/>
  <c r="W344" i="1"/>
  <c r="V344" i="1"/>
  <c r="X343" i="1"/>
  <c r="X344" i="1" s="1"/>
  <c r="W343" i="1"/>
  <c r="W345" i="1" s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N336" i="1"/>
  <c r="V334" i="1"/>
  <c r="V333" i="1"/>
  <c r="W332" i="1"/>
  <c r="X332" i="1" s="1"/>
  <c r="N332" i="1"/>
  <c r="W331" i="1"/>
  <c r="X331" i="1" s="1"/>
  <c r="X333" i="1" s="1"/>
  <c r="N331" i="1"/>
  <c r="V329" i="1"/>
  <c r="V328" i="1"/>
  <c r="X327" i="1"/>
  <c r="W327" i="1"/>
  <c r="N327" i="1"/>
  <c r="W326" i="1"/>
  <c r="X326" i="1" s="1"/>
  <c r="N326" i="1"/>
  <c r="W325" i="1"/>
  <c r="X325" i="1" s="1"/>
  <c r="N325" i="1"/>
  <c r="W324" i="1"/>
  <c r="N324" i="1"/>
  <c r="V321" i="1"/>
  <c r="V320" i="1"/>
  <c r="W319" i="1"/>
  <c r="N319" i="1"/>
  <c r="V317" i="1"/>
  <c r="V316" i="1"/>
  <c r="W315" i="1"/>
  <c r="N315" i="1"/>
  <c r="V313" i="1"/>
  <c r="V312" i="1"/>
  <c r="W311" i="1"/>
  <c r="X311" i="1" s="1"/>
  <c r="N311" i="1"/>
  <c r="W310" i="1"/>
  <c r="X310" i="1" s="1"/>
  <c r="W309" i="1"/>
  <c r="X309" i="1" s="1"/>
  <c r="X312" i="1" s="1"/>
  <c r="N309" i="1"/>
  <c r="V307" i="1"/>
  <c r="V306" i="1"/>
  <c r="W305" i="1"/>
  <c r="X305" i="1" s="1"/>
  <c r="N305" i="1"/>
  <c r="W304" i="1"/>
  <c r="X304" i="1" s="1"/>
  <c r="N304" i="1"/>
  <c r="X303" i="1"/>
  <c r="W303" i="1"/>
  <c r="X302" i="1"/>
  <c r="W302" i="1"/>
  <c r="N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V294" i="1"/>
  <c r="V293" i="1"/>
  <c r="W292" i="1"/>
  <c r="W294" i="1" s="1"/>
  <c r="N292" i="1"/>
  <c r="V290" i="1"/>
  <c r="V289" i="1"/>
  <c r="W288" i="1"/>
  <c r="W290" i="1" s="1"/>
  <c r="N288" i="1"/>
  <c r="V286" i="1"/>
  <c r="V285" i="1"/>
  <c r="W284" i="1"/>
  <c r="W286" i="1" s="1"/>
  <c r="N284" i="1"/>
  <c r="V282" i="1"/>
  <c r="V281" i="1"/>
  <c r="W280" i="1"/>
  <c r="N474" i="1" s="1"/>
  <c r="N280" i="1"/>
  <c r="V277" i="1"/>
  <c r="V276" i="1"/>
  <c r="W275" i="1"/>
  <c r="X275" i="1" s="1"/>
  <c r="N275" i="1"/>
  <c r="W274" i="1"/>
  <c r="W277" i="1" s="1"/>
  <c r="N274" i="1"/>
  <c r="V272" i="1"/>
  <c r="V271" i="1"/>
  <c r="W270" i="1"/>
  <c r="X270" i="1" s="1"/>
  <c r="N270" i="1"/>
  <c r="X269" i="1"/>
  <c r="W269" i="1"/>
  <c r="N269" i="1"/>
  <c r="W268" i="1"/>
  <c r="X268" i="1" s="1"/>
  <c r="N268" i="1"/>
  <c r="W267" i="1"/>
  <c r="X267" i="1" s="1"/>
  <c r="W266" i="1"/>
  <c r="X266" i="1" s="1"/>
  <c r="N266" i="1"/>
  <c r="W265" i="1"/>
  <c r="N265" i="1"/>
  <c r="X264" i="1"/>
  <c r="W264" i="1"/>
  <c r="N264" i="1"/>
  <c r="V261" i="1"/>
  <c r="V260" i="1"/>
  <c r="W259" i="1"/>
  <c r="X259" i="1" s="1"/>
  <c r="N259" i="1"/>
  <c r="W258" i="1"/>
  <c r="X258" i="1" s="1"/>
  <c r="N258" i="1"/>
  <c r="W257" i="1"/>
  <c r="W261" i="1" s="1"/>
  <c r="N257" i="1"/>
  <c r="V255" i="1"/>
  <c r="V254" i="1"/>
  <c r="X253" i="1"/>
  <c r="W253" i="1"/>
  <c r="N253" i="1"/>
  <c r="W252" i="1"/>
  <c r="X252" i="1" s="1"/>
  <c r="W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V243" i="1"/>
  <c r="V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X228" i="1" s="1"/>
  <c r="N228" i="1"/>
  <c r="X227" i="1"/>
  <c r="W227" i="1"/>
  <c r="N227" i="1"/>
  <c r="V225" i="1"/>
  <c r="W224" i="1"/>
  <c r="V224" i="1"/>
  <c r="X223" i="1"/>
  <c r="X224" i="1" s="1"/>
  <c r="W223" i="1"/>
  <c r="W225" i="1" s="1"/>
  <c r="N223" i="1"/>
  <c r="V221" i="1"/>
  <c r="V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V202" i="1"/>
  <c r="W201" i="1"/>
  <c r="V201" i="1"/>
  <c r="X200" i="1"/>
  <c r="X201" i="1" s="1"/>
  <c r="W200" i="1"/>
  <c r="J474" i="1" s="1"/>
  <c r="N200" i="1"/>
  <c r="V197" i="1"/>
  <c r="V196" i="1"/>
  <c r="W195" i="1"/>
  <c r="X195" i="1" s="1"/>
  <c r="N195" i="1"/>
  <c r="W194" i="1"/>
  <c r="X194" i="1" s="1"/>
  <c r="N194" i="1"/>
  <c r="W193" i="1"/>
  <c r="X193" i="1" s="1"/>
  <c r="W192" i="1"/>
  <c r="X192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X165" i="1"/>
  <c r="W165" i="1"/>
  <c r="N165" i="1"/>
  <c r="V163" i="1"/>
  <c r="V162" i="1"/>
  <c r="W161" i="1"/>
  <c r="X161" i="1" s="1"/>
  <c r="N161" i="1"/>
  <c r="W160" i="1"/>
  <c r="W163" i="1" s="1"/>
  <c r="V158" i="1"/>
  <c r="V157" i="1"/>
  <c r="W156" i="1"/>
  <c r="X156" i="1" s="1"/>
  <c r="N156" i="1"/>
  <c r="W155" i="1"/>
  <c r="N155" i="1"/>
  <c r="V152" i="1"/>
  <c r="V151" i="1"/>
  <c r="W150" i="1"/>
  <c r="X150" i="1" s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V139" i="1"/>
  <c r="V138" i="1"/>
  <c r="W137" i="1"/>
  <c r="X137" i="1" s="1"/>
  <c r="N137" i="1"/>
  <c r="W136" i="1"/>
  <c r="X136" i="1" s="1"/>
  <c r="N136" i="1"/>
  <c r="W135" i="1"/>
  <c r="X135" i="1" s="1"/>
  <c r="N135" i="1"/>
  <c r="V131" i="1"/>
  <c r="V130" i="1"/>
  <c r="W129" i="1"/>
  <c r="X129" i="1" s="1"/>
  <c r="N129" i="1"/>
  <c r="W128" i="1"/>
  <c r="X128" i="1" s="1"/>
  <c r="N128" i="1"/>
  <c r="X127" i="1"/>
  <c r="W127" i="1"/>
  <c r="V124" i="1"/>
  <c r="V123" i="1"/>
  <c r="W122" i="1"/>
  <c r="X122" i="1" s="1"/>
  <c r="W121" i="1"/>
  <c r="X121" i="1" s="1"/>
  <c r="N121" i="1"/>
  <c r="W120" i="1"/>
  <c r="X120" i="1" s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X64" i="1" s="1"/>
  <c r="V61" i="1"/>
  <c r="V60" i="1"/>
  <c r="W59" i="1"/>
  <c r="X59" i="1" s="1"/>
  <c r="W58" i="1"/>
  <c r="X58" i="1" s="1"/>
  <c r="N58" i="1"/>
  <c r="W57" i="1"/>
  <c r="X57" i="1" s="1"/>
  <c r="W56" i="1"/>
  <c r="X56" i="1" s="1"/>
  <c r="N56" i="1"/>
  <c r="V53" i="1"/>
  <c r="V52" i="1"/>
  <c r="W51" i="1"/>
  <c r="X51" i="1" s="1"/>
  <c r="N51" i="1"/>
  <c r="W50" i="1"/>
  <c r="C474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X29" i="1"/>
  <c r="W29" i="1"/>
  <c r="N29" i="1"/>
  <c r="W28" i="1"/>
  <c r="X28" i="1" s="1"/>
  <c r="W27" i="1"/>
  <c r="X27" i="1" s="1"/>
  <c r="N27" i="1"/>
  <c r="X26" i="1"/>
  <c r="W26" i="1"/>
  <c r="N26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I474" i="1" l="1"/>
  <c r="W91" i="1"/>
  <c r="W114" i="1"/>
  <c r="W123" i="1"/>
  <c r="X280" i="1"/>
  <c r="X281" i="1" s="1"/>
  <c r="W281" i="1"/>
  <c r="X284" i="1"/>
  <c r="X285" i="1" s="1"/>
  <c r="W285" i="1"/>
  <c r="X288" i="1"/>
  <c r="X289" i="1" s="1"/>
  <c r="W289" i="1"/>
  <c r="X292" i="1"/>
  <c r="X293" i="1" s="1"/>
  <c r="W293" i="1"/>
  <c r="X374" i="1"/>
  <c r="W446" i="1"/>
  <c r="X33" i="1"/>
  <c r="X130" i="1"/>
  <c r="X138" i="1"/>
  <c r="X151" i="1"/>
  <c r="X169" i="1"/>
  <c r="X196" i="1"/>
  <c r="X230" i="1"/>
  <c r="X248" i="1"/>
  <c r="W260" i="1"/>
  <c r="X81" i="1"/>
  <c r="X433" i="1"/>
  <c r="V464" i="1"/>
  <c r="W33" i="1"/>
  <c r="W82" i="1"/>
  <c r="X84" i="1"/>
  <c r="W103" i="1"/>
  <c r="W152" i="1"/>
  <c r="W169" i="1"/>
  <c r="W189" i="1"/>
  <c r="W243" i="1"/>
  <c r="X257" i="1"/>
  <c r="R474" i="1"/>
  <c r="X444" i="1"/>
  <c r="X446" i="1" s="1"/>
  <c r="X60" i="1"/>
  <c r="X91" i="1"/>
  <c r="F9" i="1"/>
  <c r="J9" i="1"/>
  <c r="F10" i="1"/>
  <c r="W34" i="1"/>
  <c r="W38" i="1"/>
  <c r="W42" i="1"/>
  <c r="W46" i="1"/>
  <c r="W52" i="1"/>
  <c r="W61" i="1"/>
  <c r="W92" i="1"/>
  <c r="W102" i="1"/>
  <c r="W115" i="1"/>
  <c r="W124" i="1"/>
  <c r="W130" i="1"/>
  <c r="W138" i="1"/>
  <c r="W157" i="1"/>
  <c r="W162" i="1"/>
  <c r="W170" i="1"/>
  <c r="W190" i="1"/>
  <c r="W220" i="1"/>
  <c r="W242" i="1"/>
  <c r="X265" i="1"/>
  <c r="X271" i="1" s="1"/>
  <c r="W272" i="1"/>
  <c r="H9" i="1"/>
  <c r="B474" i="1"/>
  <c r="W466" i="1"/>
  <c r="W465" i="1"/>
  <c r="V468" i="1"/>
  <c r="W24" i="1"/>
  <c r="X36" i="1"/>
  <c r="X37" i="1" s="1"/>
  <c r="X40" i="1"/>
  <c r="X41" i="1" s="1"/>
  <c r="X44" i="1"/>
  <c r="X45" i="1" s="1"/>
  <c r="X50" i="1"/>
  <c r="X52" i="1" s="1"/>
  <c r="W53" i="1"/>
  <c r="D474" i="1"/>
  <c r="W60" i="1"/>
  <c r="E474" i="1"/>
  <c r="W81" i="1"/>
  <c r="X94" i="1"/>
  <c r="X102" i="1" s="1"/>
  <c r="X105" i="1"/>
  <c r="X114" i="1" s="1"/>
  <c r="X117" i="1"/>
  <c r="X123" i="1" s="1"/>
  <c r="F474" i="1"/>
  <c r="W131" i="1"/>
  <c r="G474" i="1"/>
  <c r="W139" i="1"/>
  <c r="H474" i="1"/>
  <c r="W151" i="1"/>
  <c r="X155" i="1"/>
  <c r="X157" i="1" s="1"/>
  <c r="W158" i="1"/>
  <c r="X160" i="1"/>
  <c r="X162" i="1" s="1"/>
  <c r="X172" i="1"/>
  <c r="X189" i="1" s="1"/>
  <c r="W197" i="1"/>
  <c r="W196" i="1"/>
  <c r="X220" i="1"/>
  <c r="W231" i="1"/>
  <c r="W230" i="1"/>
  <c r="X242" i="1"/>
  <c r="W249" i="1"/>
  <c r="W248" i="1"/>
  <c r="W255" i="1"/>
  <c r="X251" i="1"/>
  <c r="X254" i="1" s="1"/>
  <c r="W254" i="1"/>
  <c r="X260" i="1"/>
  <c r="W276" i="1"/>
  <c r="X306" i="1"/>
  <c r="W306" i="1"/>
  <c r="W313" i="1"/>
  <c r="W316" i="1"/>
  <c r="X315" i="1"/>
  <c r="X316" i="1" s="1"/>
  <c r="W317" i="1"/>
  <c r="W320" i="1"/>
  <c r="X319" i="1"/>
  <c r="X320" i="1" s="1"/>
  <c r="W321" i="1"/>
  <c r="P474" i="1"/>
  <c r="W329" i="1"/>
  <c r="X324" i="1"/>
  <c r="X328" i="1" s="1"/>
  <c r="W328" i="1"/>
  <c r="W334" i="1"/>
  <c r="W341" i="1"/>
  <c r="X336" i="1"/>
  <c r="X340" i="1" s="1"/>
  <c r="W340" i="1"/>
  <c r="W352" i="1"/>
  <c r="W368" i="1"/>
  <c r="X354" i="1"/>
  <c r="X367" i="1" s="1"/>
  <c r="W367" i="1"/>
  <c r="W440" i="1"/>
  <c r="W451" i="1"/>
  <c r="X449" i="1"/>
  <c r="X451" i="1" s="1"/>
  <c r="W202" i="1"/>
  <c r="L474" i="1"/>
  <c r="W221" i="1"/>
  <c r="M474" i="1"/>
  <c r="W271" i="1"/>
  <c r="X274" i="1"/>
  <c r="X276" i="1" s="1"/>
  <c r="W282" i="1"/>
  <c r="O474" i="1"/>
  <c r="W307" i="1"/>
  <c r="W312" i="1"/>
  <c r="W333" i="1"/>
  <c r="Q474" i="1"/>
  <c r="W374" i="1"/>
  <c r="W375" i="1"/>
  <c r="W378" i="1"/>
  <c r="X377" i="1"/>
  <c r="X378" i="1" s="1"/>
  <c r="W379" i="1"/>
  <c r="W392" i="1"/>
  <c r="W402" i="1"/>
  <c r="X394" i="1"/>
  <c r="X401" i="1" s="1"/>
  <c r="W401" i="1"/>
  <c r="W405" i="1"/>
  <c r="X404" i="1"/>
  <c r="X405" i="1" s="1"/>
  <c r="W406" i="1"/>
  <c r="S474" i="1"/>
  <c r="W419" i="1"/>
  <c r="X410" i="1"/>
  <c r="X419" i="1" s="1"/>
  <c r="W420" i="1"/>
  <c r="W425" i="1"/>
  <c r="X422" i="1"/>
  <c r="X424" i="1" s="1"/>
  <c r="W434" i="1"/>
  <c r="W433" i="1"/>
  <c r="W439" i="1"/>
  <c r="X436" i="1"/>
  <c r="X439" i="1" s="1"/>
  <c r="T474" i="1"/>
  <c r="W452" i="1"/>
  <c r="W351" i="1"/>
  <c r="W391" i="1"/>
  <c r="W447" i="1"/>
  <c r="W468" i="1" l="1"/>
  <c r="X469" i="1"/>
  <c r="W464" i="1"/>
  <c r="W467" i="1"/>
</calcChain>
</file>

<file path=xl/sharedStrings.xml><?xml version="1.0" encoding="utf-8"?>
<sst xmlns="http://schemas.openxmlformats.org/spreadsheetml/2006/main" count="1984" uniqueCount="685">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</sst>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38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4"/>
  <sheetViews>
    <sheetView showGridLines="0" tabSelected="1" topLeftCell="A443" zoomScaleNormal="100" zoomScaleSheetLayoutView="100" workbookViewId="0">
      <selection activeCell="Z464" sqref="Z464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9" t="s">
        <v>0</v>
      </c>
      <c r="E1" s="420"/>
      <c r="F1" s="420"/>
      <c r="G1" s="12" t="s">
        <v>1</v>
      </c>
      <c r="H1" s="419" t="s">
        <v>2</v>
      </c>
      <c r="I1" s="420"/>
      <c r="J1" s="420"/>
      <c r="K1" s="420"/>
      <c r="L1" s="420"/>
      <c r="M1" s="420"/>
      <c r="N1" s="420"/>
      <c r="O1" s="420"/>
      <c r="P1" s="647" t="s">
        <v>3</v>
      </c>
      <c r="Q1" s="420"/>
      <c r="R1" s="4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51" t="s">
        <v>8</v>
      </c>
      <c r="B5" s="349"/>
      <c r="C5" s="350"/>
      <c r="D5" s="342"/>
      <c r="E5" s="344"/>
      <c r="F5" s="607" t="s">
        <v>9</v>
      </c>
      <c r="G5" s="350"/>
      <c r="H5" s="342"/>
      <c r="I5" s="343"/>
      <c r="J5" s="343"/>
      <c r="K5" s="343"/>
      <c r="L5" s="344"/>
      <c r="N5" s="24" t="s">
        <v>10</v>
      </c>
      <c r="O5" s="555">
        <v>45283</v>
      </c>
      <c r="P5" s="406"/>
      <c r="R5" s="631" t="s">
        <v>11</v>
      </c>
      <c r="S5" s="370"/>
      <c r="T5" s="496" t="s">
        <v>12</v>
      </c>
      <c r="U5" s="406"/>
      <c r="Z5" s="51"/>
      <c r="AA5" s="51"/>
      <c r="AB5" s="51"/>
    </row>
    <row r="6" spans="1:29" s="310" customFormat="1" ht="24" customHeight="1" x14ac:dyDescent="0.2">
      <c r="A6" s="451" t="s">
        <v>13</v>
      </c>
      <c r="B6" s="349"/>
      <c r="C6" s="350"/>
      <c r="D6" s="580" t="s">
        <v>14</v>
      </c>
      <c r="E6" s="581"/>
      <c r="F6" s="581"/>
      <c r="G6" s="581"/>
      <c r="H6" s="581"/>
      <c r="I6" s="581"/>
      <c r="J6" s="581"/>
      <c r="K6" s="581"/>
      <c r="L6" s="406"/>
      <c r="N6" s="24" t="s">
        <v>15</v>
      </c>
      <c r="O6" s="436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4" t="s">
        <v>16</v>
      </c>
      <c r="S6" s="370"/>
      <c r="T6" s="501" t="s">
        <v>17</v>
      </c>
      <c r="U6" s="359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20" t="str">
        <f>IFERROR(VLOOKUP(DeliveryAddress,Table,3,0),1)</f>
        <v>1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23"/>
      <c r="S7" s="370"/>
      <c r="T7" s="502"/>
      <c r="U7" s="503"/>
      <c r="Z7" s="51"/>
      <c r="AA7" s="51"/>
      <c r="AB7" s="51"/>
    </row>
    <row r="8" spans="1:29" s="310" customFormat="1" ht="25.5" customHeight="1" x14ac:dyDescent="0.2">
      <c r="A8" s="641" t="s">
        <v>18</v>
      </c>
      <c r="B8" s="325"/>
      <c r="C8" s="326"/>
      <c r="D8" s="414"/>
      <c r="E8" s="415"/>
      <c r="F8" s="415"/>
      <c r="G8" s="415"/>
      <c r="H8" s="415"/>
      <c r="I8" s="415"/>
      <c r="J8" s="415"/>
      <c r="K8" s="415"/>
      <c r="L8" s="416"/>
      <c r="N8" s="24" t="s">
        <v>19</v>
      </c>
      <c r="O8" s="405">
        <v>0.41666666666666669</v>
      </c>
      <c r="P8" s="406"/>
      <c r="R8" s="323"/>
      <c r="S8" s="370"/>
      <c r="T8" s="502"/>
      <c r="U8" s="503"/>
      <c r="Z8" s="51"/>
      <c r="AA8" s="51"/>
      <c r="AB8" s="51"/>
    </row>
    <row r="9" spans="1:29" s="310" customFormat="1" ht="39.950000000000003" customHeight="1" x14ac:dyDescent="0.2">
      <c r="A9" s="4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71"/>
      <c r="E9" s="329"/>
      <c r="F9" s="4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N9" s="26" t="s">
        <v>20</v>
      </c>
      <c r="O9" s="555"/>
      <c r="P9" s="406"/>
      <c r="R9" s="323"/>
      <c r="S9" s="370"/>
      <c r="T9" s="504"/>
      <c r="U9" s="505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71"/>
      <c r="E10" s="329"/>
      <c r="F10" s="4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567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05"/>
      <c r="P10" s="406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5"/>
      <c r="P11" s="406"/>
      <c r="S11" s="24" t="s">
        <v>26</v>
      </c>
      <c r="T11" s="582" t="s">
        <v>27</v>
      </c>
      <c r="U11" s="583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5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29</v>
      </c>
      <c r="O12" s="576"/>
      <c r="P12" s="522"/>
      <c r="Q12" s="23"/>
      <c r="S12" s="24"/>
      <c r="T12" s="420"/>
      <c r="U12" s="323"/>
      <c r="Z12" s="51"/>
      <c r="AA12" s="51"/>
      <c r="AB12" s="51"/>
    </row>
    <row r="13" spans="1:29" s="310" customFormat="1" ht="23.25" customHeight="1" x14ac:dyDescent="0.2">
      <c r="A13" s="605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31</v>
      </c>
      <c r="O13" s="582"/>
      <c r="P13" s="583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5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8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80" t="s">
        <v>34</v>
      </c>
      <c r="O15" s="420"/>
      <c r="P15" s="420"/>
      <c r="Q15" s="420"/>
      <c r="R15" s="4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1"/>
      <c r="O16" s="481"/>
      <c r="P16" s="481"/>
      <c r="Q16" s="481"/>
      <c r="R16" s="48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1" t="s">
        <v>35</v>
      </c>
      <c r="B17" s="351" t="s">
        <v>36</v>
      </c>
      <c r="C17" s="466" t="s">
        <v>37</v>
      </c>
      <c r="D17" s="351" t="s">
        <v>38</v>
      </c>
      <c r="E17" s="429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428"/>
      <c r="P17" s="428"/>
      <c r="Q17" s="428"/>
      <c r="R17" s="429"/>
      <c r="S17" s="640" t="s">
        <v>48</v>
      </c>
      <c r="T17" s="350"/>
      <c r="U17" s="351" t="s">
        <v>49</v>
      </c>
      <c r="V17" s="351" t="s">
        <v>50</v>
      </c>
      <c r="W17" s="365" t="s">
        <v>51</v>
      </c>
      <c r="X17" s="351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54"/>
      <c r="BA17" s="378" t="s">
        <v>56</v>
      </c>
    </row>
    <row r="18" spans="1:53" ht="14.25" customHeight="1" x14ac:dyDescent="0.2">
      <c r="A18" s="352"/>
      <c r="B18" s="352"/>
      <c r="C18" s="352"/>
      <c r="D18" s="430"/>
      <c r="E18" s="432"/>
      <c r="F18" s="352"/>
      <c r="G18" s="352"/>
      <c r="H18" s="352"/>
      <c r="I18" s="352"/>
      <c r="J18" s="352"/>
      <c r="K18" s="352"/>
      <c r="L18" s="352"/>
      <c r="M18" s="352"/>
      <c r="N18" s="430"/>
      <c r="O18" s="431"/>
      <c r="P18" s="431"/>
      <c r="Q18" s="431"/>
      <c r="R18" s="432"/>
      <c r="S18" s="309" t="s">
        <v>57</v>
      </c>
      <c r="T18" s="309" t="s">
        <v>58</v>
      </c>
      <c r="U18" s="352"/>
      <c r="V18" s="352"/>
      <c r="W18" s="366"/>
      <c r="X18" s="352"/>
      <c r="Y18" s="558"/>
      <c r="Z18" s="558"/>
      <c r="AA18" s="390"/>
      <c r="AB18" s="391"/>
      <c r="AC18" s="392"/>
      <c r="AD18" s="455"/>
      <c r="BA18" s="323"/>
    </row>
    <row r="19" spans="1:53" ht="27.75" customHeight="1" x14ac:dyDescent="0.2">
      <c r="A19" s="381" t="s">
        <v>59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48"/>
      <c r="Z19" s="48"/>
    </row>
    <row r="20" spans="1:53" ht="16.5" customHeight="1" x14ac:dyDescent="0.25">
      <c r="A20" s="327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8"/>
      <c r="Z20" s="308"/>
    </row>
    <row r="21" spans="1:53" ht="14.25" customHeight="1" x14ac:dyDescent="0.25">
      <c r="A21" s="322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7"/>
      <c r="Z21" s="30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5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0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41"/>
      <c r="N23" s="324" t="s">
        <v>66</v>
      </c>
      <c r="O23" s="325"/>
      <c r="P23" s="325"/>
      <c r="Q23" s="325"/>
      <c r="R23" s="325"/>
      <c r="S23" s="325"/>
      <c r="T23" s="326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41"/>
      <c r="N24" s="324" t="s">
        <v>66</v>
      </c>
      <c r="O24" s="325"/>
      <c r="P24" s="325"/>
      <c r="Q24" s="325"/>
      <c r="R24" s="325"/>
      <c r="S24" s="325"/>
      <c r="T24" s="326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2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7"/>
      <c r="Z25" s="307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71</v>
      </c>
      <c r="B28" s="54" t="s">
        <v>73</v>
      </c>
      <c r="C28" s="31">
        <v>4301051552</v>
      </c>
      <c r="D28" s="320">
        <v>4607091388237</v>
      </c>
      <c r="E28" s="318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37" t="s">
        <v>74</v>
      </c>
      <c r="O28" s="317"/>
      <c r="P28" s="317"/>
      <c r="Q28" s="317"/>
      <c r="R28" s="318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20">
        <v>4607091383935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20">
        <v>4680115881853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4301051178</v>
      </c>
      <c r="D31" s="320">
        <v>4607091383911</v>
      </c>
      <c r="E31" s="318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1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4301051174</v>
      </c>
      <c r="D32" s="320">
        <v>4607091388244</v>
      </c>
      <c r="E32" s="318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3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7"/>
      <c r="P32" s="317"/>
      <c r="Q32" s="317"/>
      <c r="R32" s="318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40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41"/>
      <c r="N33" s="324" t="s">
        <v>66</v>
      </c>
      <c r="O33" s="325"/>
      <c r="P33" s="325"/>
      <c r="Q33" s="325"/>
      <c r="R33" s="325"/>
      <c r="S33" s="325"/>
      <c r="T33" s="326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x14ac:dyDescent="0.2">
      <c r="A34" s="323"/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41"/>
      <c r="N34" s="324" t="s">
        <v>66</v>
      </c>
      <c r="O34" s="325"/>
      <c r="P34" s="325"/>
      <c r="Q34" s="325"/>
      <c r="R34" s="325"/>
      <c r="S34" s="325"/>
      <c r="T34" s="326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customHeight="1" x14ac:dyDescent="0.25">
      <c r="A35" s="322" t="s">
        <v>84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07"/>
      <c r="Z35" s="307"/>
    </row>
    <row r="36" spans="1:53" ht="27" customHeight="1" x14ac:dyDescent="0.25">
      <c r="A36" s="54" t="s">
        <v>85</v>
      </c>
      <c r="B36" s="54" t="s">
        <v>86</v>
      </c>
      <c r="C36" s="31">
        <v>4301032013</v>
      </c>
      <c r="D36" s="320">
        <v>4607091388503</v>
      </c>
      <c r="E36" s="318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3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7"/>
      <c r="P36" s="317"/>
      <c r="Q36" s="317"/>
      <c r="R36" s="318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x14ac:dyDescent="0.2">
      <c r="A37" s="340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41"/>
      <c r="N37" s="324" t="s">
        <v>66</v>
      </c>
      <c r="O37" s="325"/>
      <c r="P37" s="325"/>
      <c r="Q37" s="325"/>
      <c r="R37" s="325"/>
      <c r="S37" s="325"/>
      <c r="T37" s="326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41"/>
      <c r="N38" s="324" t="s">
        <v>66</v>
      </c>
      <c r="O38" s="325"/>
      <c r="P38" s="325"/>
      <c r="Q38" s="325"/>
      <c r="R38" s="325"/>
      <c r="S38" s="325"/>
      <c r="T38" s="326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customHeight="1" x14ac:dyDescent="0.25">
      <c r="A39" s="322" t="s">
        <v>89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07"/>
      <c r="Z39" s="307"/>
    </row>
    <row r="40" spans="1:53" ht="80.25" customHeight="1" x14ac:dyDescent="0.25">
      <c r="A40" s="54" t="s">
        <v>90</v>
      </c>
      <c r="B40" s="54" t="s">
        <v>91</v>
      </c>
      <c r="C40" s="31">
        <v>4301160001</v>
      </c>
      <c r="D40" s="320">
        <v>4607091388282</v>
      </c>
      <c r="E40" s="318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7"/>
      <c r="P40" s="317"/>
      <c r="Q40" s="317"/>
      <c r="R40" s="318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x14ac:dyDescent="0.2">
      <c r="A41" s="340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41"/>
      <c r="N41" s="324" t="s">
        <v>66</v>
      </c>
      <c r="O41" s="325"/>
      <c r="P41" s="325"/>
      <c r="Q41" s="325"/>
      <c r="R41" s="325"/>
      <c r="S41" s="325"/>
      <c r="T41" s="326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41"/>
      <c r="N42" s="324" t="s">
        <v>66</v>
      </c>
      <c r="O42" s="325"/>
      <c r="P42" s="325"/>
      <c r="Q42" s="325"/>
      <c r="R42" s="325"/>
      <c r="S42" s="325"/>
      <c r="T42" s="326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customHeight="1" x14ac:dyDescent="0.25">
      <c r="A43" s="322" t="s">
        <v>93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07"/>
      <c r="Z43" s="307"/>
    </row>
    <row r="44" spans="1:53" ht="27" customHeight="1" x14ac:dyDescent="0.25">
      <c r="A44" s="54" t="s">
        <v>94</v>
      </c>
      <c r="B44" s="54" t="s">
        <v>95</v>
      </c>
      <c r="C44" s="31">
        <v>4301170002</v>
      </c>
      <c r="D44" s="320">
        <v>4607091389111</v>
      </c>
      <c r="E44" s="318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5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7"/>
      <c r="P44" s="317"/>
      <c r="Q44" s="317"/>
      <c r="R44" s="318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x14ac:dyDescent="0.2">
      <c r="A45" s="340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41"/>
      <c r="N45" s="324" t="s">
        <v>66</v>
      </c>
      <c r="O45" s="325"/>
      <c r="P45" s="325"/>
      <c r="Q45" s="325"/>
      <c r="R45" s="325"/>
      <c r="S45" s="325"/>
      <c r="T45" s="326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41"/>
      <c r="N46" s="324" t="s">
        <v>66</v>
      </c>
      <c r="O46" s="325"/>
      <c r="P46" s="325"/>
      <c r="Q46" s="325"/>
      <c r="R46" s="325"/>
      <c r="S46" s="325"/>
      <c r="T46" s="326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customHeight="1" x14ac:dyDescent="0.2">
      <c r="A47" s="381" t="s">
        <v>96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48"/>
      <c r="Z47" s="48"/>
    </row>
    <row r="48" spans="1:53" ht="16.5" customHeight="1" x14ac:dyDescent="0.25">
      <c r="A48" s="327" t="s">
        <v>97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8"/>
      <c r="Z48" s="308"/>
    </row>
    <row r="49" spans="1:53" ht="14.25" customHeight="1" x14ac:dyDescent="0.25">
      <c r="A49" s="322" t="s">
        <v>98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07"/>
      <c r="Z49" s="307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0">
        <v>4680115881440</v>
      </c>
      <c r="E50" s="318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4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300</v>
      </c>
      <c r="W50" s="313">
        <f>IFERROR(IF(V50="",0,CEILING((V50/$H50),1)*$H50),"")</f>
        <v>302.40000000000003</v>
      </c>
      <c r="X50" s="36">
        <f>IFERROR(IF(W50=0,"",ROUNDUP(W50/H50,0)*0.02175),"")</f>
        <v>0.60899999999999999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103</v>
      </c>
      <c r="B51" s="54" t="s">
        <v>104</v>
      </c>
      <c r="C51" s="31">
        <v>4301020232</v>
      </c>
      <c r="D51" s="320">
        <v>4680115881433</v>
      </c>
      <c r="E51" s="318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17"/>
      <c r="P51" s="317"/>
      <c r="Q51" s="317"/>
      <c r="R51" s="318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40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41"/>
      <c r="N52" s="324" t="s">
        <v>66</v>
      </c>
      <c r="O52" s="325"/>
      <c r="P52" s="325"/>
      <c r="Q52" s="325"/>
      <c r="R52" s="325"/>
      <c r="S52" s="325"/>
      <c r="T52" s="326"/>
      <c r="U52" s="37" t="s">
        <v>67</v>
      </c>
      <c r="V52" s="314">
        <f>IFERROR(V50/H50,"0")+IFERROR(V51/H51,"0")</f>
        <v>27.777777777777775</v>
      </c>
      <c r="W52" s="314">
        <f>IFERROR(W50/H50,"0")+IFERROR(W51/H51,"0")</f>
        <v>28</v>
      </c>
      <c r="X52" s="314">
        <f>IFERROR(IF(X50="",0,X50),"0")+IFERROR(IF(X51="",0,X51),"0")</f>
        <v>0.60899999999999999</v>
      </c>
      <c r="Y52" s="315"/>
      <c r="Z52" s="315"/>
    </row>
    <row r="53" spans="1:53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41"/>
      <c r="N53" s="324" t="s">
        <v>66</v>
      </c>
      <c r="O53" s="325"/>
      <c r="P53" s="325"/>
      <c r="Q53" s="325"/>
      <c r="R53" s="325"/>
      <c r="S53" s="325"/>
      <c r="T53" s="326"/>
      <c r="U53" s="37" t="s">
        <v>65</v>
      </c>
      <c r="V53" s="314">
        <f>IFERROR(SUM(V50:V51),"0")</f>
        <v>300</v>
      </c>
      <c r="W53" s="314">
        <f>IFERROR(SUM(W50:W51),"0")</f>
        <v>302.40000000000003</v>
      </c>
      <c r="X53" s="37"/>
      <c r="Y53" s="315"/>
      <c r="Z53" s="315"/>
    </row>
    <row r="54" spans="1:53" ht="16.5" customHeight="1" x14ac:dyDescent="0.25">
      <c r="A54" s="327" t="s">
        <v>105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8"/>
      <c r="Z54" s="308"/>
    </row>
    <row r="55" spans="1:53" ht="14.25" customHeight="1" x14ac:dyDescent="0.25">
      <c r="A55" s="322" t="s">
        <v>106</v>
      </c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07"/>
      <c r="Z55" s="307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0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3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7"/>
      <c r="P56" s="317"/>
      <c r="Q56" s="317"/>
      <c r="R56" s="318"/>
      <c r="S56" s="34"/>
      <c r="T56" s="34"/>
      <c r="U56" s="35" t="s">
        <v>65</v>
      </c>
      <c r="V56" s="312">
        <v>230</v>
      </c>
      <c r="W56" s="313">
        <f>IFERROR(IF(V56="",0,CEILING((V56/$H56),1)*$H56),"")</f>
        <v>237.60000000000002</v>
      </c>
      <c r="X56" s="36">
        <f>IFERROR(IF(W56=0,"",ROUNDUP(W56/H56,0)*0.02175),"")</f>
        <v>0.47849999999999998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107</v>
      </c>
      <c r="B57" s="54" t="s">
        <v>109</v>
      </c>
      <c r="C57" s="31">
        <v>4301011481</v>
      </c>
      <c r="D57" s="320">
        <v>4680115881426</v>
      </c>
      <c r="E57" s="318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611" t="s">
        <v>111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4301011437</v>
      </c>
      <c r="D58" s="320">
        <v>4680115881419</v>
      </c>
      <c r="E58" s="318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4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4301011458</v>
      </c>
      <c r="D59" s="320">
        <v>4680115881525</v>
      </c>
      <c r="E59" s="318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368" t="s">
        <v>116</v>
      </c>
      <c r="O59" s="317"/>
      <c r="P59" s="317"/>
      <c r="Q59" s="317"/>
      <c r="R59" s="318"/>
      <c r="S59" s="34"/>
      <c r="T59" s="34"/>
      <c r="U59" s="35" t="s">
        <v>65</v>
      </c>
      <c r="V59" s="312">
        <v>20</v>
      </c>
      <c r="W59" s="313">
        <f>IFERROR(IF(V59="",0,CEILING((V59/$H59),1)*$H59),"")</f>
        <v>20</v>
      </c>
      <c r="X59" s="36">
        <f>IFERROR(IF(W59=0,"",ROUNDUP(W59/H59,0)*0.00937),"")</f>
        <v>4.6850000000000003E-2</v>
      </c>
      <c r="Y59" s="56"/>
      <c r="Z59" s="57"/>
      <c r="AD59" s="58"/>
      <c r="BA59" s="75" t="s">
        <v>1</v>
      </c>
    </row>
    <row r="60" spans="1:53" x14ac:dyDescent="0.2">
      <c r="A60" s="340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41"/>
      <c r="N60" s="324" t="s">
        <v>66</v>
      </c>
      <c r="O60" s="325"/>
      <c r="P60" s="325"/>
      <c r="Q60" s="325"/>
      <c r="R60" s="325"/>
      <c r="S60" s="325"/>
      <c r="T60" s="326"/>
      <c r="U60" s="37" t="s">
        <v>67</v>
      </c>
      <c r="V60" s="314">
        <f>IFERROR(V56/H56,"0")+IFERROR(V57/H57,"0")+IFERROR(V58/H58,"0")+IFERROR(V59/H59,"0")</f>
        <v>26.296296296296294</v>
      </c>
      <c r="W60" s="314">
        <f>IFERROR(W56/H56,"0")+IFERROR(W57/H57,"0")+IFERROR(W58/H58,"0")+IFERROR(W59/H59,"0")</f>
        <v>27</v>
      </c>
      <c r="X60" s="314">
        <f>IFERROR(IF(X56="",0,X56),"0")+IFERROR(IF(X57="",0,X57),"0")+IFERROR(IF(X58="",0,X58),"0")+IFERROR(IF(X59="",0,X59),"0")</f>
        <v>0.52534999999999998</v>
      </c>
      <c r="Y60" s="315"/>
      <c r="Z60" s="315"/>
    </row>
    <row r="61" spans="1:53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41"/>
      <c r="N61" s="324" t="s">
        <v>66</v>
      </c>
      <c r="O61" s="325"/>
      <c r="P61" s="325"/>
      <c r="Q61" s="325"/>
      <c r="R61" s="325"/>
      <c r="S61" s="325"/>
      <c r="T61" s="326"/>
      <c r="U61" s="37" t="s">
        <v>65</v>
      </c>
      <c r="V61" s="314">
        <f>IFERROR(SUM(V56:V59),"0")</f>
        <v>250</v>
      </c>
      <c r="W61" s="314">
        <f>IFERROR(SUM(W56:W59),"0")</f>
        <v>257.60000000000002</v>
      </c>
      <c r="X61" s="37"/>
      <c r="Y61" s="315"/>
      <c r="Z61" s="315"/>
    </row>
    <row r="62" spans="1:53" ht="16.5" customHeight="1" x14ac:dyDescent="0.25">
      <c r="A62" s="327" t="s">
        <v>96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8"/>
      <c r="Z62" s="308"/>
    </row>
    <row r="63" spans="1:53" ht="14.25" customHeight="1" x14ac:dyDescent="0.25">
      <c r="A63" s="322" t="s">
        <v>106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7"/>
      <c r="Z63" s="307"/>
    </row>
    <row r="64" spans="1:53" ht="27" customHeight="1" x14ac:dyDescent="0.25">
      <c r="A64" s="54" t="s">
        <v>117</v>
      </c>
      <c r="B64" s="54" t="s">
        <v>118</v>
      </c>
      <c r="C64" s="31">
        <v>4301011625</v>
      </c>
      <c r="D64" s="320">
        <v>4680115883956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396" t="s">
        <v>119</v>
      </c>
      <c r="O64" s="317"/>
      <c r="P64" s="317"/>
      <c r="Q64" s="317"/>
      <c r="R64" s="318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customHeight="1" x14ac:dyDescent="0.25">
      <c r="A65" s="54" t="s">
        <v>122</v>
      </c>
      <c r="B65" s="54" t="s">
        <v>123</v>
      </c>
      <c r="C65" s="31">
        <v>4301011624</v>
      </c>
      <c r="D65" s="320">
        <v>4680115883949</v>
      </c>
      <c r="E65" s="318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423" t="s">
        <v>124</v>
      </c>
      <c r="O65" s="317"/>
      <c r="P65" s="317"/>
      <c r="Q65" s="317"/>
      <c r="R65" s="318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4301011623</v>
      </c>
      <c r="D66" s="320">
        <v>4607091382945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69" t="s">
        <v>127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0">
        <v>4607091385670</v>
      </c>
      <c r="E67" s="318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593" t="s">
        <v>131</v>
      </c>
      <c r="O67" s="317"/>
      <c r="P67" s="317"/>
      <c r="Q67" s="317"/>
      <c r="R67" s="318"/>
      <c r="S67" s="34"/>
      <c r="T67" s="34"/>
      <c r="U67" s="35" t="s">
        <v>65</v>
      </c>
      <c r="V67" s="312">
        <v>1150</v>
      </c>
      <c r="W67" s="313">
        <f t="shared" si="2"/>
        <v>1153.5999999999999</v>
      </c>
      <c r="X67" s="36">
        <f>IFERROR(IF(W67=0,"",ROUNDUP(W67/H67,0)*0.02175),"")</f>
        <v>2.2402499999999996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0">
        <v>4680115881327</v>
      </c>
      <c r="E68" s="318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350</v>
      </c>
      <c r="W68" s="313">
        <f t="shared" si="2"/>
        <v>356.40000000000003</v>
      </c>
      <c r="X68" s="36">
        <f>IFERROR(IF(W68=0,"",ROUNDUP(W68/H68,0)*0.02175),"")</f>
        <v>0.71775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0">
        <v>4680115882133</v>
      </c>
      <c r="E69" s="318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596" t="s">
        <v>137</v>
      </c>
      <c r="O69" s="317"/>
      <c r="P69" s="317"/>
      <c r="Q69" s="317"/>
      <c r="R69" s="318"/>
      <c r="S69" s="34"/>
      <c r="T69" s="34"/>
      <c r="U69" s="35" t="s">
        <v>65</v>
      </c>
      <c r="V69" s="312">
        <v>450</v>
      </c>
      <c r="W69" s="313">
        <f t="shared" si="2"/>
        <v>459.2</v>
      </c>
      <c r="X69" s="36">
        <f>IFERROR(IF(W69=0,"",ROUNDUP(W69/H69,0)*0.02175),"")</f>
        <v>0.89174999999999993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138</v>
      </c>
      <c r="B70" s="54" t="s">
        <v>139</v>
      </c>
      <c r="C70" s="31">
        <v>4301011192</v>
      </c>
      <c r="D70" s="320">
        <v>4607091382952</v>
      </c>
      <c r="E70" s="318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140</v>
      </c>
      <c r="B71" s="54" t="s">
        <v>141</v>
      </c>
      <c r="C71" s="31">
        <v>4301011382</v>
      </c>
      <c r="D71" s="320">
        <v>4607091385687</v>
      </c>
      <c r="E71" s="318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46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142</v>
      </c>
      <c r="B72" s="54" t="s">
        <v>143</v>
      </c>
      <c r="C72" s="31">
        <v>4301011565</v>
      </c>
      <c r="D72" s="320">
        <v>4680115882539</v>
      </c>
      <c r="E72" s="318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6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17"/>
      <c r="P72" s="317"/>
      <c r="Q72" s="317"/>
      <c r="R72" s="318"/>
      <c r="S72" s="34"/>
      <c r="T72" s="34"/>
      <c r="U72" s="35" t="s">
        <v>65</v>
      </c>
      <c r="V72" s="312">
        <v>62.9</v>
      </c>
      <c r="W72" s="313">
        <f t="shared" si="2"/>
        <v>62.900000000000006</v>
      </c>
      <c r="X72" s="36">
        <f t="shared" si="3"/>
        <v>0.15928999999999999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144</v>
      </c>
      <c r="B73" s="54" t="s">
        <v>145</v>
      </c>
      <c r="C73" s="31">
        <v>4301011344</v>
      </c>
      <c r="D73" s="320">
        <v>4607091384604</v>
      </c>
      <c r="E73" s="318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46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146</v>
      </c>
      <c r="B74" s="54" t="s">
        <v>147</v>
      </c>
      <c r="C74" s="31">
        <v>4301011386</v>
      </c>
      <c r="D74" s="320">
        <v>4680115880283</v>
      </c>
      <c r="E74" s="318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148</v>
      </c>
      <c r="B75" s="54" t="s">
        <v>149</v>
      </c>
      <c r="C75" s="31">
        <v>4301011443</v>
      </c>
      <c r="D75" s="320">
        <v>4680115881303</v>
      </c>
      <c r="E75" s="318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4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7"/>
      <c r="P75" s="317"/>
      <c r="Q75" s="317"/>
      <c r="R75" s="318"/>
      <c r="S75" s="34"/>
      <c r="T75" s="34"/>
      <c r="U75" s="35" t="s">
        <v>65</v>
      </c>
      <c r="V75" s="312">
        <v>94.5</v>
      </c>
      <c r="W75" s="313">
        <f t="shared" si="2"/>
        <v>94.5</v>
      </c>
      <c r="X75" s="36">
        <f t="shared" si="3"/>
        <v>0.19677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150</v>
      </c>
      <c r="B76" s="54" t="s">
        <v>151</v>
      </c>
      <c r="C76" s="31">
        <v>4301011432</v>
      </c>
      <c r="D76" s="320">
        <v>4680115882720</v>
      </c>
      <c r="E76" s="318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95" t="s">
        <v>152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153</v>
      </c>
      <c r="B77" s="54" t="s">
        <v>154</v>
      </c>
      <c r="C77" s="31">
        <v>4301011352</v>
      </c>
      <c r="D77" s="320">
        <v>4607091388466</v>
      </c>
      <c r="E77" s="318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5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155</v>
      </c>
      <c r="B78" s="54" t="s">
        <v>156</v>
      </c>
      <c r="C78" s="31">
        <v>4301011417</v>
      </c>
      <c r="D78" s="320">
        <v>4680115880269</v>
      </c>
      <c r="E78" s="318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157</v>
      </c>
      <c r="B79" s="54" t="s">
        <v>158</v>
      </c>
      <c r="C79" s="31">
        <v>4301011415</v>
      </c>
      <c r="D79" s="320">
        <v>4680115880429</v>
      </c>
      <c r="E79" s="318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159</v>
      </c>
      <c r="B80" s="54" t="s">
        <v>160</v>
      </c>
      <c r="C80" s="31">
        <v>4301011462</v>
      </c>
      <c r="D80" s="320">
        <v>4680115881457</v>
      </c>
      <c r="E80" s="318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7"/>
      <c r="P80" s="317"/>
      <c r="Q80" s="317"/>
      <c r="R80" s="318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0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41"/>
      <c r="N81" s="324" t="s">
        <v>66</v>
      </c>
      <c r="O81" s="325"/>
      <c r="P81" s="325"/>
      <c r="Q81" s="325"/>
      <c r="R81" s="325"/>
      <c r="S81" s="325"/>
      <c r="T81" s="326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213.26455026455028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215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4.2058099999999996</v>
      </c>
      <c r="Y81" s="315"/>
      <c r="Z81" s="315"/>
    </row>
    <row r="82" spans="1:53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41"/>
      <c r="N82" s="324" t="s">
        <v>66</v>
      </c>
      <c r="O82" s="325"/>
      <c r="P82" s="325"/>
      <c r="Q82" s="325"/>
      <c r="R82" s="325"/>
      <c r="S82" s="325"/>
      <c r="T82" s="326"/>
      <c r="U82" s="37" t="s">
        <v>65</v>
      </c>
      <c r="V82" s="314">
        <f>IFERROR(SUM(V64:V80),"0")</f>
        <v>2107.4</v>
      </c>
      <c r="W82" s="314">
        <f>IFERROR(SUM(W64:W80),"0")</f>
        <v>2126.6000000000004</v>
      </c>
      <c r="X82" s="37"/>
      <c r="Y82" s="315"/>
      <c r="Z82" s="315"/>
    </row>
    <row r="83" spans="1:53" ht="14.25" customHeight="1" x14ac:dyDescent="0.25">
      <c r="A83" s="322" t="s">
        <v>98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07"/>
      <c r="Z83" s="307"/>
    </row>
    <row r="84" spans="1:53" ht="27" customHeight="1" x14ac:dyDescent="0.25">
      <c r="A84" s="54" t="s">
        <v>161</v>
      </c>
      <c r="B84" s="54" t="s">
        <v>162</v>
      </c>
      <c r="C84" s="31">
        <v>4301020189</v>
      </c>
      <c r="D84" s="320">
        <v>4607091384789</v>
      </c>
      <c r="E84" s="318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646" t="s">
        <v>163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164</v>
      </c>
      <c r="B85" s="54" t="s">
        <v>165</v>
      </c>
      <c r="C85" s="31">
        <v>4301020235</v>
      </c>
      <c r="D85" s="320">
        <v>4680115881488</v>
      </c>
      <c r="E85" s="318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17"/>
      <c r="P85" s="317"/>
      <c r="Q85" s="317"/>
      <c r="R85" s="318"/>
      <c r="S85" s="34"/>
      <c r="T85" s="34"/>
      <c r="U85" s="35" t="s">
        <v>65</v>
      </c>
      <c r="V85" s="312">
        <v>75</v>
      </c>
      <c r="W85" s="313">
        <f t="shared" si="4"/>
        <v>75.600000000000009</v>
      </c>
      <c r="X85" s="36">
        <f>IFERROR(IF(W85=0,"",ROUNDUP(W85/H85,0)*0.02175),"")</f>
        <v>0.15225</v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166</v>
      </c>
      <c r="B86" s="54" t="s">
        <v>167</v>
      </c>
      <c r="C86" s="31">
        <v>4301020183</v>
      </c>
      <c r="D86" s="320">
        <v>4607091384765</v>
      </c>
      <c r="E86" s="318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473" t="s">
        <v>168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169</v>
      </c>
      <c r="B87" s="54" t="s">
        <v>170</v>
      </c>
      <c r="C87" s="31">
        <v>4301020228</v>
      </c>
      <c r="D87" s="320">
        <v>4680115882751</v>
      </c>
      <c r="E87" s="318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512" t="s">
        <v>171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172</v>
      </c>
      <c r="B88" s="54" t="s">
        <v>173</v>
      </c>
      <c r="C88" s="31">
        <v>4301020258</v>
      </c>
      <c r="D88" s="320">
        <v>4680115882775</v>
      </c>
      <c r="E88" s="318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625" t="s">
        <v>175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176</v>
      </c>
      <c r="B89" s="54" t="s">
        <v>177</v>
      </c>
      <c r="C89" s="31">
        <v>4301020217</v>
      </c>
      <c r="D89" s="320">
        <v>4680115880658</v>
      </c>
      <c r="E89" s="318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18</v>
      </c>
      <c r="W89" s="313">
        <f t="shared" si="4"/>
        <v>19.2</v>
      </c>
      <c r="X89" s="36">
        <f>IFERROR(IF(W89=0,"",ROUNDUP(W89/H89,0)*0.00753),"")</f>
        <v>6.0240000000000002E-2</v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178</v>
      </c>
      <c r="B90" s="54" t="s">
        <v>179</v>
      </c>
      <c r="C90" s="31">
        <v>4301020223</v>
      </c>
      <c r="D90" s="320">
        <v>4607091381962</v>
      </c>
      <c r="E90" s="318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6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17"/>
      <c r="P90" s="317"/>
      <c r="Q90" s="317"/>
      <c r="R90" s="318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40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41"/>
      <c r="N91" s="324" t="s">
        <v>66</v>
      </c>
      <c r="O91" s="325"/>
      <c r="P91" s="325"/>
      <c r="Q91" s="325"/>
      <c r="R91" s="325"/>
      <c r="S91" s="325"/>
      <c r="T91" s="326"/>
      <c r="U91" s="37" t="s">
        <v>67</v>
      </c>
      <c r="V91" s="314">
        <f>IFERROR(V84/H84,"0")+IFERROR(V85/H85,"0")+IFERROR(V86/H86,"0")+IFERROR(V87/H87,"0")+IFERROR(V88/H88,"0")+IFERROR(V89/H89,"0")+IFERROR(V90/H90,"0")</f>
        <v>14.444444444444443</v>
      </c>
      <c r="W91" s="314">
        <f>IFERROR(W84/H84,"0")+IFERROR(W85/H85,"0")+IFERROR(W86/H86,"0")+IFERROR(W87/H87,"0")+IFERROR(W88/H88,"0")+IFERROR(W89/H89,"0")+IFERROR(W90/H90,"0")</f>
        <v>15</v>
      </c>
      <c r="X91" s="314">
        <f>IFERROR(IF(X84="",0,X84),"0")+IFERROR(IF(X85="",0,X85),"0")+IFERROR(IF(X86="",0,X86),"0")+IFERROR(IF(X87="",0,X87),"0")+IFERROR(IF(X88="",0,X88),"0")+IFERROR(IF(X89="",0,X89),"0")+IFERROR(IF(X90="",0,X90),"0")</f>
        <v>0.21249000000000001</v>
      </c>
      <c r="Y91" s="315"/>
      <c r="Z91" s="315"/>
    </row>
    <row r="92" spans="1:53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41"/>
      <c r="N92" s="324" t="s">
        <v>66</v>
      </c>
      <c r="O92" s="325"/>
      <c r="P92" s="325"/>
      <c r="Q92" s="325"/>
      <c r="R92" s="325"/>
      <c r="S92" s="325"/>
      <c r="T92" s="326"/>
      <c r="U92" s="37" t="s">
        <v>65</v>
      </c>
      <c r="V92" s="314">
        <f>IFERROR(SUM(V84:V90),"0")</f>
        <v>93</v>
      </c>
      <c r="W92" s="314">
        <f>IFERROR(SUM(W84:W90),"0")</f>
        <v>94.800000000000011</v>
      </c>
      <c r="X92" s="37"/>
      <c r="Y92" s="315"/>
      <c r="Z92" s="315"/>
    </row>
    <row r="93" spans="1:53" ht="14.25" customHeight="1" x14ac:dyDescent="0.25">
      <c r="A93" s="322" t="s">
        <v>60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07"/>
      <c r="Z93" s="307"/>
    </row>
    <row r="94" spans="1:53" ht="16.5" customHeight="1" x14ac:dyDescent="0.25">
      <c r="A94" s="54" t="s">
        <v>180</v>
      </c>
      <c r="B94" s="54" t="s">
        <v>181</v>
      </c>
      <c r="C94" s="31">
        <v>4301030895</v>
      </c>
      <c r="D94" s="320">
        <v>4607091387667</v>
      </c>
      <c r="E94" s="318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182</v>
      </c>
      <c r="B95" s="54" t="s">
        <v>183</v>
      </c>
      <c r="C95" s="31">
        <v>4301030961</v>
      </c>
      <c r="D95" s="320">
        <v>4607091387636</v>
      </c>
      <c r="E95" s="318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184</v>
      </c>
      <c r="B96" s="54" t="s">
        <v>185</v>
      </c>
      <c r="C96" s="31">
        <v>4301031078</v>
      </c>
      <c r="D96" s="320">
        <v>4607091384727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4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186</v>
      </c>
      <c r="B97" s="54" t="s">
        <v>187</v>
      </c>
      <c r="C97" s="31">
        <v>4301031080</v>
      </c>
      <c r="D97" s="320">
        <v>4607091386745</v>
      </c>
      <c r="E97" s="318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188</v>
      </c>
      <c r="B98" s="54" t="s">
        <v>189</v>
      </c>
      <c r="C98" s="31">
        <v>4301030963</v>
      </c>
      <c r="D98" s="320">
        <v>4607091382426</v>
      </c>
      <c r="E98" s="318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190</v>
      </c>
      <c r="B99" s="54" t="s">
        <v>191</v>
      </c>
      <c r="C99" s="31">
        <v>4301030962</v>
      </c>
      <c r="D99" s="320">
        <v>4607091386547</v>
      </c>
      <c r="E99" s="318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192</v>
      </c>
      <c r="B100" s="54" t="s">
        <v>193</v>
      </c>
      <c r="C100" s="31">
        <v>4301031079</v>
      </c>
      <c r="D100" s="320">
        <v>4607091384734</v>
      </c>
      <c r="E100" s="318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194</v>
      </c>
      <c r="B101" s="54" t="s">
        <v>195</v>
      </c>
      <c r="C101" s="31">
        <v>4301030964</v>
      </c>
      <c r="D101" s="320">
        <v>4607091382464</v>
      </c>
      <c r="E101" s="318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4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x14ac:dyDescent="0.2">
      <c r="A102" s="340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41"/>
      <c r="N102" s="324" t="s">
        <v>66</v>
      </c>
      <c r="O102" s="325"/>
      <c r="P102" s="325"/>
      <c r="Q102" s="325"/>
      <c r="R102" s="325"/>
      <c r="S102" s="325"/>
      <c r="T102" s="326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41"/>
      <c r="N103" s="324" t="s">
        <v>66</v>
      </c>
      <c r="O103" s="325"/>
      <c r="P103" s="325"/>
      <c r="Q103" s="325"/>
      <c r="R103" s="325"/>
      <c r="S103" s="325"/>
      <c r="T103" s="326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customHeight="1" x14ac:dyDescent="0.25">
      <c r="A104" s="322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07"/>
      <c r="Z104" s="307"/>
    </row>
    <row r="105" spans="1:53" ht="27" customHeight="1" x14ac:dyDescent="0.25">
      <c r="A105" s="54" t="s">
        <v>196</v>
      </c>
      <c r="B105" s="54" t="s">
        <v>197</v>
      </c>
      <c r="C105" s="31">
        <v>4301051437</v>
      </c>
      <c r="D105" s="320">
        <v>4607091386967</v>
      </c>
      <c r="E105" s="318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590" t="s">
        <v>198</v>
      </c>
      <c r="O105" s="317"/>
      <c r="P105" s="317"/>
      <c r="Q105" s="317"/>
      <c r="R105" s="318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20">
        <v>4607091386967</v>
      </c>
      <c r="E106" s="318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354" t="s">
        <v>200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200</v>
      </c>
      <c r="W106" s="313">
        <f t="shared" si="6"/>
        <v>201.60000000000002</v>
      </c>
      <c r="X106" s="36">
        <f>IFERROR(IF(W106=0,"",ROUNDUP(W106/H106,0)*0.02175),"")</f>
        <v>0.52200000000000002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201</v>
      </c>
      <c r="B107" s="54" t="s">
        <v>202</v>
      </c>
      <c r="C107" s="31">
        <v>4301051611</v>
      </c>
      <c r="D107" s="320">
        <v>4607091385304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592" t="s">
        <v>203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150</v>
      </c>
      <c r="W107" s="313">
        <f t="shared" si="6"/>
        <v>151.20000000000002</v>
      </c>
      <c r="X107" s="36">
        <f>IFERROR(IF(W107=0,"",ROUNDUP(W107/H107,0)*0.02175),"")</f>
        <v>0.39149999999999996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204</v>
      </c>
      <c r="B108" s="54" t="s">
        <v>205</v>
      </c>
      <c r="C108" s="31">
        <v>4301051306</v>
      </c>
      <c r="D108" s="320">
        <v>4607091386264</v>
      </c>
      <c r="E108" s="318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206</v>
      </c>
      <c r="B109" s="54" t="s">
        <v>207</v>
      </c>
      <c r="C109" s="31">
        <v>4301051436</v>
      </c>
      <c r="D109" s="320">
        <v>4607091385731</v>
      </c>
      <c r="E109" s="318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553" t="s">
        <v>208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209</v>
      </c>
      <c r="B110" s="54" t="s">
        <v>210</v>
      </c>
      <c r="C110" s="31">
        <v>4301051439</v>
      </c>
      <c r="D110" s="320">
        <v>4680115880214</v>
      </c>
      <c r="E110" s="318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604" t="s">
        <v>211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212</v>
      </c>
      <c r="B111" s="54" t="s">
        <v>213</v>
      </c>
      <c r="C111" s="31">
        <v>4301051438</v>
      </c>
      <c r="D111" s="320">
        <v>4680115880894</v>
      </c>
      <c r="E111" s="318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560" t="s">
        <v>214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215</v>
      </c>
      <c r="B112" s="54" t="s">
        <v>216</v>
      </c>
      <c r="C112" s="31">
        <v>4301051313</v>
      </c>
      <c r="D112" s="320">
        <v>4607091385427</v>
      </c>
      <c r="E112" s="318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217</v>
      </c>
      <c r="B113" s="54" t="s">
        <v>218</v>
      </c>
      <c r="C113" s="31">
        <v>4301051480</v>
      </c>
      <c r="D113" s="320">
        <v>4680115882645</v>
      </c>
      <c r="E113" s="318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80" t="s">
        <v>219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40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41"/>
      <c r="N114" s="324" t="s">
        <v>66</v>
      </c>
      <c r="O114" s="325"/>
      <c r="P114" s="325"/>
      <c r="Q114" s="325"/>
      <c r="R114" s="325"/>
      <c r="S114" s="325"/>
      <c r="T114" s="326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41.666666666666671</v>
      </c>
      <c r="W114" s="314">
        <f>IFERROR(W105/H105,"0")+IFERROR(W106/H106,"0")+IFERROR(W107/H107,"0")+IFERROR(W108/H108,"0")+IFERROR(W109/H109,"0")+IFERROR(W110/H110,"0")+IFERROR(W111/H111,"0")+IFERROR(W112/H112,"0")+IFERROR(W113/H113,"0")</f>
        <v>42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0.91349999999999998</v>
      </c>
      <c r="Y114" s="315"/>
      <c r="Z114" s="315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41"/>
      <c r="N115" s="324" t="s">
        <v>66</v>
      </c>
      <c r="O115" s="325"/>
      <c r="P115" s="325"/>
      <c r="Q115" s="325"/>
      <c r="R115" s="325"/>
      <c r="S115" s="325"/>
      <c r="T115" s="326"/>
      <c r="U115" s="37" t="s">
        <v>65</v>
      </c>
      <c r="V115" s="314">
        <f>IFERROR(SUM(V105:V113),"0")</f>
        <v>350</v>
      </c>
      <c r="W115" s="314">
        <f>IFERROR(SUM(W105:W113),"0")</f>
        <v>352.80000000000007</v>
      </c>
      <c r="X115" s="37"/>
      <c r="Y115" s="315"/>
      <c r="Z115" s="315"/>
    </row>
    <row r="116" spans="1:53" ht="14.25" customHeight="1" x14ac:dyDescent="0.25">
      <c r="A116" s="322" t="s">
        <v>220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07"/>
      <c r="Z116" s="307"/>
    </row>
    <row r="117" spans="1:53" ht="27" customHeight="1" x14ac:dyDescent="0.25">
      <c r="A117" s="54" t="s">
        <v>221</v>
      </c>
      <c r="B117" s="54" t="s">
        <v>222</v>
      </c>
      <c r="C117" s="31">
        <v>4301060296</v>
      </c>
      <c r="D117" s="320">
        <v>4607091383065</v>
      </c>
      <c r="E117" s="318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7"/>
      <c r="P117" s="317"/>
      <c r="Q117" s="317"/>
      <c r="R117" s="318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223</v>
      </c>
      <c r="B118" s="54" t="s">
        <v>224</v>
      </c>
      <c r="C118" s="31">
        <v>4301060350</v>
      </c>
      <c r="D118" s="320">
        <v>4680115881532</v>
      </c>
      <c r="E118" s="318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4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7"/>
      <c r="P118" s="317"/>
      <c r="Q118" s="317"/>
      <c r="R118" s="318"/>
      <c r="S118" s="34"/>
      <c r="T118" s="34"/>
      <c r="U118" s="35" t="s">
        <v>65</v>
      </c>
      <c r="V118" s="312">
        <v>100</v>
      </c>
      <c r="W118" s="313">
        <f t="shared" si="7"/>
        <v>105.3</v>
      </c>
      <c r="X118" s="36">
        <f>IFERROR(IF(W118=0,"",ROUNDUP(W118/H118,0)*0.02175),"")</f>
        <v>0.28275</v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223</v>
      </c>
      <c r="B119" s="54" t="s">
        <v>225</v>
      </c>
      <c r="C119" s="31">
        <v>4301060371</v>
      </c>
      <c r="D119" s="320">
        <v>4680115881532</v>
      </c>
      <c r="E119" s="318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561" t="s">
        <v>226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227</v>
      </c>
      <c r="B120" s="54" t="s">
        <v>228</v>
      </c>
      <c r="C120" s="31">
        <v>4301060356</v>
      </c>
      <c r="D120" s="320">
        <v>4680115882652</v>
      </c>
      <c r="E120" s="318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397" t="s">
        <v>229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230</v>
      </c>
      <c r="B121" s="54" t="s">
        <v>231</v>
      </c>
      <c r="C121" s="31">
        <v>4301060309</v>
      </c>
      <c r="D121" s="320">
        <v>4680115880238</v>
      </c>
      <c r="E121" s="318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52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232</v>
      </c>
      <c r="B122" s="54" t="s">
        <v>233</v>
      </c>
      <c r="C122" s="31">
        <v>4301060351</v>
      </c>
      <c r="D122" s="320">
        <v>4680115881464</v>
      </c>
      <c r="E122" s="318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589" t="s">
        <v>234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18</v>
      </c>
      <c r="W122" s="313">
        <f t="shared" si="7"/>
        <v>19.2</v>
      </c>
      <c r="X122" s="36">
        <f>IFERROR(IF(W122=0,"",ROUNDUP(W122/H122,0)*0.00753),"")</f>
        <v>6.0240000000000002E-2</v>
      </c>
      <c r="Y122" s="56"/>
      <c r="Z122" s="57"/>
      <c r="AD122" s="58"/>
      <c r="BA122" s="122" t="s">
        <v>1</v>
      </c>
    </row>
    <row r="123" spans="1:53" x14ac:dyDescent="0.2">
      <c r="A123" s="340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41"/>
      <c r="N123" s="324" t="s">
        <v>66</v>
      </c>
      <c r="O123" s="325"/>
      <c r="P123" s="325"/>
      <c r="Q123" s="325"/>
      <c r="R123" s="325"/>
      <c r="S123" s="325"/>
      <c r="T123" s="326"/>
      <c r="U123" s="37" t="s">
        <v>67</v>
      </c>
      <c r="V123" s="314">
        <f>IFERROR(V117/H117,"0")+IFERROR(V118/H118,"0")+IFERROR(V119/H119,"0")+IFERROR(V120/H120,"0")+IFERROR(V121/H121,"0")+IFERROR(V122/H122,"0")</f>
        <v>19.845679012345677</v>
      </c>
      <c r="W123" s="314">
        <f>IFERROR(W117/H117,"0")+IFERROR(W118/H118,"0")+IFERROR(W119/H119,"0")+IFERROR(W120/H120,"0")+IFERROR(W121/H121,"0")+IFERROR(W122/H122,"0")</f>
        <v>21</v>
      </c>
      <c r="X123" s="314">
        <f>IFERROR(IF(X117="",0,X117),"0")+IFERROR(IF(X118="",0,X118),"0")+IFERROR(IF(X119="",0,X119),"0")+IFERROR(IF(X120="",0,X120),"0")+IFERROR(IF(X121="",0,X121),"0")+IFERROR(IF(X122="",0,X122),"0")</f>
        <v>0.34299000000000002</v>
      </c>
      <c r="Y123" s="315"/>
      <c r="Z123" s="315"/>
    </row>
    <row r="124" spans="1:53" x14ac:dyDescent="0.2">
      <c r="A124" s="323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41"/>
      <c r="N124" s="324" t="s">
        <v>66</v>
      </c>
      <c r="O124" s="325"/>
      <c r="P124" s="325"/>
      <c r="Q124" s="325"/>
      <c r="R124" s="325"/>
      <c r="S124" s="325"/>
      <c r="T124" s="326"/>
      <c r="U124" s="37" t="s">
        <v>65</v>
      </c>
      <c r="V124" s="314">
        <f>IFERROR(SUM(V117:V122),"0")</f>
        <v>118</v>
      </c>
      <c r="W124" s="314">
        <f>IFERROR(SUM(W117:W122),"0")</f>
        <v>124.5</v>
      </c>
      <c r="X124" s="37"/>
      <c r="Y124" s="315"/>
      <c r="Z124" s="315"/>
    </row>
    <row r="125" spans="1:53" ht="16.5" customHeight="1" x14ac:dyDescent="0.25">
      <c r="A125" s="327" t="s">
        <v>235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08"/>
      <c r="Z125" s="308"/>
    </row>
    <row r="126" spans="1:53" ht="14.25" customHeight="1" x14ac:dyDescent="0.25">
      <c r="A126" s="322" t="s">
        <v>68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07"/>
      <c r="Z126" s="307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20">
        <v>4607091385168</v>
      </c>
      <c r="E127" s="318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393" t="s">
        <v>238</v>
      </c>
      <c r="O127" s="317"/>
      <c r="P127" s="317"/>
      <c r="Q127" s="317"/>
      <c r="R127" s="318"/>
      <c r="S127" s="34"/>
      <c r="T127" s="34"/>
      <c r="U127" s="35" t="s">
        <v>65</v>
      </c>
      <c r="V127" s="312">
        <v>200</v>
      </c>
      <c r="W127" s="313">
        <f>IFERROR(IF(V127="",0,CEILING((V127/$H127),1)*$H127),"")</f>
        <v>201.60000000000002</v>
      </c>
      <c r="X127" s="36">
        <f>IFERROR(IF(W127=0,"",ROUNDUP(W127/H127,0)*0.02175),"")</f>
        <v>0.52200000000000002</v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239</v>
      </c>
      <c r="B128" s="54" t="s">
        <v>240</v>
      </c>
      <c r="C128" s="31">
        <v>4301051362</v>
      </c>
      <c r="D128" s="320">
        <v>4607091383256</v>
      </c>
      <c r="E128" s="318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4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4301051358</v>
      </c>
      <c r="D129" s="320">
        <v>4607091385748</v>
      </c>
      <c r="E129" s="318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4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45</v>
      </c>
      <c r="W129" s="313">
        <f>IFERROR(IF(V129="",0,CEILING((V129/$H129),1)*$H129),"")</f>
        <v>45.900000000000006</v>
      </c>
      <c r="X129" s="36">
        <f>IFERROR(IF(W129=0,"",ROUNDUP(W129/H129,0)*0.00753),"")</f>
        <v>0.12801000000000001</v>
      </c>
      <c r="Y129" s="56"/>
      <c r="Z129" s="57"/>
      <c r="AD129" s="58"/>
      <c r="BA129" s="125" t="s">
        <v>1</v>
      </c>
    </row>
    <row r="130" spans="1:53" x14ac:dyDescent="0.2">
      <c r="A130" s="340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41"/>
      <c r="N130" s="324" t="s">
        <v>66</v>
      </c>
      <c r="O130" s="325"/>
      <c r="P130" s="325"/>
      <c r="Q130" s="325"/>
      <c r="R130" s="325"/>
      <c r="S130" s="325"/>
      <c r="T130" s="326"/>
      <c r="U130" s="37" t="s">
        <v>67</v>
      </c>
      <c r="V130" s="314">
        <f>IFERROR(V127/H127,"0")+IFERROR(V128/H128,"0")+IFERROR(V129/H129,"0")</f>
        <v>40.476190476190474</v>
      </c>
      <c r="W130" s="314">
        <f>IFERROR(W127/H127,"0")+IFERROR(W128/H128,"0")+IFERROR(W129/H129,"0")</f>
        <v>41</v>
      </c>
      <c r="X130" s="314">
        <f>IFERROR(IF(X127="",0,X127),"0")+IFERROR(IF(X128="",0,X128),"0")+IFERROR(IF(X129="",0,X129),"0")</f>
        <v>0.65000999999999998</v>
      </c>
      <c r="Y130" s="315"/>
      <c r="Z130" s="315"/>
    </row>
    <row r="131" spans="1:53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41"/>
      <c r="N131" s="324" t="s">
        <v>66</v>
      </c>
      <c r="O131" s="325"/>
      <c r="P131" s="325"/>
      <c r="Q131" s="325"/>
      <c r="R131" s="325"/>
      <c r="S131" s="325"/>
      <c r="T131" s="326"/>
      <c r="U131" s="37" t="s">
        <v>65</v>
      </c>
      <c r="V131" s="314">
        <f>IFERROR(SUM(V127:V129),"0")</f>
        <v>245</v>
      </c>
      <c r="W131" s="314">
        <f>IFERROR(SUM(W127:W129),"0")</f>
        <v>247.50000000000003</v>
      </c>
      <c r="X131" s="37"/>
      <c r="Y131" s="315"/>
      <c r="Z131" s="315"/>
    </row>
    <row r="132" spans="1:53" ht="27.75" customHeight="1" x14ac:dyDescent="0.2">
      <c r="A132" s="381" t="s">
        <v>243</v>
      </c>
      <c r="B132" s="382"/>
      <c r="C132" s="382"/>
      <c r="D132" s="382"/>
      <c r="E132" s="382"/>
      <c r="F132" s="382"/>
      <c r="G132" s="382"/>
      <c r="H132" s="382"/>
      <c r="I132" s="382"/>
      <c r="J132" s="382"/>
      <c r="K132" s="382"/>
      <c r="L132" s="382"/>
      <c r="M132" s="382"/>
      <c r="N132" s="382"/>
      <c r="O132" s="382"/>
      <c r="P132" s="382"/>
      <c r="Q132" s="382"/>
      <c r="R132" s="382"/>
      <c r="S132" s="382"/>
      <c r="T132" s="382"/>
      <c r="U132" s="382"/>
      <c r="V132" s="382"/>
      <c r="W132" s="382"/>
      <c r="X132" s="382"/>
      <c r="Y132" s="48"/>
      <c r="Z132" s="48"/>
    </row>
    <row r="133" spans="1:53" ht="16.5" customHeight="1" x14ac:dyDescent="0.25">
      <c r="A133" s="327" t="s">
        <v>244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53" ht="14.25" customHeight="1" x14ac:dyDescent="0.25">
      <c r="A134" s="322" t="s">
        <v>106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07"/>
      <c r="Z134" s="307"/>
    </row>
    <row r="135" spans="1:53" ht="27" customHeight="1" x14ac:dyDescent="0.25">
      <c r="A135" s="54" t="s">
        <v>245</v>
      </c>
      <c r="B135" s="54" t="s">
        <v>246</v>
      </c>
      <c r="C135" s="31">
        <v>4301011223</v>
      </c>
      <c r="D135" s="320">
        <v>4607091383423</v>
      </c>
      <c r="E135" s="318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6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17"/>
      <c r="P135" s="317"/>
      <c r="Q135" s="317"/>
      <c r="R135" s="318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247</v>
      </c>
      <c r="B136" s="54" t="s">
        <v>248</v>
      </c>
      <c r="C136" s="31">
        <v>4301011338</v>
      </c>
      <c r="D136" s="320">
        <v>4607091381405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6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249</v>
      </c>
      <c r="B137" s="54" t="s">
        <v>250</v>
      </c>
      <c r="C137" s="31">
        <v>4301011333</v>
      </c>
      <c r="D137" s="320">
        <v>4607091386516</v>
      </c>
      <c r="E137" s="318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4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x14ac:dyDescent="0.2">
      <c r="A138" s="340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41"/>
      <c r="N138" s="324" t="s">
        <v>66</v>
      </c>
      <c r="O138" s="325"/>
      <c r="P138" s="325"/>
      <c r="Q138" s="325"/>
      <c r="R138" s="325"/>
      <c r="S138" s="325"/>
      <c r="T138" s="326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41"/>
      <c r="N139" s="324" t="s">
        <v>66</v>
      </c>
      <c r="O139" s="325"/>
      <c r="P139" s="325"/>
      <c r="Q139" s="325"/>
      <c r="R139" s="325"/>
      <c r="S139" s="325"/>
      <c r="T139" s="326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customHeight="1" x14ac:dyDescent="0.25">
      <c r="A140" s="327" t="s">
        <v>251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08"/>
      <c r="Z140" s="308"/>
    </row>
    <row r="141" spans="1:53" ht="14.25" customHeight="1" x14ac:dyDescent="0.25">
      <c r="A141" s="322" t="s">
        <v>60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07"/>
      <c r="Z141" s="307"/>
    </row>
    <row r="142" spans="1:53" ht="27" customHeight="1" x14ac:dyDescent="0.25">
      <c r="A142" s="54" t="s">
        <v>252</v>
      </c>
      <c r="B142" s="54" t="s">
        <v>253</v>
      </c>
      <c r="C142" s="31">
        <v>4301031191</v>
      </c>
      <c r="D142" s="320">
        <v>4680115880993</v>
      </c>
      <c r="E142" s="318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17"/>
      <c r="P142" s="317"/>
      <c r="Q142" s="317"/>
      <c r="R142" s="318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254</v>
      </c>
      <c r="B143" s="54" t="s">
        <v>255</v>
      </c>
      <c r="C143" s="31">
        <v>4301031204</v>
      </c>
      <c r="D143" s="320">
        <v>4680115881761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4301031201</v>
      </c>
      <c r="D144" s="320">
        <v>4680115881563</v>
      </c>
      <c r="E144" s="318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3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4301031199</v>
      </c>
      <c r="D145" s="320">
        <v>4680115880986</v>
      </c>
      <c r="E145" s="318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77</v>
      </c>
      <c r="W145" s="313">
        <f t="shared" si="8"/>
        <v>77.7</v>
      </c>
      <c r="X145" s="36">
        <f>IFERROR(IF(W145=0,"",ROUNDUP(W145/H145,0)*0.00502),"")</f>
        <v>0.18574000000000002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4301031190</v>
      </c>
      <c r="D146" s="320">
        <v>4680115880207</v>
      </c>
      <c r="E146" s="318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6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262</v>
      </c>
      <c r="B147" s="54" t="s">
        <v>263</v>
      </c>
      <c r="C147" s="31">
        <v>4301031205</v>
      </c>
      <c r="D147" s="320">
        <v>4680115881785</v>
      </c>
      <c r="E147" s="318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4301031202</v>
      </c>
      <c r="D148" s="320">
        <v>4680115881679</v>
      </c>
      <c r="E148" s="318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73.5</v>
      </c>
      <c r="W148" s="313">
        <f t="shared" si="8"/>
        <v>73.5</v>
      </c>
      <c r="X148" s="36">
        <f>IFERROR(IF(W148=0,"",ROUNDUP(W148/H148,0)*0.00502),"")</f>
        <v>0.1757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4301031158</v>
      </c>
      <c r="D149" s="320">
        <v>4680115880191</v>
      </c>
      <c r="E149" s="318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4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customHeight="1" x14ac:dyDescent="0.25">
      <c r="A150" s="54" t="s">
        <v>268</v>
      </c>
      <c r="B150" s="54" t="s">
        <v>269</v>
      </c>
      <c r="C150" s="31">
        <v>4301031245</v>
      </c>
      <c r="D150" s="320">
        <v>4680115883963</v>
      </c>
      <c r="E150" s="318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477" t="s">
        <v>270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x14ac:dyDescent="0.2">
      <c r="A151" s="340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41"/>
      <c r="N151" s="324" t="s">
        <v>66</v>
      </c>
      <c r="O151" s="325"/>
      <c r="P151" s="325"/>
      <c r="Q151" s="325"/>
      <c r="R151" s="325"/>
      <c r="S151" s="325"/>
      <c r="T151" s="326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71.666666666666657</v>
      </c>
      <c r="W151" s="314">
        <f>IFERROR(W142/H142,"0")+IFERROR(W143/H143,"0")+IFERROR(W144/H144,"0")+IFERROR(W145/H145,"0")+IFERROR(W146/H146,"0")+IFERROR(W147/H147,"0")+IFERROR(W148/H148,"0")+IFERROR(W149/H149,"0")+IFERROR(W150/H150,"0")</f>
        <v>72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0.36143999999999998</v>
      </c>
      <c r="Y151" s="315"/>
      <c r="Z151" s="315"/>
    </row>
    <row r="152" spans="1:53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41"/>
      <c r="N152" s="324" t="s">
        <v>66</v>
      </c>
      <c r="O152" s="325"/>
      <c r="P152" s="325"/>
      <c r="Q152" s="325"/>
      <c r="R152" s="325"/>
      <c r="S152" s="325"/>
      <c r="T152" s="326"/>
      <c r="U152" s="37" t="s">
        <v>65</v>
      </c>
      <c r="V152" s="314">
        <f>IFERROR(SUM(V142:V150),"0")</f>
        <v>150.5</v>
      </c>
      <c r="W152" s="314">
        <f>IFERROR(SUM(W142:W150),"0")</f>
        <v>151.19999999999999</v>
      </c>
      <c r="X152" s="37"/>
      <c r="Y152" s="315"/>
      <c r="Z152" s="315"/>
    </row>
    <row r="153" spans="1:53" ht="16.5" customHeight="1" x14ac:dyDescent="0.25">
      <c r="A153" s="327" t="s">
        <v>271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08"/>
      <c r="Z153" s="308"/>
    </row>
    <row r="154" spans="1:53" ht="14.25" customHeight="1" x14ac:dyDescent="0.25">
      <c r="A154" s="322" t="s">
        <v>106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07"/>
      <c r="Z154" s="307"/>
    </row>
    <row r="155" spans="1:53" ht="16.5" customHeight="1" x14ac:dyDescent="0.25">
      <c r="A155" s="54" t="s">
        <v>272</v>
      </c>
      <c r="B155" s="54" t="s">
        <v>273</v>
      </c>
      <c r="C155" s="31">
        <v>4301011450</v>
      </c>
      <c r="D155" s="320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274</v>
      </c>
      <c r="B156" s="54" t="s">
        <v>275</v>
      </c>
      <c r="C156" s="31">
        <v>4301011454</v>
      </c>
      <c r="D156" s="320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40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41"/>
      <c r="N157" s="324" t="s">
        <v>66</v>
      </c>
      <c r="O157" s="325"/>
      <c r="P157" s="325"/>
      <c r="Q157" s="325"/>
      <c r="R157" s="325"/>
      <c r="S157" s="325"/>
      <c r="T157" s="326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41"/>
      <c r="N158" s="324" t="s">
        <v>66</v>
      </c>
      <c r="O158" s="325"/>
      <c r="P158" s="325"/>
      <c r="Q158" s="325"/>
      <c r="R158" s="325"/>
      <c r="S158" s="325"/>
      <c r="T158" s="326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22" t="s">
        <v>98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07"/>
      <c r="Z159" s="307"/>
    </row>
    <row r="160" spans="1:53" ht="16.5" customHeight="1" x14ac:dyDescent="0.25">
      <c r="A160" s="54" t="s">
        <v>276</v>
      </c>
      <c r="B160" s="54" t="s">
        <v>277</v>
      </c>
      <c r="C160" s="31">
        <v>4301020262</v>
      </c>
      <c r="D160" s="320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614" t="s">
        <v>278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279</v>
      </c>
      <c r="B161" s="54" t="s">
        <v>280</v>
      </c>
      <c r="C161" s="31">
        <v>4301020220</v>
      </c>
      <c r="D161" s="320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22.75</v>
      </c>
      <c r="W161" s="313">
        <f>IFERROR(IF(V161="",0,CEILING((V161/$H161),1)*$H161),"")</f>
        <v>23.1</v>
      </c>
      <c r="X161" s="36">
        <f>IFERROR(IF(W161=0,"",ROUNDUP(W161/H161,0)*0.00753),"")</f>
        <v>8.2830000000000001E-2</v>
      </c>
      <c r="Y161" s="56"/>
      <c r="Z161" s="57"/>
      <c r="AD161" s="58"/>
      <c r="BA161" s="141" t="s">
        <v>1</v>
      </c>
    </row>
    <row r="162" spans="1:53" x14ac:dyDescent="0.2">
      <c r="A162" s="340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41"/>
      <c r="N162" s="324" t="s">
        <v>66</v>
      </c>
      <c r="O162" s="325"/>
      <c r="P162" s="325"/>
      <c r="Q162" s="325"/>
      <c r="R162" s="325"/>
      <c r="S162" s="325"/>
      <c r="T162" s="326"/>
      <c r="U162" s="37" t="s">
        <v>67</v>
      </c>
      <c r="V162" s="314">
        <f>IFERROR(V160/H160,"0")+IFERROR(V161/H161,"0")</f>
        <v>10.833333333333332</v>
      </c>
      <c r="W162" s="314">
        <f>IFERROR(W160/H160,"0")+IFERROR(W161/H161,"0")</f>
        <v>11</v>
      </c>
      <c r="X162" s="314">
        <f>IFERROR(IF(X160="",0,X160),"0")+IFERROR(IF(X161="",0,X161),"0")</f>
        <v>8.2830000000000001E-2</v>
      </c>
      <c r="Y162" s="315"/>
      <c r="Z162" s="315"/>
    </row>
    <row r="163" spans="1:53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41"/>
      <c r="N163" s="324" t="s">
        <v>66</v>
      </c>
      <c r="O163" s="325"/>
      <c r="P163" s="325"/>
      <c r="Q163" s="325"/>
      <c r="R163" s="325"/>
      <c r="S163" s="325"/>
      <c r="T163" s="326"/>
      <c r="U163" s="37" t="s">
        <v>65</v>
      </c>
      <c r="V163" s="314">
        <f>IFERROR(SUM(V160:V161),"0")</f>
        <v>22.75</v>
      </c>
      <c r="W163" s="314">
        <f>IFERROR(SUM(W160:W161),"0")</f>
        <v>23.1</v>
      </c>
      <c r="X163" s="37"/>
      <c r="Y163" s="315"/>
      <c r="Z163" s="315"/>
    </row>
    <row r="164" spans="1:53" ht="14.25" customHeight="1" x14ac:dyDescent="0.25">
      <c r="A164" s="322" t="s">
        <v>60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07"/>
      <c r="Z164" s="307"/>
    </row>
    <row r="165" spans="1:53" ht="27" customHeight="1" x14ac:dyDescent="0.25">
      <c r="A165" s="54" t="s">
        <v>281</v>
      </c>
      <c r="B165" s="54" t="s">
        <v>282</v>
      </c>
      <c r="C165" s="31">
        <v>4301031224</v>
      </c>
      <c r="D165" s="320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230</v>
      </c>
      <c r="W165" s="313">
        <f>IFERROR(IF(V165="",0,CEILING((V165/$H165),1)*$H165),"")</f>
        <v>232.20000000000002</v>
      </c>
      <c r="X165" s="36">
        <f>IFERROR(IF(W165=0,"",ROUNDUP(W165/H165,0)*0.00937),"")</f>
        <v>0.40290999999999999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283</v>
      </c>
      <c r="B166" s="54" t="s">
        <v>284</v>
      </c>
      <c r="C166" s="31">
        <v>4301031230</v>
      </c>
      <c r="D166" s="320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150</v>
      </c>
      <c r="W166" s="313">
        <f>IFERROR(IF(V166="",0,CEILING((V166/$H166),1)*$H166),"")</f>
        <v>151.20000000000002</v>
      </c>
      <c r="X166" s="36">
        <f>IFERROR(IF(W166=0,"",ROUNDUP(W166/H166,0)*0.00937),"")</f>
        <v>0.26235999999999998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4301031220</v>
      </c>
      <c r="D167" s="320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5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4301031221</v>
      </c>
      <c r="D168" s="320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40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41"/>
      <c r="N169" s="324" t="s">
        <v>66</v>
      </c>
      <c r="O169" s="325"/>
      <c r="P169" s="325"/>
      <c r="Q169" s="325"/>
      <c r="R169" s="325"/>
      <c r="S169" s="325"/>
      <c r="T169" s="326"/>
      <c r="U169" s="37" t="s">
        <v>67</v>
      </c>
      <c r="V169" s="314">
        <f>IFERROR(V165/H165,"0")+IFERROR(V166/H166,"0")+IFERROR(V167/H167,"0")+IFERROR(V168/H168,"0")</f>
        <v>70.370370370370367</v>
      </c>
      <c r="W169" s="314">
        <f>IFERROR(W165/H165,"0")+IFERROR(W166/H166,"0")+IFERROR(W167/H167,"0")+IFERROR(W168/H168,"0")</f>
        <v>71</v>
      </c>
      <c r="X169" s="314">
        <f>IFERROR(IF(X165="",0,X165),"0")+IFERROR(IF(X166="",0,X166),"0")+IFERROR(IF(X167="",0,X167),"0")+IFERROR(IF(X168="",0,X168),"0")</f>
        <v>0.66527000000000003</v>
      </c>
      <c r="Y169" s="315"/>
      <c r="Z169" s="315"/>
    </row>
    <row r="170" spans="1:53" x14ac:dyDescent="0.2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41"/>
      <c r="N170" s="324" t="s">
        <v>66</v>
      </c>
      <c r="O170" s="325"/>
      <c r="P170" s="325"/>
      <c r="Q170" s="325"/>
      <c r="R170" s="325"/>
      <c r="S170" s="325"/>
      <c r="T170" s="326"/>
      <c r="U170" s="37" t="s">
        <v>65</v>
      </c>
      <c r="V170" s="314">
        <f>IFERROR(SUM(V165:V168),"0")</f>
        <v>380</v>
      </c>
      <c r="W170" s="314">
        <f>IFERROR(SUM(W165:W168),"0")</f>
        <v>383.40000000000003</v>
      </c>
      <c r="X170" s="37"/>
      <c r="Y170" s="315"/>
      <c r="Z170" s="315"/>
    </row>
    <row r="171" spans="1:53" ht="14.25" customHeight="1" x14ac:dyDescent="0.25">
      <c r="A171" s="322" t="s">
        <v>68</v>
      </c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07"/>
      <c r="Z171" s="307"/>
    </row>
    <row r="172" spans="1:53" ht="27" customHeight="1" x14ac:dyDescent="0.25">
      <c r="A172" s="54" t="s">
        <v>289</v>
      </c>
      <c r="B172" s="54" t="s">
        <v>290</v>
      </c>
      <c r="C172" s="31">
        <v>4301051409</v>
      </c>
      <c r="D172" s="320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291</v>
      </c>
      <c r="B173" s="54" t="s">
        <v>292</v>
      </c>
      <c r="C173" s="31">
        <v>4301051538</v>
      </c>
      <c r="D173" s="320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383" t="s">
        <v>293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4301051408</v>
      </c>
      <c r="D174" s="320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4301051505</v>
      </c>
      <c r="D175" s="320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347" t="s">
        <v>298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299</v>
      </c>
      <c r="B176" s="54" t="s">
        <v>300</v>
      </c>
      <c r="C176" s="31">
        <v>4301051380</v>
      </c>
      <c r="D176" s="320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3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301</v>
      </c>
      <c r="B177" s="54" t="s">
        <v>302</v>
      </c>
      <c r="C177" s="31">
        <v>4301051411</v>
      </c>
      <c r="D177" s="320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4301051487</v>
      </c>
      <c r="D178" s="320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71" t="s">
        <v>305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306</v>
      </c>
      <c r="B179" s="54" t="s">
        <v>307</v>
      </c>
      <c r="C179" s="31">
        <v>4301051506</v>
      </c>
      <c r="D179" s="320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27" t="s">
        <v>308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309</v>
      </c>
      <c r="B180" s="54" t="s">
        <v>310</v>
      </c>
      <c r="C180" s="31">
        <v>4301051384</v>
      </c>
      <c r="D180" s="320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4301051378</v>
      </c>
      <c r="D181" s="320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20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40</v>
      </c>
      <c r="W182" s="313">
        <f t="shared" si="9"/>
        <v>40.799999999999997</v>
      </c>
      <c r="X182" s="36">
        <f t="shared" ref="X182:X188" si="10">IFERROR(IF(W182=0,"",ROUNDUP(W182/H182,0)*0.00753),"")</f>
        <v>0.12801000000000001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4301051479</v>
      </c>
      <c r="D183" s="320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57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4301051468</v>
      </c>
      <c r="D184" s="320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5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4301051469</v>
      </c>
      <c r="D185" s="320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6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321</v>
      </c>
      <c r="B186" s="54" t="s">
        <v>322</v>
      </c>
      <c r="C186" s="31">
        <v>4301051523</v>
      </c>
      <c r="D186" s="320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4301051326</v>
      </c>
      <c r="D187" s="320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4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325</v>
      </c>
      <c r="B188" s="54" t="s">
        <v>326</v>
      </c>
      <c r="C188" s="31">
        <v>4301051410</v>
      </c>
      <c r="D188" s="320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x14ac:dyDescent="0.2">
      <c r="A189" s="340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41"/>
      <c r="N189" s="324" t="s">
        <v>66</v>
      </c>
      <c r="O189" s="325"/>
      <c r="P189" s="325"/>
      <c r="Q189" s="325"/>
      <c r="R189" s="325"/>
      <c r="S189" s="325"/>
      <c r="T189" s="326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16.666666666666668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17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0.12801000000000001</v>
      </c>
      <c r="Y189" s="315"/>
      <c r="Z189" s="315"/>
    </row>
    <row r="190" spans="1:53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41"/>
      <c r="N190" s="324" t="s">
        <v>66</v>
      </c>
      <c r="O190" s="325"/>
      <c r="P190" s="325"/>
      <c r="Q190" s="325"/>
      <c r="R190" s="325"/>
      <c r="S190" s="325"/>
      <c r="T190" s="326"/>
      <c r="U190" s="37" t="s">
        <v>65</v>
      </c>
      <c r="V190" s="314">
        <f>IFERROR(SUM(V172:V188),"0")</f>
        <v>40</v>
      </c>
      <c r="W190" s="314">
        <f>IFERROR(SUM(W172:W188),"0")</f>
        <v>40.799999999999997</v>
      </c>
      <c r="X190" s="37"/>
      <c r="Y190" s="315"/>
      <c r="Z190" s="315"/>
    </row>
    <row r="191" spans="1:53" ht="14.25" customHeight="1" x14ac:dyDescent="0.25">
      <c r="A191" s="322" t="s">
        <v>220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07"/>
      <c r="Z191" s="307"/>
    </row>
    <row r="192" spans="1:53" ht="16.5" customHeight="1" x14ac:dyDescent="0.25">
      <c r="A192" s="54" t="s">
        <v>327</v>
      </c>
      <c r="B192" s="54" t="s">
        <v>328</v>
      </c>
      <c r="C192" s="31">
        <v>4301060360</v>
      </c>
      <c r="D192" s="320">
        <v>4680115882874</v>
      </c>
      <c r="E192" s="318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425" t="s">
        <v>329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customHeight="1" x14ac:dyDescent="0.25">
      <c r="A193" s="54" t="s">
        <v>330</v>
      </c>
      <c r="B193" s="54" t="s">
        <v>331</v>
      </c>
      <c r="C193" s="31">
        <v>4301060359</v>
      </c>
      <c r="D193" s="320">
        <v>4680115884434</v>
      </c>
      <c r="E193" s="318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57" t="s">
        <v>332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333</v>
      </c>
      <c r="B194" s="54" t="s">
        <v>334</v>
      </c>
      <c r="C194" s="31">
        <v>4301060338</v>
      </c>
      <c r="D194" s="320">
        <v>4680115880801</v>
      </c>
      <c r="E194" s="318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8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17"/>
      <c r="P194" s="317"/>
      <c r="Q194" s="317"/>
      <c r="R194" s="318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ht="27" customHeight="1" x14ac:dyDescent="0.25">
      <c r="A195" s="54" t="s">
        <v>335</v>
      </c>
      <c r="B195" s="54" t="s">
        <v>336</v>
      </c>
      <c r="C195" s="31">
        <v>4301060339</v>
      </c>
      <c r="D195" s="320">
        <v>4680115880818</v>
      </c>
      <c r="E195" s="318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17"/>
      <c r="P195" s="317"/>
      <c r="Q195" s="317"/>
      <c r="R195" s="318"/>
      <c r="S195" s="34"/>
      <c r="T195" s="34"/>
      <c r="U195" s="35" t="s">
        <v>65</v>
      </c>
      <c r="V195" s="312">
        <v>0</v>
      </c>
      <c r="W195" s="313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x14ac:dyDescent="0.2">
      <c r="A196" s="340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41"/>
      <c r="N196" s="324" t="s">
        <v>66</v>
      </c>
      <c r="O196" s="325"/>
      <c r="P196" s="325"/>
      <c r="Q196" s="325"/>
      <c r="R196" s="325"/>
      <c r="S196" s="325"/>
      <c r="T196" s="326"/>
      <c r="U196" s="37" t="s">
        <v>67</v>
      </c>
      <c r="V196" s="314">
        <f>IFERROR(V192/H192,"0")+IFERROR(V193/H193,"0")+IFERROR(V194/H194,"0")+IFERROR(V195/H195,"0")</f>
        <v>0</v>
      </c>
      <c r="W196" s="314">
        <f>IFERROR(W192/H192,"0")+IFERROR(W193/H193,"0")+IFERROR(W194/H194,"0")+IFERROR(W195/H195,"0")</f>
        <v>0</v>
      </c>
      <c r="X196" s="314">
        <f>IFERROR(IF(X192="",0,X192),"0")+IFERROR(IF(X193="",0,X193),"0")+IFERROR(IF(X194="",0,X194),"0")+IFERROR(IF(X195="",0,X195),"0")</f>
        <v>0</v>
      </c>
      <c r="Y196" s="315"/>
      <c r="Z196" s="315"/>
    </row>
    <row r="197" spans="1:53" x14ac:dyDescent="0.2">
      <c r="A197" s="323"/>
      <c r="B197" s="323"/>
      <c r="C197" s="323"/>
      <c r="D197" s="323"/>
      <c r="E197" s="323"/>
      <c r="F197" s="323"/>
      <c r="G197" s="323"/>
      <c r="H197" s="323"/>
      <c r="I197" s="323"/>
      <c r="J197" s="323"/>
      <c r="K197" s="323"/>
      <c r="L197" s="323"/>
      <c r="M197" s="341"/>
      <c r="N197" s="324" t="s">
        <v>66</v>
      </c>
      <c r="O197" s="325"/>
      <c r="P197" s="325"/>
      <c r="Q197" s="325"/>
      <c r="R197" s="325"/>
      <c r="S197" s="325"/>
      <c r="T197" s="326"/>
      <c r="U197" s="37" t="s">
        <v>65</v>
      </c>
      <c r="V197" s="314">
        <f>IFERROR(SUM(V192:V195),"0")</f>
        <v>0</v>
      </c>
      <c r="W197" s="314">
        <f>IFERROR(SUM(W192:W195),"0")</f>
        <v>0</v>
      </c>
      <c r="X197" s="37"/>
      <c r="Y197" s="315"/>
      <c r="Z197" s="315"/>
    </row>
    <row r="198" spans="1:53" ht="16.5" customHeight="1" x14ac:dyDescent="0.25">
      <c r="A198" s="327" t="s">
        <v>337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  <c r="U198" s="323"/>
      <c r="V198" s="323"/>
      <c r="W198" s="323"/>
      <c r="X198" s="323"/>
      <c r="Y198" s="308"/>
      <c r="Z198" s="308"/>
    </row>
    <row r="199" spans="1:53" ht="14.25" customHeight="1" x14ac:dyDescent="0.25">
      <c r="A199" s="322" t="s">
        <v>60</v>
      </c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07"/>
      <c r="Z199" s="307"/>
    </row>
    <row r="200" spans="1:53" ht="27" customHeight="1" x14ac:dyDescent="0.25">
      <c r="A200" s="54" t="s">
        <v>338</v>
      </c>
      <c r="B200" s="54" t="s">
        <v>339</v>
      </c>
      <c r="C200" s="31">
        <v>4301031151</v>
      </c>
      <c r="D200" s="320">
        <v>4607091389845</v>
      </c>
      <c r="E200" s="318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x14ac:dyDescent="0.2">
      <c r="A201" s="340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41"/>
      <c r="N201" s="324" t="s">
        <v>66</v>
      </c>
      <c r="O201" s="325"/>
      <c r="P201" s="325"/>
      <c r="Q201" s="325"/>
      <c r="R201" s="325"/>
      <c r="S201" s="325"/>
      <c r="T201" s="326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x14ac:dyDescent="0.2">
      <c r="A202" s="323"/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41"/>
      <c r="N202" s="324" t="s">
        <v>66</v>
      </c>
      <c r="O202" s="325"/>
      <c r="P202" s="325"/>
      <c r="Q202" s="325"/>
      <c r="R202" s="325"/>
      <c r="S202" s="325"/>
      <c r="T202" s="326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customHeight="1" x14ac:dyDescent="0.25">
      <c r="A203" s="327" t="s">
        <v>340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08"/>
      <c r="Z203" s="308"/>
    </row>
    <row r="204" spans="1:53" ht="14.25" customHeight="1" x14ac:dyDescent="0.25">
      <c r="A204" s="322" t="s">
        <v>106</v>
      </c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7"/>
      <c r="Z204" s="307"/>
    </row>
    <row r="205" spans="1:53" ht="27" customHeight="1" x14ac:dyDescent="0.25">
      <c r="A205" s="54" t="s">
        <v>341</v>
      </c>
      <c r="B205" s="54" t="s">
        <v>342</v>
      </c>
      <c r="C205" s="31">
        <v>4301011346</v>
      </c>
      <c r="D205" s="320">
        <v>4607091387445</v>
      </c>
      <c r="E205" s="318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4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343</v>
      </c>
      <c r="B206" s="54" t="s">
        <v>344</v>
      </c>
      <c r="C206" s="31">
        <v>4301011362</v>
      </c>
      <c r="D206" s="320">
        <v>4607091386004</v>
      </c>
      <c r="E206" s="318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5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343</v>
      </c>
      <c r="B207" s="54" t="s">
        <v>345</v>
      </c>
      <c r="C207" s="31">
        <v>4301011308</v>
      </c>
      <c r="D207" s="320">
        <v>4607091386004</v>
      </c>
      <c r="E207" s="318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3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4301011347</v>
      </c>
      <c r="D208" s="320">
        <v>4607091386073</v>
      </c>
      <c r="E208" s="318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5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4301011395</v>
      </c>
      <c r="D209" s="320">
        <v>4607091387322</v>
      </c>
      <c r="E209" s="318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60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348</v>
      </c>
      <c r="B210" s="54" t="s">
        <v>350</v>
      </c>
      <c r="C210" s="31">
        <v>4301010928</v>
      </c>
      <c r="D210" s="320">
        <v>4607091387322</v>
      </c>
      <c r="E210" s="318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4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351</v>
      </c>
      <c r="B211" s="54" t="s">
        <v>352</v>
      </c>
      <c r="C211" s="31">
        <v>4301011311</v>
      </c>
      <c r="D211" s="320">
        <v>4607091387377</v>
      </c>
      <c r="E211" s="318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5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353</v>
      </c>
      <c r="B212" s="54" t="s">
        <v>354</v>
      </c>
      <c r="C212" s="31">
        <v>4301010945</v>
      </c>
      <c r="D212" s="320">
        <v>4607091387353</v>
      </c>
      <c r="E212" s="318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4301011328</v>
      </c>
      <c r="D213" s="320">
        <v>4607091386011</v>
      </c>
      <c r="E213" s="318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17"/>
      <c r="P213" s="317"/>
      <c r="Q213" s="317"/>
      <c r="R213" s="318"/>
      <c r="S213" s="34"/>
      <c r="T213" s="34"/>
      <c r="U213" s="35" t="s">
        <v>65</v>
      </c>
      <c r="V213" s="312">
        <v>17.5</v>
      </c>
      <c r="W213" s="313">
        <f t="shared" si="11"/>
        <v>20</v>
      </c>
      <c r="X213" s="36">
        <f t="shared" ref="X213:X219" si="12">IFERROR(IF(W213=0,"",ROUNDUP(W213/H213,0)*0.00937),"")</f>
        <v>3.7479999999999999E-2</v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4301011329</v>
      </c>
      <c r="D214" s="320">
        <v>4607091387308</v>
      </c>
      <c r="E214" s="318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5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17"/>
      <c r="P214" s="317"/>
      <c r="Q214" s="317"/>
      <c r="R214" s="318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4301011049</v>
      </c>
      <c r="D215" s="320">
        <v>4607091387339</v>
      </c>
      <c r="E215" s="318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53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17"/>
      <c r="P215" s="317"/>
      <c r="Q215" s="317"/>
      <c r="R215" s="318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361</v>
      </c>
      <c r="B216" s="54" t="s">
        <v>362</v>
      </c>
      <c r="C216" s="31">
        <v>4301011433</v>
      </c>
      <c r="D216" s="320">
        <v>4680115882638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5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363</v>
      </c>
      <c r="B217" s="54" t="s">
        <v>364</v>
      </c>
      <c r="C217" s="31">
        <v>4301011573</v>
      </c>
      <c r="D217" s="320">
        <v>4680115881938</v>
      </c>
      <c r="E217" s="318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17"/>
      <c r="P217" s="317"/>
      <c r="Q217" s="317"/>
      <c r="R217" s="318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365</v>
      </c>
      <c r="B218" s="54" t="s">
        <v>366</v>
      </c>
      <c r="C218" s="31">
        <v>4301010944</v>
      </c>
      <c r="D218" s="320">
        <v>4607091387346</v>
      </c>
      <c r="E218" s="318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4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17"/>
      <c r="P218" s="317"/>
      <c r="Q218" s="317"/>
      <c r="R218" s="318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367</v>
      </c>
      <c r="B219" s="54" t="s">
        <v>368</v>
      </c>
      <c r="C219" s="31">
        <v>4301011353</v>
      </c>
      <c r="D219" s="320">
        <v>4607091389807</v>
      </c>
      <c r="E219" s="318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48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17"/>
      <c r="P219" s="317"/>
      <c r="Q219" s="317"/>
      <c r="R219" s="318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x14ac:dyDescent="0.2">
      <c r="A220" s="340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41"/>
      <c r="N220" s="324" t="s">
        <v>66</v>
      </c>
      <c r="O220" s="325"/>
      <c r="P220" s="325"/>
      <c r="Q220" s="325"/>
      <c r="R220" s="325"/>
      <c r="S220" s="325"/>
      <c r="T220" s="326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3.5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4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3.7479999999999999E-2</v>
      </c>
      <c r="Y220" s="315"/>
      <c r="Z220" s="315"/>
    </row>
    <row r="221" spans="1:53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41"/>
      <c r="N221" s="324" t="s">
        <v>66</v>
      </c>
      <c r="O221" s="325"/>
      <c r="P221" s="325"/>
      <c r="Q221" s="325"/>
      <c r="R221" s="325"/>
      <c r="S221" s="325"/>
      <c r="T221" s="326"/>
      <c r="U221" s="37" t="s">
        <v>65</v>
      </c>
      <c r="V221" s="314">
        <f>IFERROR(SUM(V205:V219),"0")</f>
        <v>17.5</v>
      </c>
      <c r="W221" s="314">
        <f>IFERROR(SUM(W205:W219),"0")</f>
        <v>20</v>
      </c>
      <c r="X221" s="37"/>
      <c r="Y221" s="315"/>
      <c r="Z221" s="315"/>
    </row>
    <row r="222" spans="1:53" ht="14.25" customHeight="1" x14ac:dyDescent="0.25">
      <c r="A222" s="322" t="s">
        <v>98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07"/>
      <c r="Z222" s="307"/>
    </row>
    <row r="223" spans="1:53" ht="27" customHeight="1" x14ac:dyDescent="0.25">
      <c r="A223" s="54" t="s">
        <v>369</v>
      </c>
      <c r="B223" s="54" t="s">
        <v>370</v>
      </c>
      <c r="C223" s="31">
        <v>4301020254</v>
      </c>
      <c r="D223" s="320">
        <v>4680115881914</v>
      </c>
      <c r="E223" s="318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44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40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41"/>
      <c r="N224" s="324" t="s">
        <v>66</v>
      </c>
      <c r="O224" s="325"/>
      <c r="P224" s="325"/>
      <c r="Q224" s="325"/>
      <c r="R224" s="325"/>
      <c r="S224" s="325"/>
      <c r="T224" s="326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41"/>
      <c r="N225" s="324" t="s">
        <v>66</v>
      </c>
      <c r="O225" s="325"/>
      <c r="P225" s="325"/>
      <c r="Q225" s="325"/>
      <c r="R225" s="325"/>
      <c r="S225" s="325"/>
      <c r="T225" s="326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customHeight="1" x14ac:dyDescent="0.25">
      <c r="A226" s="322" t="s">
        <v>60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07"/>
      <c r="Z226" s="307"/>
    </row>
    <row r="227" spans="1:53" ht="27" customHeight="1" x14ac:dyDescent="0.25">
      <c r="A227" s="54" t="s">
        <v>371</v>
      </c>
      <c r="B227" s="54" t="s">
        <v>372</v>
      </c>
      <c r="C227" s="31">
        <v>4301030878</v>
      </c>
      <c r="D227" s="320">
        <v>4607091387193</v>
      </c>
      <c r="E227" s="318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6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95</v>
      </c>
      <c r="W227" s="313">
        <f>IFERROR(IF(V227="",0,CEILING((V227/$H227),1)*$H227),"")</f>
        <v>96.600000000000009</v>
      </c>
      <c r="X227" s="36">
        <f>IFERROR(IF(W227=0,"",ROUNDUP(W227/H227,0)*0.00753),"")</f>
        <v>0.17319000000000001</v>
      </c>
      <c r="Y227" s="56"/>
      <c r="Z227" s="57"/>
      <c r="AD227" s="58"/>
      <c r="BA227" s="184" t="s">
        <v>1</v>
      </c>
    </row>
    <row r="228" spans="1:53" ht="27" customHeight="1" x14ac:dyDescent="0.25">
      <c r="A228" s="54" t="s">
        <v>373</v>
      </c>
      <c r="B228" s="54" t="s">
        <v>374</v>
      </c>
      <c r="C228" s="31">
        <v>4301031153</v>
      </c>
      <c r="D228" s="320">
        <v>4607091387230</v>
      </c>
      <c r="E228" s="318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4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110</v>
      </c>
      <c r="W228" s="313">
        <f>IFERROR(IF(V228="",0,CEILING((V228/$H228),1)*$H228),"")</f>
        <v>113.4</v>
      </c>
      <c r="X228" s="36">
        <f>IFERROR(IF(W228=0,"",ROUNDUP(W228/H228,0)*0.00753),"")</f>
        <v>0.20331000000000002</v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4301031152</v>
      </c>
      <c r="D229" s="320">
        <v>4607091387285</v>
      </c>
      <c r="E229" s="318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5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49</v>
      </c>
      <c r="W229" s="313">
        <f>IFERROR(IF(V229="",0,CEILING((V229/$H229),1)*$H229),"")</f>
        <v>50.400000000000006</v>
      </c>
      <c r="X229" s="36">
        <f>IFERROR(IF(W229=0,"",ROUNDUP(W229/H229,0)*0.00502),"")</f>
        <v>0.12048</v>
      </c>
      <c r="Y229" s="56"/>
      <c r="Z229" s="57"/>
      <c r="AD229" s="58"/>
      <c r="BA229" s="186" t="s">
        <v>1</v>
      </c>
    </row>
    <row r="230" spans="1:53" x14ac:dyDescent="0.2">
      <c r="A230" s="340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41"/>
      <c r="N230" s="324" t="s">
        <v>66</v>
      </c>
      <c r="O230" s="325"/>
      <c r="P230" s="325"/>
      <c r="Q230" s="325"/>
      <c r="R230" s="325"/>
      <c r="S230" s="325"/>
      <c r="T230" s="326"/>
      <c r="U230" s="37" t="s">
        <v>67</v>
      </c>
      <c r="V230" s="314">
        <f>IFERROR(V227/H227,"0")+IFERROR(V228/H228,"0")+IFERROR(V229/H229,"0")</f>
        <v>72.142857142857139</v>
      </c>
      <c r="W230" s="314">
        <f>IFERROR(W227/H227,"0")+IFERROR(W228/H228,"0")+IFERROR(W229/H229,"0")</f>
        <v>74</v>
      </c>
      <c r="X230" s="314">
        <f>IFERROR(IF(X227="",0,X227),"0")+IFERROR(IF(X228="",0,X228),"0")+IFERROR(IF(X229="",0,X229),"0")</f>
        <v>0.49698000000000009</v>
      </c>
      <c r="Y230" s="315"/>
      <c r="Z230" s="315"/>
    </row>
    <row r="231" spans="1:53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41"/>
      <c r="N231" s="324" t="s">
        <v>66</v>
      </c>
      <c r="O231" s="325"/>
      <c r="P231" s="325"/>
      <c r="Q231" s="325"/>
      <c r="R231" s="325"/>
      <c r="S231" s="325"/>
      <c r="T231" s="326"/>
      <c r="U231" s="37" t="s">
        <v>65</v>
      </c>
      <c r="V231" s="314">
        <f>IFERROR(SUM(V227:V229),"0")</f>
        <v>254</v>
      </c>
      <c r="W231" s="314">
        <f>IFERROR(SUM(W227:W229),"0")</f>
        <v>260.39999999999998</v>
      </c>
      <c r="X231" s="37"/>
      <c r="Y231" s="315"/>
      <c r="Z231" s="315"/>
    </row>
    <row r="232" spans="1:53" ht="14.25" customHeight="1" x14ac:dyDescent="0.25">
      <c r="A232" s="322" t="s">
        <v>68</v>
      </c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7"/>
      <c r="Z232" s="307"/>
    </row>
    <row r="233" spans="1:53" ht="16.5" customHeight="1" x14ac:dyDescent="0.25">
      <c r="A233" s="54" t="s">
        <v>377</v>
      </c>
      <c r="B233" s="54" t="s">
        <v>378</v>
      </c>
      <c r="C233" s="31">
        <v>4301051100</v>
      </c>
      <c r="D233" s="320">
        <v>4607091387766</v>
      </c>
      <c r="E233" s="318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6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379</v>
      </c>
      <c r="B234" s="54" t="s">
        <v>380</v>
      </c>
      <c r="C234" s="31">
        <v>4301051116</v>
      </c>
      <c r="D234" s="320">
        <v>4607091387957</v>
      </c>
      <c r="E234" s="318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5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4301051115</v>
      </c>
      <c r="D235" s="320">
        <v>4607091387964</v>
      </c>
      <c r="E235" s="318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4301051461</v>
      </c>
      <c r="D236" s="320">
        <v>4680115883604</v>
      </c>
      <c r="E236" s="318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442" t="s">
        <v>385</v>
      </c>
      <c r="O236" s="317"/>
      <c r="P236" s="317"/>
      <c r="Q236" s="317"/>
      <c r="R236" s="318"/>
      <c r="S236" s="34"/>
      <c r="T236" s="34"/>
      <c r="U236" s="35" t="s">
        <v>65</v>
      </c>
      <c r="V236" s="312">
        <v>10.5</v>
      </c>
      <c r="W236" s="313">
        <f t="shared" si="13"/>
        <v>10.5</v>
      </c>
      <c r="X236" s="36">
        <f>IFERROR(IF(W236=0,"",ROUNDUP(W236/H236,0)*0.00753),"")</f>
        <v>3.7650000000000003E-2</v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386</v>
      </c>
      <c r="B237" s="54" t="s">
        <v>387</v>
      </c>
      <c r="C237" s="31">
        <v>4301051485</v>
      </c>
      <c r="D237" s="320">
        <v>4680115883567</v>
      </c>
      <c r="E237" s="318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584" t="s">
        <v>388</v>
      </c>
      <c r="O237" s="317"/>
      <c r="P237" s="317"/>
      <c r="Q237" s="317"/>
      <c r="R237" s="318"/>
      <c r="S237" s="34"/>
      <c r="T237" s="34"/>
      <c r="U237" s="35" t="s">
        <v>65</v>
      </c>
      <c r="V237" s="312">
        <v>7</v>
      </c>
      <c r="W237" s="313">
        <f t="shared" si="13"/>
        <v>8.4</v>
      </c>
      <c r="X237" s="36">
        <f>IFERROR(IF(W237=0,"",ROUNDUP(W237/H237,0)*0.00753),"")</f>
        <v>3.0120000000000001E-2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389</v>
      </c>
      <c r="B238" s="54" t="s">
        <v>390</v>
      </c>
      <c r="C238" s="31">
        <v>4301051134</v>
      </c>
      <c r="D238" s="320">
        <v>4607091381672</v>
      </c>
      <c r="E238" s="318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52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17"/>
      <c r="P238" s="317"/>
      <c r="Q238" s="317"/>
      <c r="R238" s="318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391</v>
      </c>
      <c r="B239" s="54" t="s">
        <v>392</v>
      </c>
      <c r="C239" s="31">
        <v>4301051130</v>
      </c>
      <c r="D239" s="320">
        <v>4607091387537</v>
      </c>
      <c r="E239" s="318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5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393</v>
      </c>
      <c r="B240" s="54" t="s">
        <v>394</v>
      </c>
      <c r="C240" s="31">
        <v>4301051132</v>
      </c>
      <c r="D240" s="320">
        <v>4607091387513</v>
      </c>
      <c r="E240" s="318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58.5</v>
      </c>
      <c r="W240" s="313">
        <f t="shared" si="13"/>
        <v>59.400000000000006</v>
      </c>
      <c r="X240" s="36">
        <f>IFERROR(IF(W240=0,"",ROUNDUP(W240/H240,0)*0.00753),"")</f>
        <v>0.16566</v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395</v>
      </c>
      <c r="B241" s="54" t="s">
        <v>396</v>
      </c>
      <c r="C241" s="31">
        <v>4301051277</v>
      </c>
      <c r="D241" s="320">
        <v>4680115880511</v>
      </c>
      <c r="E241" s="318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4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x14ac:dyDescent="0.2">
      <c r="A242" s="340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41"/>
      <c r="N242" s="324" t="s">
        <v>66</v>
      </c>
      <c r="O242" s="325"/>
      <c r="P242" s="325"/>
      <c r="Q242" s="325"/>
      <c r="R242" s="325"/>
      <c r="S242" s="325"/>
      <c r="T242" s="326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29.999999999999996</v>
      </c>
      <c r="W242" s="314">
        <f>IFERROR(W233/H233,"0")+IFERROR(W234/H234,"0")+IFERROR(W235/H235,"0")+IFERROR(W236/H236,"0")+IFERROR(W237/H237,"0")+IFERROR(W238/H238,"0")+IFERROR(W239/H239,"0")+IFERROR(W240/H240,"0")+IFERROR(W241/H241,"0")</f>
        <v>31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0.23343</v>
      </c>
      <c r="Y242" s="315"/>
      <c r="Z242" s="315"/>
    </row>
    <row r="243" spans="1:53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41"/>
      <c r="N243" s="324" t="s">
        <v>66</v>
      </c>
      <c r="O243" s="325"/>
      <c r="P243" s="325"/>
      <c r="Q243" s="325"/>
      <c r="R243" s="325"/>
      <c r="S243" s="325"/>
      <c r="T243" s="326"/>
      <c r="U243" s="37" t="s">
        <v>65</v>
      </c>
      <c r="V243" s="314">
        <f>IFERROR(SUM(V233:V241),"0")</f>
        <v>76</v>
      </c>
      <c r="W243" s="314">
        <f>IFERROR(SUM(W233:W241),"0")</f>
        <v>78.300000000000011</v>
      </c>
      <c r="X243" s="37"/>
      <c r="Y243" s="315"/>
      <c r="Z243" s="315"/>
    </row>
    <row r="244" spans="1:53" ht="14.25" customHeight="1" x14ac:dyDescent="0.25">
      <c r="A244" s="322" t="s">
        <v>220</v>
      </c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3"/>
      <c r="N244" s="323"/>
      <c r="O244" s="323"/>
      <c r="P244" s="323"/>
      <c r="Q244" s="323"/>
      <c r="R244" s="323"/>
      <c r="S244" s="323"/>
      <c r="T244" s="323"/>
      <c r="U244" s="323"/>
      <c r="V244" s="323"/>
      <c r="W244" s="323"/>
      <c r="X244" s="323"/>
      <c r="Y244" s="307"/>
      <c r="Z244" s="307"/>
    </row>
    <row r="245" spans="1:53" ht="16.5" customHeight="1" x14ac:dyDescent="0.25">
      <c r="A245" s="54" t="s">
        <v>397</v>
      </c>
      <c r="B245" s="54" t="s">
        <v>398</v>
      </c>
      <c r="C245" s="31">
        <v>4301060326</v>
      </c>
      <c r="D245" s="320">
        <v>4607091380880</v>
      </c>
      <c r="E245" s="318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100</v>
      </c>
      <c r="W245" s="313">
        <f>IFERROR(IF(V245="",0,CEILING((V245/$H245),1)*$H245),"")</f>
        <v>100.80000000000001</v>
      </c>
      <c r="X245" s="36">
        <f>IFERROR(IF(W245=0,"",ROUNDUP(W245/H245,0)*0.02175),"")</f>
        <v>0.26100000000000001</v>
      </c>
      <c r="Y245" s="56"/>
      <c r="Z245" s="57"/>
      <c r="AD245" s="58"/>
      <c r="BA245" s="196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4301060308</v>
      </c>
      <c r="D246" s="320">
        <v>4607091384482</v>
      </c>
      <c r="E246" s="318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6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100</v>
      </c>
      <c r="W246" s="313">
        <f>IFERROR(IF(V246="",0,CEILING((V246/$H246),1)*$H246),"")</f>
        <v>101.39999999999999</v>
      </c>
      <c r="X246" s="36">
        <f>IFERROR(IF(W246=0,"",ROUNDUP(W246/H246,0)*0.02175),"")</f>
        <v>0.28275</v>
      </c>
      <c r="Y246" s="56"/>
      <c r="Z246" s="57"/>
      <c r="AD246" s="58"/>
      <c r="BA246" s="197" t="s">
        <v>1</v>
      </c>
    </row>
    <row r="247" spans="1:53" ht="16.5" customHeight="1" x14ac:dyDescent="0.25">
      <c r="A247" s="54" t="s">
        <v>401</v>
      </c>
      <c r="B247" s="54" t="s">
        <v>402</v>
      </c>
      <c r="C247" s="31">
        <v>4301060325</v>
      </c>
      <c r="D247" s="320">
        <v>4607091380897</v>
      </c>
      <c r="E247" s="318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6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x14ac:dyDescent="0.2">
      <c r="A248" s="340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41"/>
      <c r="N248" s="324" t="s">
        <v>66</v>
      </c>
      <c r="O248" s="325"/>
      <c r="P248" s="325"/>
      <c r="Q248" s="325"/>
      <c r="R248" s="325"/>
      <c r="S248" s="325"/>
      <c r="T248" s="326"/>
      <c r="U248" s="37" t="s">
        <v>67</v>
      </c>
      <c r="V248" s="314">
        <f>IFERROR(V245/H245,"0")+IFERROR(V246/H246,"0")+IFERROR(V247/H247,"0")</f>
        <v>24.725274725274726</v>
      </c>
      <c r="W248" s="314">
        <f>IFERROR(W245/H245,"0")+IFERROR(W246/H246,"0")+IFERROR(W247/H247,"0")</f>
        <v>25</v>
      </c>
      <c r="X248" s="314">
        <f>IFERROR(IF(X245="",0,X245),"0")+IFERROR(IF(X246="",0,X246),"0")+IFERROR(IF(X247="",0,X247),"0")</f>
        <v>0.54374999999999996</v>
      </c>
      <c r="Y248" s="315"/>
      <c r="Z248" s="315"/>
    </row>
    <row r="249" spans="1:53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41"/>
      <c r="N249" s="324" t="s">
        <v>66</v>
      </c>
      <c r="O249" s="325"/>
      <c r="P249" s="325"/>
      <c r="Q249" s="325"/>
      <c r="R249" s="325"/>
      <c r="S249" s="325"/>
      <c r="T249" s="326"/>
      <c r="U249" s="37" t="s">
        <v>65</v>
      </c>
      <c r="V249" s="314">
        <f>IFERROR(SUM(V245:V247),"0")</f>
        <v>200</v>
      </c>
      <c r="W249" s="314">
        <f>IFERROR(SUM(W245:W247),"0")</f>
        <v>202.2</v>
      </c>
      <c r="X249" s="37"/>
      <c r="Y249" s="315"/>
      <c r="Z249" s="315"/>
    </row>
    <row r="250" spans="1:53" ht="14.25" customHeight="1" x14ac:dyDescent="0.25">
      <c r="A250" s="322" t="s">
        <v>84</v>
      </c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  <c r="U250" s="323"/>
      <c r="V250" s="323"/>
      <c r="W250" s="323"/>
      <c r="X250" s="323"/>
      <c r="Y250" s="307"/>
      <c r="Z250" s="307"/>
    </row>
    <row r="251" spans="1:53" ht="16.5" customHeight="1" x14ac:dyDescent="0.25">
      <c r="A251" s="54" t="s">
        <v>403</v>
      </c>
      <c r="B251" s="54" t="s">
        <v>404</v>
      </c>
      <c r="C251" s="31">
        <v>4301030232</v>
      </c>
      <c r="D251" s="320">
        <v>4607091388374</v>
      </c>
      <c r="E251" s="318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608" t="s">
        <v>405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customHeight="1" x14ac:dyDescent="0.25">
      <c r="A252" s="54" t="s">
        <v>406</v>
      </c>
      <c r="B252" s="54" t="s">
        <v>407</v>
      </c>
      <c r="C252" s="31">
        <v>4301030235</v>
      </c>
      <c r="D252" s="320">
        <v>4607091388381</v>
      </c>
      <c r="E252" s="318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356" t="s">
        <v>408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409</v>
      </c>
      <c r="B253" s="54" t="s">
        <v>410</v>
      </c>
      <c r="C253" s="31">
        <v>4301030233</v>
      </c>
      <c r="D253" s="320">
        <v>4607091388404</v>
      </c>
      <c r="E253" s="318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6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35.700000000000003</v>
      </c>
      <c r="W253" s="313">
        <f>IFERROR(IF(V253="",0,CEILING((V253/$H253),1)*$H253),"")</f>
        <v>35.699999999999996</v>
      </c>
      <c r="X253" s="36">
        <f>IFERROR(IF(W253=0,"",ROUNDUP(W253/H253,0)*0.00753),"")</f>
        <v>0.10542</v>
      </c>
      <c r="Y253" s="56"/>
      <c r="Z253" s="57"/>
      <c r="AD253" s="58"/>
      <c r="BA253" s="201" t="s">
        <v>1</v>
      </c>
    </row>
    <row r="254" spans="1:53" x14ac:dyDescent="0.2">
      <c r="A254" s="340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41"/>
      <c r="N254" s="324" t="s">
        <v>66</v>
      </c>
      <c r="O254" s="325"/>
      <c r="P254" s="325"/>
      <c r="Q254" s="325"/>
      <c r="R254" s="325"/>
      <c r="S254" s="325"/>
      <c r="T254" s="326"/>
      <c r="U254" s="37" t="s">
        <v>67</v>
      </c>
      <c r="V254" s="314">
        <f>IFERROR(V251/H251,"0")+IFERROR(V252/H252,"0")+IFERROR(V253/H253,"0")</f>
        <v>14.000000000000002</v>
      </c>
      <c r="W254" s="314">
        <f>IFERROR(W251/H251,"0")+IFERROR(W252/H252,"0")+IFERROR(W253/H253,"0")</f>
        <v>14</v>
      </c>
      <c r="X254" s="314">
        <f>IFERROR(IF(X251="",0,X251),"0")+IFERROR(IF(X252="",0,X252),"0")+IFERROR(IF(X253="",0,X253),"0")</f>
        <v>0.10542</v>
      </c>
      <c r="Y254" s="315"/>
      <c r="Z254" s="315"/>
    </row>
    <row r="255" spans="1:53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41"/>
      <c r="N255" s="324" t="s">
        <v>66</v>
      </c>
      <c r="O255" s="325"/>
      <c r="P255" s="325"/>
      <c r="Q255" s="325"/>
      <c r="R255" s="325"/>
      <c r="S255" s="325"/>
      <c r="T255" s="326"/>
      <c r="U255" s="37" t="s">
        <v>65</v>
      </c>
      <c r="V255" s="314">
        <f>IFERROR(SUM(V251:V253),"0")</f>
        <v>35.700000000000003</v>
      </c>
      <c r="W255" s="314">
        <f>IFERROR(SUM(W251:W253),"0")</f>
        <v>35.699999999999996</v>
      </c>
      <c r="X255" s="37"/>
      <c r="Y255" s="315"/>
      <c r="Z255" s="315"/>
    </row>
    <row r="256" spans="1:53" ht="14.25" customHeight="1" x14ac:dyDescent="0.25">
      <c r="A256" s="322" t="s">
        <v>411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07"/>
      <c r="Z256" s="307"/>
    </row>
    <row r="257" spans="1:53" ht="16.5" customHeight="1" x14ac:dyDescent="0.25">
      <c r="A257" s="54" t="s">
        <v>412</v>
      </c>
      <c r="B257" s="54" t="s">
        <v>413</v>
      </c>
      <c r="C257" s="31">
        <v>4301180007</v>
      </c>
      <c r="D257" s="320">
        <v>4680115881808</v>
      </c>
      <c r="E257" s="318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3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17"/>
      <c r="P257" s="317"/>
      <c r="Q257" s="317"/>
      <c r="R257" s="318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416</v>
      </c>
      <c r="B258" s="54" t="s">
        <v>417</v>
      </c>
      <c r="C258" s="31">
        <v>4301180006</v>
      </c>
      <c r="D258" s="320">
        <v>4680115881822</v>
      </c>
      <c r="E258" s="318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5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418</v>
      </c>
      <c r="B259" s="54" t="s">
        <v>419</v>
      </c>
      <c r="C259" s="31">
        <v>4301180001</v>
      </c>
      <c r="D259" s="320">
        <v>4680115880016</v>
      </c>
      <c r="E259" s="318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x14ac:dyDescent="0.2">
      <c r="A260" s="340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41"/>
      <c r="N260" s="324" t="s">
        <v>66</v>
      </c>
      <c r="O260" s="325"/>
      <c r="P260" s="325"/>
      <c r="Q260" s="325"/>
      <c r="R260" s="325"/>
      <c r="S260" s="325"/>
      <c r="T260" s="326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41"/>
      <c r="N261" s="324" t="s">
        <v>66</v>
      </c>
      <c r="O261" s="325"/>
      <c r="P261" s="325"/>
      <c r="Q261" s="325"/>
      <c r="R261" s="325"/>
      <c r="S261" s="325"/>
      <c r="T261" s="326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customHeight="1" x14ac:dyDescent="0.25">
      <c r="A262" s="327" t="s">
        <v>420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8"/>
      <c r="Z262" s="308"/>
    </row>
    <row r="263" spans="1:53" ht="14.25" customHeight="1" x14ac:dyDescent="0.25">
      <c r="A263" s="322" t="s">
        <v>106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07"/>
      <c r="Z263" s="307"/>
    </row>
    <row r="264" spans="1:53" ht="27" customHeight="1" x14ac:dyDescent="0.25">
      <c r="A264" s="54" t="s">
        <v>421</v>
      </c>
      <c r="B264" s="54" t="s">
        <v>422</v>
      </c>
      <c r="C264" s="31">
        <v>4301011315</v>
      </c>
      <c r="D264" s="320">
        <v>4607091387421</v>
      </c>
      <c r="E264" s="318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3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customHeight="1" x14ac:dyDescent="0.25">
      <c r="A265" s="54" t="s">
        <v>421</v>
      </c>
      <c r="B265" s="54" t="s">
        <v>423</v>
      </c>
      <c r="C265" s="31">
        <v>4301011121</v>
      </c>
      <c r="D265" s="320">
        <v>4607091387421</v>
      </c>
      <c r="E265" s="318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17"/>
      <c r="P265" s="317"/>
      <c r="Q265" s="317"/>
      <c r="R265" s="318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customHeight="1" x14ac:dyDescent="0.25">
      <c r="A266" s="54" t="s">
        <v>424</v>
      </c>
      <c r="B266" s="54" t="s">
        <v>425</v>
      </c>
      <c r="C266" s="31">
        <v>4301011396</v>
      </c>
      <c r="D266" s="320">
        <v>4607091387452</v>
      </c>
      <c r="E266" s="318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17"/>
      <c r="P266" s="317"/>
      <c r="Q266" s="317"/>
      <c r="R266" s="318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424</v>
      </c>
      <c r="B267" s="54" t="s">
        <v>426</v>
      </c>
      <c r="C267" s="31">
        <v>4301011619</v>
      </c>
      <c r="D267" s="320">
        <v>4607091387452</v>
      </c>
      <c r="E267" s="318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330" t="s">
        <v>427</v>
      </c>
      <c r="O267" s="317"/>
      <c r="P267" s="317"/>
      <c r="Q267" s="317"/>
      <c r="R267" s="318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428</v>
      </c>
      <c r="B268" s="54" t="s">
        <v>429</v>
      </c>
      <c r="C268" s="31">
        <v>4301011313</v>
      </c>
      <c r="D268" s="320">
        <v>4607091385984</v>
      </c>
      <c r="E268" s="318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430</v>
      </c>
      <c r="B269" s="54" t="s">
        <v>431</v>
      </c>
      <c r="C269" s="31">
        <v>4301011316</v>
      </c>
      <c r="D269" s="320">
        <v>4607091387438</v>
      </c>
      <c r="E269" s="318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5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17.5</v>
      </c>
      <c r="W269" s="313">
        <f t="shared" si="14"/>
        <v>20</v>
      </c>
      <c r="X269" s="36">
        <f>IFERROR(IF(W269=0,"",ROUNDUP(W269/H269,0)*0.00937),"")</f>
        <v>3.7479999999999999E-2</v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432</v>
      </c>
      <c r="B270" s="54" t="s">
        <v>433</v>
      </c>
      <c r="C270" s="31">
        <v>4301011318</v>
      </c>
      <c r="D270" s="320">
        <v>4607091387469</v>
      </c>
      <c r="E270" s="318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3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17"/>
      <c r="P270" s="317"/>
      <c r="Q270" s="317"/>
      <c r="R270" s="318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x14ac:dyDescent="0.2">
      <c r="A271" s="340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41"/>
      <c r="N271" s="324" t="s">
        <v>66</v>
      </c>
      <c r="O271" s="325"/>
      <c r="P271" s="325"/>
      <c r="Q271" s="325"/>
      <c r="R271" s="325"/>
      <c r="S271" s="325"/>
      <c r="T271" s="326"/>
      <c r="U271" s="37" t="s">
        <v>67</v>
      </c>
      <c r="V271" s="314">
        <f>IFERROR(V264/H264,"0")+IFERROR(V265/H265,"0")+IFERROR(V266/H266,"0")+IFERROR(V267/H267,"0")+IFERROR(V268/H268,"0")+IFERROR(V269/H269,"0")+IFERROR(V270/H270,"0")</f>
        <v>3.5</v>
      </c>
      <c r="W271" s="314">
        <f>IFERROR(W264/H264,"0")+IFERROR(W265/H265,"0")+IFERROR(W266/H266,"0")+IFERROR(W267/H267,"0")+IFERROR(W268/H268,"0")+IFERROR(W269/H269,"0")+IFERROR(W270/H270,"0")</f>
        <v>4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3.7479999999999999E-2</v>
      </c>
      <c r="Y271" s="315"/>
      <c r="Z271" s="315"/>
    </row>
    <row r="272" spans="1:53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41"/>
      <c r="N272" s="324" t="s">
        <v>66</v>
      </c>
      <c r="O272" s="325"/>
      <c r="P272" s="325"/>
      <c r="Q272" s="325"/>
      <c r="R272" s="325"/>
      <c r="S272" s="325"/>
      <c r="T272" s="326"/>
      <c r="U272" s="37" t="s">
        <v>65</v>
      </c>
      <c r="V272" s="314">
        <f>IFERROR(SUM(V264:V270),"0")</f>
        <v>17.5</v>
      </c>
      <c r="W272" s="314">
        <f>IFERROR(SUM(W264:W270),"0")</f>
        <v>20</v>
      </c>
      <c r="X272" s="37"/>
      <c r="Y272" s="315"/>
      <c r="Z272" s="315"/>
    </row>
    <row r="273" spans="1:53" ht="14.25" customHeight="1" x14ac:dyDescent="0.25">
      <c r="A273" s="322" t="s">
        <v>60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07"/>
      <c r="Z273" s="307"/>
    </row>
    <row r="274" spans="1:53" ht="27" customHeight="1" x14ac:dyDescent="0.25">
      <c r="A274" s="54" t="s">
        <v>434</v>
      </c>
      <c r="B274" s="54" t="s">
        <v>435</v>
      </c>
      <c r="C274" s="31">
        <v>4301031154</v>
      </c>
      <c r="D274" s="320">
        <v>4607091387292</v>
      </c>
      <c r="E274" s="318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6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customHeight="1" x14ac:dyDescent="0.25">
      <c r="A275" s="54" t="s">
        <v>436</v>
      </c>
      <c r="B275" s="54" t="s">
        <v>437</v>
      </c>
      <c r="C275" s="31">
        <v>4301031155</v>
      </c>
      <c r="D275" s="320">
        <v>4607091387315</v>
      </c>
      <c r="E275" s="318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3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17"/>
      <c r="P275" s="317"/>
      <c r="Q275" s="317"/>
      <c r="R275" s="318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x14ac:dyDescent="0.2">
      <c r="A276" s="340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41"/>
      <c r="N276" s="324" t="s">
        <v>66</v>
      </c>
      <c r="O276" s="325"/>
      <c r="P276" s="325"/>
      <c r="Q276" s="325"/>
      <c r="R276" s="325"/>
      <c r="S276" s="325"/>
      <c r="T276" s="326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41"/>
      <c r="N277" s="324" t="s">
        <v>66</v>
      </c>
      <c r="O277" s="325"/>
      <c r="P277" s="325"/>
      <c r="Q277" s="325"/>
      <c r="R277" s="325"/>
      <c r="S277" s="325"/>
      <c r="T277" s="326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customHeight="1" x14ac:dyDescent="0.25">
      <c r="A278" s="327" t="s">
        <v>438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23"/>
      <c r="Y278" s="308"/>
      <c r="Z278" s="308"/>
    </row>
    <row r="279" spans="1:53" ht="14.25" customHeight="1" x14ac:dyDescent="0.25">
      <c r="A279" s="322" t="s">
        <v>60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307"/>
      <c r="Z279" s="307"/>
    </row>
    <row r="280" spans="1:53" ht="27" customHeight="1" x14ac:dyDescent="0.25">
      <c r="A280" s="54" t="s">
        <v>439</v>
      </c>
      <c r="B280" s="54" t="s">
        <v>440</v>
      </c>
      <c r="C280" s="31">
        <v>4301031066</v>
      </c>
      <c r="D280" s="320">
        <v>4607091383836</v>
      </c>
      <c r="E280" s="318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5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17"/>
      <c r="P280" s="317"/>
      <c r="Q280" s="317"/>
      <c r="R280" s="318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x14ac:dyDescent="0.2">
      <c r="A281" s="340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41"/>
      <c r="N281" s="324" t="s">
        <v>66</v>
      </c>
      <c r="O281" s="325"/>
      <c r="P281" s="325"/>
      <c r="Q281" s="325"/>
      <c r="R281" s="325"/>
      <c r="S281" s="325"/>
      <c r="T281" s="326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41"/>
      <c r="N282" s="324" t="s">
        <v>66</v>
      </c>
      <c r="O282" s="325"/>
      <c r="P282" s="325"/>
      <c r="Q282" s="325"/>
      <c r="R282" s="325"/>
      <c r="S282" s="325"/>
      <c r="T282" s="326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customHeight="1" x14ac:dyDescent="0.25">
      <c r="A283" s="322" t="s">
        <v>68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307"/>
      <c r="Z283" s="307"/>
    </row>
    <row r="284" spans="1:53" ht="27" customHeight="1" x14ac:dyDescent="0.25">
      <c r="A284" s="54" t="s">
        <v>441</v>
      </c>
      <c r="B284" s="54" t="s">
        <v>442</v>
      </c>
      <c r="C284" s="31">
        <v>4301051142</v>
      </c>
      <c r="D284" s="320">
        <v>4607091387919</v>
      </c>
      <c r="E284" s="318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4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17"/>
      <c r="P284" s="317"/>
      <c r="Q284" s="317"/>
      <c r="R284" s="318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x14ac:dyDescent="0.2">
      <c r="A285" s="340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41"/>
      <c r="N285" s="324" t="s">
        <v>66</v>
      </c>
      <c r="O285" s="325"/>
      <c r="P285" s="325"/>
      <c r="Q285" s="325"/>
      <c r="R285" s="325"/>
      <c r="S285" s="325"/>
      <c r="T285" s="326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41"/>
      <c r="N286" s="324" t="s">
        <v>66</v>
      </c>
      <c r="O286" s="325"/>
      <c r="P286" s="325"/>
      <c r="Q286" s="325"/>
      <c r="R286" s="325"/>
      <c r="S286" s="325"/>
      <c r="T286" s="326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customHeight="1" x14ac:dyDescent="0.25">
      <c r="A287" s="322" t="s">
        <v>220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7"/>
      <c r="Z287" s="307"/>
    </row>
    <row r="288" spans="1:53" ht="27" customHeight="1" x14ac:dyDescent="0.25">
      <c r="A288" s="54" t="s">
        <v>443</v>
      </c>
      <c r="B288" s="54" t="s">
        <v>444</v>
      </c>
      <c r="C288" s="31">
        <v>4301060324</v>
      </c>
      <c r="D288" s="320">
        <v>4607091388831</v>
      </c>
      <c r="E288" s="318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5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17"/>
      <c r="P288" s="317"/>
      <c r="Q288" s="317"/>
      <c r="R288" s="318"/>
      <c r="S288" s="34"/>
      <c r="T288" s="34"/>
      <c r="U288" s="35" t="s">
        <v>65</v>
      </c>
      <c r="V288" s="312">
        <v>11.4</v>
      </c>
      <c r="W288" s="313">
        <f>IFERROR(IF(V288="",0,CEILING((V288/$H288),1)*$H288),"")</f>
        <v>11.399999999999999</v>
      </c>
      <c r="X288" s="36">
        <f>IFERROR(IF(W288=0,"",ROUNDUP(W288/H288,0)*0.00753),"")</f>
        <v>3.7650000000000003E-2</v>
      </c>
      <c r="Y288" s="56"/>
      <c r="Z288" s="57"/>
      <c r="AD288" s="58"/>
      <c r="BA288" s="216" t="s">
        <v>1</v>
      </c>
    </row>
    <row r="289" spans="1:53" x14ac:dyDescent="0.2">
      <c r="A289" s="340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41"/>
      <c r="N289" s="324" t="s">
        <v>66</v>
      </c>
      <c r="O289" s="325"/>
      <c r="P289" s="325"/>
      <c r="Q289" s="325"/>
      <c r="R289" s="325"/>
      <c r="S289" s="325"/>
      <c r="T289" s="326"/>
      <c r="U289" s="37" t="s">
        <v>67</v>
      </c>
      <c r="V289" s="314">
        <f>IFERROR(V288/H288,"0")</f>
        <v>5.0000000000000009</v>
      </c>
      <c r="W289" s="314">
        <f>IFERROR(W288/H288,"0")</f>
        <v>5</v>
      </c>
      <c r="X289" s="314">
        <f>IFERROR(IF(X288="",0,X288),"0")</f>
        <v>3.7650000000000003E-2</v>
      </c>
      <c r="Y289" s="315"/>
      <c r="Z289" s="315"/>
    </row>
    <row r="290" spans="1:53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41"/>
      <c r="N290" s="324" t="s">
        <v>66</v>
      </c>
      <c r="O290" s="325"/>
      <c r="P290" s="325"/>
      <c r="Q290" s="325"/>
      <c r="R290" s="325"/>
      <c r="S290" s="325"/>
      <c r="T290" s="326"/>
      <c r="U290" s="37" t="s">
        <v>65</v>
      </c>
      <c r="V290" s="314">
        <f>IFERROR(SUM(V288:V288),"0")</f>
        <v>11.4</v>
      </c>
      <c r="W290" s="314">
        <f>IFERROR(SUM(W288:W288),"0")</f>
        <v>11.399999999999999</v>
      </c>
      <c r="X290" s="37"/>
      <c r="Y290" s="315"/>
      <c r="Z290" s="315"/>
    </row>
    <row r="291" spans="1:53" ht="14.25" customHeight="1" x14ac:dyDescent="0.25">
      <c r="A291" s="322" t="s">
        <v>84</v>
      </c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3"/>
      <c r="U291" s="323"/>
      <c r="V291" s="323"/>
      <c r="W291" s="323"/>
      <c r="X291" s="323"/>
      <c r="Y291" s="307"/>
      <c r="Z291" s="307"/>
    </row>
    <row r="292" spans="1:53" ht="27" customHeight="1" x14ac:dyDescent="0.25">
      <c r="A292" s="54" t="s">
        <v>445</v>
      </c>
      <c r="B292" s="54" t="s">
        <v>446</v>
      </c>
      <c r="C292" s="31">
        <v>4301032015</v>
      </c>
      <c r="D292" s="320">
        <v>4607091383102</v>
      </c>
      <c r="E292" s="318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17"/>
      <c r="P292" s="317"/>
      <c r="Q292" s="317"/>
      <c r="R292" s="318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x14ac:dyDescent="0.2">
      <c r="A293" s="340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41"/>
      <c r="N293" s="324" t="s">
        <v>66</v>
      </c>
      <c r="O293" s="325"/>
      <c r="P293" s="325"/>
      <c r="Q293" s="325"/>
      <c r="R293" s="325"/>
      <c r="S293" s="325"/>
      <c r="T293" s="326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41"/>
      <c r="N294" s="324" t="s">
        <v>66</v>
      </c>
      <c r="O294" s="325"/>
      <c r="P294" s="325"/>
      <c r="Q294" s="325"/>
      <c r="R294" s="325"/>
      <c r="S294" s="325"/>
      <c r="T294" s="326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customHeight="1" x14ac:dyDescent="0.2">
      <c r="A295" s="381" t="s">
        <v>447</v>
      </c>
      <c r="B295" s="382"/>
      <c r="C295" s="382"/>
      <c r="D295" s="382"/>
      <c r="E295" s="382"/>
      <c r="F295" s="382"/>
      <c r="G295" s="382"/>
      <c r="H295" s="382"/>
      <c r="I295" s="382"/>
      <c r="J295" s="382"/>
      <c r="K295" s="382"/>
      <c r="L295" s="382"/>
      <c r="M295" s="382"/>
      <c r="N295" s="382"/>
      <c r="O295" s="382"/>
      <c r="P295" s="382"/>
      <c r="Q295" s="382"/>
      <c r="R295" s="382"/>
      <c r="S295" s="382"/>
      <c r="T295" s="382"/>
      <c r="U295" s="382"/>
      <c r="V295" s="382"/>
      <c r="W295" s="382"/>
      <c r="X295" s="382"/>
      <c r="Y295" s="48"/>
      <c r="Z295" s="48"/>
    </row>
    <row r="296" spans="1:53" ht="16.5" customHeight="1" x14ac:dyDescent="0.25">
      <c r="A296" s="327" t="s">
        <v>448</v>
      </c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23"/>
      <c r="P296" s="323"/>
      <c r="Q296" s="323"/>
      <c r="R296" s="323"/>
      <c r="S296" s="323"/>
      <c r="T296" s="323"/>
      <c r="U296" s="323"/>
      <c r="V296" s="323"/>
      <c r="W296" s="323"/>
      <c r="X296" s="323"/>
      <c r="Y296" s="308"/>
      <c r="Z296" s="308"/>
    </row>
    <row r="297" spans="1:53" ht="14.25" customHeight="1" x14ac:dyDescent="0.25">
      <c r="A297" s="322" t="s">
        <v>106</v>
      </c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07"/>
      <c r="Z297" s="307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0">
        <v>4607091383997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4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2200</v>
      </c>
      <c r="W298" s="313">
        <f t="shared" ref="W298:W305" si="15">IFERROR(IF(V298="",0,CEILING((V298/$H298),1)*$H298),"")</f>
        <v>2205</v>
      </c>
      <c r="X298" s="36">
        <f>IFERROR(IF(W298=0,"",ROUNDUP(W298/H298,0)*0.02175),"")</f>
        <v>3.1972499999999999</v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449</v>
      </c>
      <c r="B299" s="54" t="s">
        <v>451</v>
      </c>
      <c r="C299" s="31">
        <v>4301011239</v>
      </c>
      <c r="D299" s="320">
        <v>4607091383997</v>
      </c>
      <c r="E299" s="318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6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0">
        <v>4607091384130</v>
      </c>
      <c r="E300" s="318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2100</v>
      </c>
      <c r="W300" s="313">
        <f t="shared" si="15"/>
        <v>2100</v>
      </c>
      <c r="X300" s="36">
        <f>IFERROR(IF(W300=0,"",ROUNDUP(W300/H300,0)*0.02175),"")</f>
        <v>3.0449999999999999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452</v>
      </c>
      <c r="B301" s="54" t="s">
        <v>454</v>
      </c>
      <c r="C301" s="31">
        <v>4301011240</v>
      </c>
      <c r="D301" s="320">
        <v>4607091384130</v>
      </c>
      <c r="E301" s="318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5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17"/>
      <c r="P301" s="317"/>
      <c r="Q301" s="317"/>
      <c r="R301" s="318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0">
        <v>4607091384147</v>
      </c>
      <c r="E302" s="318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3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17"/>
      <c r="P302" s="317"/>
      <c r="Q302" s="317"/>
      <c r="R302" s="318"/>
      <c r="S302" s="34"/>
      <c r="T302" s="34"/>
      <c r="U302" s="35" t="s">
        <v>65</v>
      </c>
      <c r="V302" s="312">
        <v>1450</v>
      </c>
      <c r="W302" s="313">
        <f t="shared" si="15"/>
        <v>1455</v>
      </c>
      <c r="X302" s="36">
        <f>IFERROR(IF(W302=0,"",ROUNDUP(W302/H302,0)*0.02175),"")</f>
        <v>2.10975</v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455</v>
      </c>
      <c r="B303" s="54" t="s">
        <v>457</v>
      </c>
      <c r="C303" s="31">
        <v>4301011238</v>
      </c>
      <c r="D303" s="320">
        <v>4607091384147</v>
      </c>
      <c r="E303" s="318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594" t="s">
        <v>458</v>
      </c>
      <c r="O303" s="317"/>
      <c r="P303" s="317"/>
      <c r="Q303" s="317"/>
      <c r="R303" s="318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459</v>
      </c>
      <c r="B304" s="54" t="s">
        <v>460</v>
      </c>
      <c r="C304" s="31">
        <v>4301011327</v>
      </c>
      <c r="D304" s="320">
        <v>4607091384154</v>
      </c>
      <c r="E304" s="318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53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4301011332</v>
      </c>
      <c r="D305" s="320">
        <v>4607091384161</v>
      </c>
      <c r="E305" s="318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0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41"/>
      <c r="N306" s="324" t="s">
        <v>66</v>
      </c>
      <c r="O306" s="325"/>
      <c r="P306" s="325"/>
      <c r="Q306" s="325"/>
      <c r="R306" s="325"/>
      <c r="S306" s="325"/>
      <c r="T306" s="326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383.33333333333331</v>
      </c>
      <c r="W306" s="314">
        <f>IFERROR(W298/H298,"0")+IFERROR(W299/H299,"0")+IFERROR(W300/H300,"0")+IFERROR(W301/H301,"0")+IFERROR(W302/H302,"0")+IFERROR(W303/H303,"0")+IFERROR(W304/H304,"0")+IFERROR(W305/H305,"0")</f>
        <v>384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8.3520000000000003</v>
      </c>
      <c r="Y306" s="315"/>
      <c r="Z306" s="315"/>
    </row>
    <row r="307" spans="1:53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41"/>
      <c r="N307" s="324" t="s">
        <v>66</v>
      </c>
      <c r="O307" s="325"/>
      <c r="P307" s="325"/>
      <c r="Q307" s="325"/>
      <c r="R307" s="325"/>
      <c r="S307" s="325"/>
      <c r="T307" s="326"/>
      <c r="U307" s="37" t="s">
        <v>65</v>
      </c>
      <c r="V307" s="314">
        <f>IFERROR(SUM(V298:V305),"0")</f>
        <v>5750</v>
      </c>
      <c r="W307" s="314">
        <f>IFERROR(SUM(W298:W305),"0")</f>
        <v>5760</v>
      </c>
      <c r="X307" s="37"/>
      <c r="Y307" s="315"/>
      <c r="Z307" s="315"/>
    </row>
    <row r="308" spans="1:53" ht="14.25" customHeight="1" x14ac:dyDescent="0.25">
      <c r="A308" s="322" t="s">
        <v>98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7"/>
      <c r="Z308" s="307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0">
        <v>4607091383980</v>
      </c>
      <c r="E309" s="318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17"/>
      <c r="P309" s="317"/>
      <c r="Q309" s="317"/>
      <c r="R309" s="318"/>
      <c r="S309" s="34"/>
      <c r="T309" s="34"/>
      <c r="U309" s="35" t="s">
        <v>65</v>
      </c>
      <c r="V309" s="312">
        <v>2700</v>
      </c>
      <c r="W309" s="313">
        <f>IFERROR(IF(V309="",0,CEILING((V309/$H309),1)*$H309),"")</f>
        <v>2700</v>
      </c>
      <c r="X309" s="36">
        <f>IFERROR(IF(W309=0,"",ROUNDUP(W309/H309,0)*0.02175),"")</f>
        <v>3.9149999999999996</v>
      </c>
      <c r="Y309" s="56"/>
      <c r="Z309" s="57"/>
      <c r="AD309" s="58"/>
      <c r="BA309" s="226" t="s">
        <v>1</v>
      </c>
    </row>
    <row r="310" spans="1:53" ht="16.5" customHeight="1" x14ac:dyDescent="0.25">
      <c r="A310" s="54" t="s">
        <v>465</v>
      </c>
      <c r="B310" s="54" t="s">
        <v>466</v>
      </c>
      <c r="C310" s="31">
        <v>4301020270</v>
      </c>
      <c r="D310" s="320">
        <v>4680115883314</v>
      </c>
      <c r="E310" s="318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3" t="s">
        <v>467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customHeight="1" x14ac:dyDescent="0.25">
      <c r="A311" s="54" t="s">
        <v>468</v>
      </c>
      <c r="B311" s="54" t="s">
        <v>469</v>
      </c>
      <c r="C311" s="31">
        <v>4301020179</v>
      </c>
      <c r="D311" s="320">
        <v>4607091384178</v>
      </c>
      <c r="E311" s="318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5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17"/>
      <c r="P311" s="317"/>
      <c r="Q311" s="317"/>
      <c r="R311" s="318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x14ac:dyDescent="0.2">
      <c r="A312" s="340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41"/>
      <c r="N312" s="324" t="s">
        <v>66</v>
      </c>
      <c r="O312" s="325"/>
      <c r="P312" s="325"/>
      <c r="Q312" s="325"/>
      <c r="R312" s="325"/>
      <c r="S312" s="325"/>
      <c r="T312" s="326"/>
      <c r="U312" s="37" t="s">
        <v>67</v>
      </c>
      <c r="V312" s="314">
        <f>IFERROR(V309/H309,"0")+IFERROR(V310/H310,"0")+IFERROR(V311/H311,"0")</f>
        <v>180</v>
      </c>
      <c r="W312" s="314">
        <f>IFERROR(W309/H309,"0")+IFERROR(W310/H310,"0")+IFERROR(W311/H311,"0")</f>
        <v>180</v>
      </c>
      <c r="X312" s="314">
        <f>IFERROR(IF(X309="",0,X309),"0")+IFERROR(IF(X310="",0,X310),"0")+IFERROR(IF(X311="",0,X311),"0")</f>
        <v>3.9149999999999996</v>
      </c>
      <c r="Y312" s="315"/>
      <c r="Z312" s="315"/>
    </row>
    <row r="313" spans="1:53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41"/>
      <c r="N313" s="324" t="s">
        <v>66</v>
      </c>
      <c r="O313" s="325"/>
      <c r="P313" s="325"/>
      <c r="Q313" s="325"/>
      <c r="R313" s="325"/>
      <c r="S313" s="325"/>
      <c r="T313" s="326"/>
      <c r="U313" s="37" t="s">
        <v>65</v>
      </c>
      <c r="V313" s="314">
        <f>IFERROR(SUM(V309:V311),"0")</f>
        <v>2700</v>
      </c>
      <c r="W313" s="314">
        <f>IFERROR(SUM(W309:W311),"0")</f>
        <v>2700</v>
      </c>
      <c r="X313" s="37"/>
      <c r="Y313" s="315"/>
      <c r="Z313" s="315"/>
    </row>
    <row r="314" spans="1:53" ht="14.25" customHeight="1" x14ac:dyDescent="0.25">
      <c r="A314" s="322" t="s">
        <v>68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307"/>
      <c r="Z314" s="307"/>
    </row>
    <row r="315" spans="1:53" ht="27" customHeight="1" x14ac:dyDescent="0.25">
      <c r="A315" s="54" t="s">
        <v>470</v>
      </c>
      <c r="B315" s="54" t="s">
        <v>471</v>
      </c>
      <c r="C315" s="31">
        <v>4301051298</v>
      </c>
      <c r="D315" s="320">
        <v>4607091384260</v>
      </c>
      <c r="E315" s="318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3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17"/>
      <c r="P315" s="317"/>
      <c r="Q315" s="317"/>
      <c r="R315" s="318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x14ac:dyDescent="0.2">
      <c r="A316" s="340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41"/>
      <c r="N316" s="324" t="s">
        <v>66</v>
      </c>
      <c r="O316" s="325"/>
      <c r="P316" s="325"/>
      <c r="Q316" s="325"/>
      <c r="R316" s="325"/>
      <c r="S316" s="325"/>
      <c r="T316" s="326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x14ac:dyDescent="0.2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41"/>
      <c r="N317" s="324" t="s">
        <v>66</v>
      </c>
      <c r="O317" s="325"/>
      <c r="P317" s="325"/>
      <c r="Q317" s="325"/>
      <c r="R317" s="325"/>
      <c r="S317" s="325"/>
      <c r="T317" s="326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customHeight="1" x14ac:dyDescent="0.25">
      <c r="A318" s="322" t="s">
        <v>220</v>
      </c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323"/>
      <c r="W318" s="323"/>
      <c r="X318" s="323"/>
      <c r="Y318" s="307"/>
      <c r="Z318" s="307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20">
        <v>4607091384673</v>
      </c>
      <c r="E319" s="318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100</v>
      </c>
      <c r="W319" s="313">
        <f>IFERROR(IF(V319="",0,CEILING((V319/$H319),1)*$H319),"")</f>
        <v>101.39999999999999</v>
      </c>
      <c r="X319" s="36">
        <f>IFERROR(IF(W319=0,"",ROUNDUP(W319/H319,0)*0.02175),"")</f>
        <v>0.28275</v>
      </c>
      <c r="Y319" s="56"/>
      <c r="Z319" s="57"/>
      <c r="AD319" s="58"/>
      <c r="BA319" s="230" t="s">
        <v>1</v>
      </c>
    </row>
    <row r="320" spans="1:53" x14ac:dyDescent="0.2">
      <c r="A320" s="340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41"/>
      <c r="N320" s="324" t="s">
        <v>66</v>
      </c>
      <c r="O320" s="325"/>
      <c r="P320" s="325"/>
      <c r="Q320" s="325"/>
      <c r="R320" s="325"/>
      <c r="S320" s="325"/>
      <c r="T320" s="326"/>
      <c r="U320" s="37" t="s">
        <v>67</v>
      </c>
      <c r="V320" s="314">
        <f>IFERROR(V319/H319,"0")</f>
        <v>12.820512820512821</v>
      </c>
      <c r="W320" s="314">
        <f>IFERROR(W319/H319,"0")</f>
        <v>13</v>
      </c>
      <c r="X320" s="314">
        <f>IFERROR(IF(X319="",0,X319),"0")</f>
        <v>0.28275</v>
      </c>
      <c r="Y320" s="315"/>
      <c r="Z320" s="315"/>
    </row>
    <row r="321" spans="1:53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41"/>
      <c r="N321" s="324" t="s">
        <v>66</v>
      </c>
      <c r="O321" s="325"/>
      <c r="P321" s="325"/>
      <c r="Q321" s="325"/>
      <c r="R321" s="325"/>
      <c r="S321" s="325"/>
      <c r="T321" s="326"/>
      <c r="U321" s="37" t="s">
        <v>65</v>
      </c>
      <c r="V321" s="314">
        <f>IFERROR(SUM(V319:V319),"0")</f>
        <v>100</v>
      </c>
      <c r="W321" s="314">
        <f>IFERROR(SUM(W319:W319),"0")</f>
        <v>101.39999999999999</v>
      </c>
      <c r="X321" s="37"/>
      <c r="Y321" s="315"/>
      <c r="Z321" s="315"/>
    </row>
    <row r="322" spans="1:53" ht="16.5" customHeight="1" x14ac:dyDescent="0.25">
      <c r="A322" s="327" t="s">
        <v>474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8"/>
      <c r="Z322" s="308"/>
    </row>
    <row r="323" spans="1:53" ht="14.25" customHeight="1" x14ac:dyDescent="0.25">
      <c r="A323" s="322" t="s">
        <v>106</v>
      </c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323"/>
      <c r="W323" s="323"/>
      <c r="X323" s="323"/>
      <c r="Y323" s="307"/>
      <c r="Z323" s="307"/>
    </row>
    <row r="324" spans="1:53" ht="27" customHeight="1" x14ac:dyDescent="0.25">
      <c r="A324" s="54" t="s">
        <v>475</v>
      </c>
      <c r="B324" s="54" t="s">
        <v>476</v>
      </c>
      <c r="C324" s="31">
        <v>4301011324</v>
      </c>
      <c r="D324" s="320">
        <v>4607091384185</v>
      </c>
      <c r="E324" s="318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6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17"/>
      <c r="P324" s="317"/>
      <c r="Q324" s="317"/>
      <c r="R324" s="318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customHeight="1" x14ac:dyDescent="0.25">
      <c r="A325" s="54" t="s">
        <v>477</v>
      </c>
      <c r="B325" s="54" t="s">
        <v>478</v>
      </c>
      <c r="C325" s="31">
        <v>4301011312</v>
      </c>
      <c r="D325" s="320">
        <v>4607091384192</v>
      </c>
      <c r="E325" s="318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6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17"/>
      <c r="P325" s="317"/>
      <c r="Q325" s="317"/>
      <c r="R325" s="318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customHeight="1" x14ac:dyDescent="0.25">
      <c r="A326" s="54" t="s">
        <v>479</v>
      </c>
      <c r="B326" s="54" t="s">
        <v>480</v>
      </c>
      <c r="C326" s="31">
        <v>4301011483</v>
      </c>
      <c r="D326" s="320">
        <v>4680115881907</v>
      </c>
      <c r="E326" s="318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4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481</v>
      </c>
      <c r="B327" s="54" t="s">
        <v>482</v>
      </c>
      <c r="C327" s="31">
        <v>4301011303</v>
      </c>
      <c r="D327" s="320">
        <v>4607091384680</v>
      </c>
      <c r="E327" s="318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63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14</v>
      </c>
      <c r="W327" s="313">
        <f>IFERROR(IF(V327="",0,CEILING((V327/$H327),1)*$H327),"")</f>
        <v>16</v>
      </c>
      <c r="X327" s="36">
        <f>IFERROR(IF(W327=0,"",ROUNDUP(W327/H327,0)*0.00937),"")</f>
        <v>3.7479999999999999E-2</v>
      </c>
      <c r="Y327" s="56"/>
      <c r="Z327" s="57"/>
      <c r="AD327" s="58"/>
      <c r="BA327" s="234" t="s">
        <v>1</v>
      </c>
    </row>
    <row r="328" spans="1:53" x14ac:dyDescent="0.2">
      <c r="A328" s="340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41"/>
      <c r="N328" s="324" t="s">
        <v>66</v>
      </c>
      <c r="O328" s="325"/>
      <c r="P328" s="325"/>
      <c r="Q328" s="325"/>
      <c r="R328" s="325"/>
      <c r="S328" s="325"/>
      <c r="T328" s="326"/>
      <c r="U328" s="37" t="s">
        <v>67</v>
      </c>
      <c r="V328" s="314">
        <f>IFERROR(V324/H324,"0")+IFERROR(V325/H325,"0")+IFERROR(V326/H326,"0")+IFERROR(V327/H327,"0")</f>
        <v>3.5</v>
      </c>
      <c r="W328" s="314">
        <f>IFERROR(W324/H324,"0")+IFERROR(W325/H325,"0")+IFERROR(W326/H326,"0")+IFERROR(W327/H327,"0")</f>
        <v>4</v>
      </c>
      <c r="X328" s="314">
        <f>IFERROR(IF(X324="",0,X324),"0")+IFERROR(IF(X325="",0,X325),"0")+IFERROR(IF(X326="",0,X326),"0")+IFERROR(IF(X327="",0,X327),"0")</f>
        <v>3.7479999999999999E-2</v>
      </c>
      <c r="Y328" s="315"/>
      <c r="Z328" s="315"/>
    </row>
    <row r="329" spans="1:53" x14ac:dyDescent="0.2">
      <c r="A329" s="323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41"/>
      <c r="N329" s="324" t="s">
        <v>66</v>
      </c>
      <c r="O329" s="325"/>
      <c r="P329" s="325"/>
      <c r="Q329" s="325"/>
      <c r="R329" s="325"/>
      <c r="S329" s="325"/>
      <c r="T329" s="326"/>
      <c r="U329" s="37" t="s">
        <v>65</v>
      </c>
      <c r="V329" s="314">
        <f>IFERROR(SUM(V324:V327),"0")</f>
        <v>14</v>
      </c>
      <c r="W329" s="314">
        <f>IFERROR(SUM(W324:W327),"0")</f>
        <v>16</v>
      </c>
      <c r="X329" s="37"/>
      <c r="Y329" s="315"/>
      <c r="Z329" s="315"/>
    </row>
    <row r="330" spans="1:53" ht="14.25" customHeight="1" x14ac:dyDescent="0.25">
      <c r="A330" s="322" t="s">
        <v>60</v>
      </c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323"/>
      <c r="W330" s="323"/>
      <c r="X330" s="323"/>
      <c r="Y330" s="307"/>
      <c r="Z330" s="307"/>
    </row>
    <row r="331" spans="1:53" ht="27" customHeight="1" x14ac:dyDescent="0.25">
      <c r="A331" s="54" t="s">
        <v>483</v>
      </c>
      <c r="B331" s="54" t="s">
        <v>484</v>
      </c>
      <c r="C331" s="31">
        <v>4301031139</v>
      </c>
      <c r="D331" s="320">
        <v>4607091384802</v>
      </c>
      <c r="E331" s="318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customHeight="1" x14ac:dyDescent="0.25">
      <c r="A332" s="54" t="s">
        <v>485</v>
      </c>
      <c r="B332" s="54" t="s">
        <v>486</v>
      </c>
      <c r="C332" s="31">
        <v>4301031140</v>
      </c>
      <c r="D332" s="320">
        <v>4607091384826</v>
      </c>
      <c r="E332" s="318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x14ac:dyDescent="0.2">
      <c r="A333" s="340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41"/>
      <c r="N333" s="324" t="s">
        <v>66</v>
      </c>
      <c r="O333" s="325"/>
      <c r="P333" s="325"/>
      <c r="Q333" s="325"/>
      <c r="R333" s="325"/>
      <c r="S333" s="325"/>
      <c r="T333" s="326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41"/>
      <c r="N334" s="324" t="s">
        <v>66</v>
      </c>
      <c r="O334" s="325"/>
      <c r="P334" s="325"/>
      <c r="Q334" s="325"/>
      <c r="R334" s="325"/>
      <c r="S334" s="325"/>
      <c r="T334" s="326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customHeight="1" x14ac:dyDescent="0.25">
      <c r="A335" s="322" t="s">
        <v>68</v>
      </c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323"/>
      <c r="W335" s="323"/>
      <c r="X335" s="323"/>
      <c r="Y335" s="307"/>
      <c r="Z335" s="307"/>
    </row>
    <row r="336" spans="1:53" ht="27" customHeight="1" x14ac:dyDescent="0.25">
      <c r="A336" s="54" t="s">
        <v>487</v>
      </c>
      <c r="B336" s="54" t="s">
        <v>488</v>
      </c>
      <c r="C336" s="31">
        <v>4301051303</v>
      </c>
      <c r="D336" s="320">
        <v>4607091384246</v>
      </c>
      <c r="E336" s="318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3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17"/>
      <c r="P336" s="317"/>
      <c r="Q336" s="317"/>
      <c r="R336" s="318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customHeight="1" x14ac:dyDescent="0.25">
      <c r="A337" s="54" t="s">
        <v>489</v>
      </c>
      <c r="B337" s="54" t="s">
        <v>490</v>
      </c>
      <c r="C337" s="31">
        <v>4301051445</v>
      </c>
      <c r="D337" s="320">
        <v>4680115881976</v>
      </c>
      <c r="E337" s="318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4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17"/>
      <c r="P337" s="317"/>
      <c r="Q337" s="317"/>
      <c r="R337" s="318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customHeight="1" x14ac:dyDescent="0.25">
      <c r="A338" s="54" t="s">
        <v>491</v>
      </c>
      <c r="B338" s="54" t="s">
        <v>492</v>
      </c>
      <c r="C338" s="31">
        <v>4301051297</v>
      </c>
      <c r="D338" s="320">
        <v>4607091384253</v>
      </c>
      <c r="E338" s="318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customHeight="1" x14ac:dyDescent="0.25">
      <c r="A339" s="54" t="s">
        <v>493</v>
      </c>
      <c r="B339" s="54" t="s">
        <v>494</v>
      </c>
      <c r="C339" s="31">
        <v>4301051444</v>
      </c>
      <c r="D339" s="320">
        <v>4680115881969</v>
      </c>
      <c r="E339" s="318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4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17"/>
      <c r="P339" s="317"/>
      <c r="Q339" s="317"/>
      <c r="R339" s="318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x14ac:dyDescent="0.2">
      <c r="A340" s="340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41"/>
      <c r="N340" s="324" t="s">
        <v>66</v>
      </c>
      <c r="O340" s="325"/>
      <c r="P340" s="325"/>
      <c r="Q340" s="325"/>
      <c r="R340" s="325"/>
      <c r="S340" s="325"/>
      <c r="T340" s="326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41"/>
      <c r="N341" s="324" t="s">
        <v>66</v>
      </c>
      <c r="O341" s="325"/>
      <c r="P341" s="325"/>
      <c r="Q341" s="325"/>
      <c r="R341" s="325"/>
      <c r="S341" s="325"/>
      <c r="T341" s="326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customHeight="1" x14ac:dyDescent="0.25">
      <c r="A342" s="322" t="s">
        <v>220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23"/>
      <c r="Y342" s="307"/>
      <c r="Z342" s="307"/>
    </row>
    <row r="343" spans="1:53" ht="27" customHeight="1" x14ac:dyDescent="0.25">
      <c r="A343" s="54" t="s">
        <v>495</v>
      </c>
      <c r="B343" s="54" t="s">
        <v>496</v>
      </c>
      <c r="C343" s="31">
        <v>4301060322</v>
      </c>
      <c r="D343" s="320">
        <v>4607091389357</v>
      </c>
      <c r="E343" s="318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17"/>
      <c r="P343" s="317"/>
      <c r="Q343" s="317"/>
      <c r="R343" s="318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x14ac:dyDescent="0.2">
      <c r="A344" s="340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41"/>
      <c r="N344" s="324" t="s">
        <v>66</v>
      </c>
      <c r="O344" s="325"/>
      <c r="P344" s="325"/>
      <c r="Q344" s="325"/>
      <c r="R344" s="325"/>
      <c r="S344" s="325"/>
      <c r="T344" s="326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x14ac:dyDescent="0.2">
      <c r="A345" s="323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41"/>
      <c r="N345" s="324" t="s">
        <v>66</v>
      </c>
      <c r="O345" s="325"/>
      <c r="P345" s="325"/>
      <c r="Q345" s="325"/>
      <c r="R345" s="325"/>
      <c r="S345" s="325"/>
      <c r="T345" s="326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customHeight="1" x14ac:dyDescent="0.2">
      <c r="A346" s="381" t="s">
        <v>497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48"/>
      <c r="Z346" s="48"/>
    </row>
    <row r="347" spans="1:53" ht="16.5" customHeight="1" x14ac:dyDescent="0.25">
      <c r="A347" s="327" t="s">
        <v>498</v>
      </c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323"/>
      <c r="W347" s="323"/>
      <c r="X347" s="323"/>
      <c r="Y347" s="308"/>
      <c r="Z347" s="308"/>
    </row>
    <row r="348" spans="1:53" ht="14.25" customHeight="1" x14ac:dyDescent="0.25">
      <c r="A348" s="322" t="s">
        <v>106</v>
      </c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323"/>
      <c r="W348" s="323"/>
      <c r="X348" s="323"/>
      <c r="Y348" s="307"/>
      <c r="Z348" s="307"/>
    </row>
    <row r="349" spans="1:53" ht="27" customHeight="1" x14ac:dyDescent="0.25">
      <c r="A349" s="54" t="s">
        <v>499</v>
      </c>
      <c r="B349" s="54" t="s">
        <v>500</v>
      </c>
      <c r="C349" s="31">
        <v>4301011428</v>
      </c>
      <c r="D349" s="320">
        <v>4607091389708</v>
      </c>
      <c r="E349" s="318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customHeight="1" x14ac:dyDescent="0.25">
      <c r="A350" s="54" t="s">
        <v>501</v>
      </c>
      <c r="B350" s="54" t="s">
        <v>502</v>
      </c>
      <c r="C350" s="31">
        <v>4301011427</v>
      </c>
      <c r="D350" s="320">
        <v>4607091389692</v>
      </c>
      <c r="E350" s="318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44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x14ac:dyDescent="0.2">
      <c r="A351" s="340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41"/>
      <c r="N351" s="324" t="s">
        <v>66</v>
      </c>
      <c r="O351" s="325"/>
      <c r="P351" s="325"/>
      <c r="Q351" s="325"/>
      <c r="R351" s="325"/>
      <c r="S351" s="325"/>
      <c r="T351" s="326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41"/>
      <c r="N352" s="324" t="s">
        <v>66</v>
      </c>
      <c r="O352" s="325"/>
      <c r="P352" s="325"/>
      <c r="Q352" s="325"/>
      <c r="R352" s="325"/>
      <c r="S352" s="325"/>
      <c r="T352" s="326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customHeight="1" x14ac:dyDescent="0.25">
      <c r="A353" s="322" t="s">
        <v>60</v>
      </c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07"/>
      <c r="Z353" s="307"/>
    </row>
    <row r="354" spans="1:53" ht="27" customHeight="1" x14ac:dyDescent="0.25">
      <c r="A354" s="54" t="s">
        <v>503</v>
      </c>
      <c r="B354" s="54" t="s">
        <v>504</v>
      </c>
      <c r="C354" s="31">
        <v>4301031177</v>
      </c>
      <c r="D354" s="320">
        <v>4607091389753</v>
      </c>
      <c r="E354" s="318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5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110</v>
      </c>
      <c r="W354" s="313">
        <f t="shared" ref="W354:W366" si="16">IFERROR(IF(V354="",0,CEILING((V354/$H354),1)*$H354),"")</f>
        <v>113.4</v>
      </c>
      <c r="X354" s="36">
        <f>IFERROR(IF(W354=0,"",ROUNDUP(W354/H354,0)*0.00753),"")</f>
        <v>0.20331000000000002</v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4301031174</v>
      </c>
      <c r="D355" s="320">
        <v>4607091389760</v>
      </c>
      <c r="E355" s="318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507</v>
      </c>
      <c r="B356" s="54" t="s">
        <v>508</v>
      </c>
      <c r="C356" s="31">
        <v>4301031175</v>
      </c>
      <c r="D356" s="320">
        <v>4607091389746</v>
      </c>
      <c r="E356" s="318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6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4301031236</v>
      </c>
      <c r="D357" s="320">
        <v>4680115882928</v>
      </c>
      <c r="E357" s="318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4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4301031257</v>
      </c>
      <c r="D358" s="320">
        <v>4680115883147</v>
      </c>
      <c r="E358" s="318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4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14</v>
      </c>
      <c r="W358" s="313">
        <f t="shared" si="16"/>
        <v>15.12</v>
      </c>
      <c r="X358" s="36">
        <f t="shared" ref="X358:X366" si="17">IFERROR(IF(W358=0,"",ROUNDUP(W358/H358,0)*0.00502),"")</f>
        <v>4.5179999999999998E-2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4301031178</v>
      </c>
      <c r="D359" s="320">
        <v>4607091384338</v>
      </c>
      <c r="E359" s="318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3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515</v>
      </c>
      <c r="B360" s="54" t="s">
        <v>516</v>
      </c>
      <c r="C360" s="31">
        <v>4301031254</v>
      </c>
      <c r="D360" s="320">
        <v>4680115883154</v>
      </c>
      <c r="E360" s="318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customHeight="1" x14ac:dyDescent="0.25">
      <c r="A361" s="54" t="s">
        <v>517</v>
      </c>
      <c r="B361" s="54" t="s">
        <v>518</v>
      </c>
      <c r="C361" s="31">
        <v>4301031171</v>
      </c>
      <c r="D361" s="320">
        <v>4607091389524</v>
      </c>
      <c r="E361" s="318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26.25</v>
      </c>
      <c r="W361" s="313">
        <f t="shared" si="16"/>
        <v>27.3</v>
      </c>
      <c r="X361" s="36">
        <f t="shared" si="17"/>
        <v>6.5259999999999999E-2</v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519</v>
      </c>
      <c r="B362" s="54" t="s">
        <v>520</v>
      </c>
      <c r="C362" s="31">
        <v>4301031258</v>
      </c>
      <c r="D362" s="320">
        <v>4680115883161</v>
      </c>
      <c r="E362" s="318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17"/>
      <c r="P362" s="317"/>
      <c r="Q362" s="317"/>
      <c r="R362" s="318"/>
      <c r="S362" s="34"/>
      <c r="T362" s="34"/>
      <c r="U362" s="35" t="s">
        <v>65</v>
      </c>
      <c r="V362" s="312">
        <v>8.4</v>
      </c>
      <c r="W362" s="313">
        <f t="shared" si="16"/>
        <v>8.4</v>
      </c>
      <c r="X362" s="36">
        <f t="shared" si="17"/>
        <v>2.5100000000000001E-2</v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521</v>
      </c>
      <c r="B363" s="54" t="s">
        <v>522</v>
      </c>
      <c r="C363" s="31">
        <v>4301031170</v>
      </c>
      <c r="D363" s="320">
        <v>4607091384345</v>
      </c>
      <c r="E363" s="318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4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17"/>
      <c r="P363" s="317"/>
      <c r="Q363" s="317"/>
      <c r="R363" s="318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523</v>
      </c>
      <c r="B364" s="54" t="s">
        <v>524</v>
      </c>
      <c r="C364" s="31">
        <v>4301031256</v>
      </c>
      <c r="D364" s="320">
        <v>4680115883178</v>
      </c>
      <c r="E364" s="318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4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17"/>
      <c r="P364" s="317"/>
      <c r="Q364" s="317"/>
      <c r="R364" s="318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525</v>
      </c>
      <c r="B365" s="54" t="s">
        <v>526</v>
      </c>
      <c r="C365" s="31">
        <v>4301031172</v>
      </c>
      <c r="D365" s="320">
        <v>4607091389531</v>
      </c>
      <c r="E365" s="318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43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527</v>
      </c>
      <c r="B366" s="54" t="s">
        <v>528</v>
      </c>
      <c r="C366" s="31">
        <v>4301031255</v>
      </c>
      <c r="D366" s="320">
        <v>4680115883185</v>
      </c>
      <c r="E366" s="318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334" t="s">
        <v>529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40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41"/>
      <c r="N367" s="324" t="s">
        <v>66</v>
      </c>
      <c r="O367" s="325"/>
      <c r="P367" s="325"/>
      <c r="Q367" s="325"/>
      <c r="R367" s="325"/>
      <c r="S367" s="325"/>
      <c r="T367" s="326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52.023809523809526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54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0.33885000000000004</v>
      </c>
      <c r="Y367" s="315"/>
      <c r="Z367" s="315"/>
    </row>
    <row r="368" spans="1:53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41"/>
      <c r="N368" s="324" t="s">
        <v>66</v>
      </c>
      <c r="O368" s="325"/>
      <c r="P368" s="325"/>
      <c r="Q368" s="325"/>
      <c r="R368" s="325"/>
      <c r="S368" s="325"/>
      <c r="T368" s="326"/>
      <c r="U368" s="37" t="s">
        <v>65</v>
      </c>
      <c r="V368" s="314">
        <f>IFERROR(SUM(V354:V366),"0")</f>
        <v>158.65</v>
      </c>
      <c r="W368" s="314">
        <f>IFERROR(SUM(W354:W366),"0")</f>
        <v>164.22000000000003</v>
      </c>
      <c r="X368" s="37"/>
      <c r="Y368" s="315"/>
      <c r="Z368" s="315"/>
    </row>
    <row r="369" spans="1:53" ht="14.25" customHeight="1" x14ac:dyDescent="0.25">
      <c r="A369" s="322" t="s">
        <v>68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23"/>
      <c r="Y369" s="307"/>
      <c r="Z369" s="307"/>
    </row>
    <row r="370" spans="1:53" ht="27" customHeight="1" x14ac:dyDescent="0.25">
      <c r="A370" s="54" t="s">
        <v>530</v>
      </c>
      <c r="B370" s="54" t="s">
        <v>531</v>
      </c>
      <c r="C370" s="31">
        <v>4301051258</v>
      </c>
      <c r="D370" s="320">
        <v>4607091389685</v>
      </c>
      <c r="E370" s="318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6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17"/>
      <c r="P370" s="317"/>
      <c r="Q370" s="317"/>
      <c r="R370" s="318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customHeight="1" x14ac:dyDescent="0.25">
      <c r="A371" s="54" t="s">
        <v>532</v>
      </c>
      <c r="B371" s="54" t="s">
        <v>533</v>
      </c>
      <c r="C371" s="31">
        <v>4301051431</v>
      </c>
      <c r="D371" s="320">
        <v>4607091389654</v>
      </c>
      <c r="E371" s="318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4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17"/>
      <c r="P371" s="317"/>
      <c r="Q371" s="317"/>
      <c r="R371" s="318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customHeight="1" x14ac:dyDescent="0.25">
      <c r="A372" s="54" t="s">
        <v>534</v>
      </c>
      <c r="B372" s="54" t="s">
        <v>535</v>
      </c>
      <c r="C372" s="31">
        <v>4301051284</v>
      </c>
      <c r="D372" s="320">
        <v>4607091384352</v>
      </c>
      <c r="E372" s="318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21</v>
      </c>
      <c r="W372" s="313">
        <f>IFERROR(IF(V372="",0,CEILING((V372/$H372),1)*$H372),"")</f>
        <v>21.599999999999998</v>
      </c>
      <c r="X372" s="36">
        <f>IFERROR(IF(W372=0,"",ROUNDUP(W372/H372,0)*0.00937),"")</f>
        <v>8.4330000000000002E-2</v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536</v>
      </c>
      <c r="B373" s="54" t="s">
        <v>537</v>
      </c>
      <c r="C373" s="31">
        <v>4301051257</v>
      </c>
      <c r="D373" s="320">
        <v>4607091389661</v>
      </c>
      <c r="E373" s="318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46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17"/>
      <c r="P373" s="317"/>
      <c r="Q373" s="317"/>
      <c r="R373" s="318"/>
      <c r="S373" s="34"/>
      <c r="T373" s="34"/>
      <c r="U373" s="35" t="s">
        <v>65</v>
      </c>
      <c r="V373" s="312">
        <v>19.25</v>
      </c>
      <c r="W373" s="313">
        <f>IFERROR(IF(V373="",0,CEILING((V373/$H373),1)*$H373),"")</f>
        <v>19.8</v>
      </c>
      <c r="X373" s="36">
        <f>IFERROR(IF(W373=0,"",ROUNDUP(W373/H373,0)*0.00937),"")</f>
        <v>8.4330000000000002E-2</v>
      </c>
      <c r="Y373" s="56"/>
      <c r="Z373" s="57"/>
      <c r="AD373" s="58"/>
      <c r="BA373" s="260" t="s">
        <v>1</v>
      </c>
    </row>
    <row r="374" spans="1:53" x14ac:dyDescent="0.2">
      <c r="A374" s="340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41"/>
      <c r="N374" s="324" t="s">
        <v>66</v>
      </c>
      <c r="O374" s="325"/>
      <c r="P374" s="325"/>
      <c r="Q374" s="325"/>
      <c r="R374" s="325"/>
      <c r="S374" s="325"/>
      <c r="T374" s="326"/>
      <c r="U374" s="37" t="s">
        <v>67</v>
      </c>
      <c r="V374" s="314">
        <f>IFERROR(V370/H370,"0")+IFERROR(V371/H371,"0")+IFERROR(V372/H372,"0")+IFERROR(V373/H373,"0")</f>
        <v>17.5</v>
      </c>
      <c r="W374" s="314">
        <f>IFERROR(W370/H370,"0")+IFERROR(W371/H371,"0")+IFERROR(W372/H372,"0")+IFERROR(W373/H373,"0")</f>
        <v>18</v>
      </c>
      <c r="X374" s="314">
        <f>IFERROR(IF(X370="",0,X370),"0")+IFERROR(IF(X371="",0,X371),"0")+IFERROR(IF(X372="",0,X372),"0")+IFERROR(IF(X373="",0,X373),"0")</f>
        <v>0.16866</v>
      </c>
      <c r="Y374" s="315"/>
      <c r="Z374" s="315"/>
    </row>
    <row r="375" spans="1:53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41"/>
      <c r="N375" s="324" t="s">
        <v>66</v>
      </c>
      <c r="O375" s="325"/>
      <c r="P375" s="325"/>
      <c r="Q375" s="325"/>
      <c r="R375" s="325"/>
      <c r="S375" s="325"/>
      <c r="T375" s="326"/>
      <c r="U375" s="37" t="s">
        <v>65</v>
      </c>
      <c r="V375" s="314">
        <f>IFERROR(SUM(V370:V373),"0")</f>
        <v>40.25</v>
      </c>
      <c r="W375" s="314">
        <f>IFERROR(SUM(W370:W373),"0")</f>
        <v>41.4</v>
      </c>
      <c r="X375" s="37"/>
      <c r="Y375" s="315"/>
      <c r="Z375" s="315"/>
    </row>
    <row r="376" spans="1:53" ht="14.25" customHeight="1" x14ac:dyDescent="0.25">
      <c r="A376" s="322" t="s">
        <v>220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307"/>
      <c r="Z376" s="307"/>
    </row>
    <row r="377" spans="1:53" ht="27" customHeight="1" x14ac:dyDescent="0.25">
      <c r="A377" s="54" t="s">
        <v>538</v>
      </c>
      <c r="B377" s="54" t="s">
        <v>539</v>
      </c>
      <c r="C377" s="31">
        <v>4301060352</v>
      </c>
      <c r="D377" s="320">
        <v>4680115881648</v>
      </c>
      <c r="E377" s="318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1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17"/>
      <c r="P377" s="317"/>
      <c r="Q377" s="317"/>
      <c r="R377" s="318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x14ac:dyDescent="0.2">
      <c r="A378" s="340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41"/>
      <c r="N378" s="324" t="s">
        <v>66</v>
      </c>
      <c r="O378" s="325"/>
      <c r="P378" s="325"/>
      <c r="Q378" s="325"/>
      <c r="R378" s="325"/>
      <c r="S378" s="325"/>
      <c r="T378" s="326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x14ac:dyDescent="0.2">
      <c r="A379" s="323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41"/>
      <c r="N379" s="324" t="s">
        <v>66</v>
      </c>
      <c r="O379" s="325"/>
      <c r="P379" s="325"/>
      <c r="Q379" s="325"/>
      <c r="R379" s="325"/>
      <c r="S379" s="325"/>
      <c r="T379" s="326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customHeight="1" x14ac:dyDescent="0.25">
      <c r="A380" s="322" t="s">
        <v>84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23"/>
      <c r="Y380" s="307"/>
      <c r="Z380" s="307"/>
    </row>
    <row r="381" spans="1:53" ht="27" customHeight="1" x14ac:dyDescent="0.25">
      <c r="A381" s="54" t="s">
        <v>540</v>
      </c>
      <c r="B381" s="54" t="s">
        <v>541</v>
      </c>
      <c r="C381" s="31">
        <v>4301032046</v>
      </c>
      <c r="D381" s="320">
        <v>4680115884359</v>
      </c>
      <c r="E381" s="318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360" t="s">
        <v>544</v>
      </c>
      <c r="O381" s="317"/>
      <c r="P381" s="317"/>
      <c r="Q381" s="317"/>
      <c r="R381" s="318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customHeight="1" x14ac:dyDescent="0.25">
      <c r="A382" s="54" t="s">
        <v>545</v>
      </c>
      <c r="B382" s="54" t="s">
        <v>546</v>
      </c>
      <c r="C382" s="31">
        <v>4301032045</v>
      </c>
      <c r="D382" s="320">
        <v>4680115884335</v>
      </c>
      <c r="E382" s="318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524" t="s">
        <v>547</v>
      </c>
      <c r="O382" s="317"/>
      <c r="P382" s="317"/>
      <c r="Q382" s="317"/>
      <c r="R382" s="318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548</v>
      </c>
      <c r="B383" s="54" t="s">
        <v>549</v>
      </c>
      <c r="C383" s="31">
        <v>4301032047</v>
      </c>
      <c r="D383" s="320">
        <v>4680115884342</v>
      </c>
      <c r="E383" s="318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446" t="s">
        <v>550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551</v>
      </c>
      <c r="B384" s="54" t="s">
        <v>552</v>
      </c>
      <c r="C384" s="31">
        <v>4301170011</v>
      </c>
      <c r="D384" s="320">
        <v>4680115884113</v>
      </c>
      <c r="E384" s="318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475" t="s">
        <v>553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x14ac:dyDescent="0.2">
      <c r="A385" s="340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41"/>
      <c r="N385" s="324" t="s">
        <v>66</v>
      </c>
      <c r="O385" s="325"/>
      <c r="P385" s="325"/>
      <c r="Q385" s="325"/>
      <c r="R385" s="325"/>
      <c r="S385" s="325"/>
      <c r="T385" s="326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x14ac:dyDescent="0.2">
      <c r="A386" s="323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41"/>
      <c r="N386" s="324" t="s">
        <v>66</v>
      </c>
      <c r="O386" s="325"/>
      <c r="P386" s="325"/>
      <c r="Q386" s="325"/>
      <c r="R386" s="325"/>
      <c r="S386" s="325"/>
      <c r="T386" s="326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customHeight="1" x14ac:dyDescent="0.25">
      <c r="A387" s="327" t="s">
        <v>554</v>
      </c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3"/>
      <c r="N387" s="323"/>
      <c r="O387" s="323"/>
      <c r="P387" s="323"/>
      <c r="Q387" s="323"/>
      <c r="R387" s="323"/>
      <c r="S387" s="323"/>
      <c r="T387" s="323"/>
      <c r="U387" s="323"/>
      <c r="V387" s="323"/>
      <c r="W387" s="323"/>
      <c r="X387" s="323"/>
      <c r="Y387" s="308"/>
      <c r="Z387" s="308"/>
    </row>
    <row r="388" spans="1:53" ht="14.25" customHeight="1" x14ac:dyDescent="0.25">
      <c r="A388" s="322" t="s">
        <v>98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7"/>
      <c r="Z388" s="307"/>
    </row>
    <row r="389" spans="1:53" ht="27" customHeight="1" x14ac:dyDescent="0.25">
      <c r="A389" s="54" t="s">
        <v>555</v>
      </c>
      <c r="B389" s="54" t="s">
        <v>556</v>
      </c>
      <c r="C389" s="31">
        <v>4301020196</v>
      </c>
      <c r="D389" s="320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63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customHeight="1" x14ac:dyDescent="0.25">
      <c r="A390" s="54" t="s">
        <v>557</v>
      </c>
      <c r="B390" s="54" t="s">
        <v>558</v>
      </c>
      <c r="C390" s="31">
        <v>4301020185</v>
      </c>
      <c r="D390" s="320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x14ac:dyDescent="0.2">
      <c r="A391" s="340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41"/>
      <c r="N391" s="324" t="s">
        <v>66</v>
      </c>
      <c r="O391" s="325"/>
      <c r="P391" s="325"/>
      <c r="Q391" s="325"/>
      <c r="R391" s="325"/>
      <c r="S391" s="325"/>
      <c r="T391" s="326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3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41"/>
      <c r="N392" s="324" t="s">
        <v>66</v>
      </c>
      <c r="O392" s="325"/>
      <c r="P392" s="325"/>
      <c r="Q392" s="325"/>
      <c r="R392" s="325"/>
      <c r="S392" s="325"/>
      <c r="T392" s="326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22" t="s">
        <v>60</v>
      </c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/>
      <c r="U393" s="323"/>
      <c r="V393" s="323"/>
      <c r="W393" s="323"/>
      <c r="X393" s="323"/>
      <c r="Y393" s="307"/>
      <c r="Z393" s="307"/>
    </row>
    <row r="394" spans="1:53" ht="27" customHeight="1" x14ac:dyDescent="0.25">
      <c r="A394" s="54" t="s">
        <v>559</v>
      </c>
      <c r="B394" s="54" t="s">
        <v>560</v>
      </c>
      <c r="C394" s="31">
        <v>4301031212</v>
      </c>
      <c r="D394" s="320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3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561</v>
      </c>
      <c r="B395" s="54" t="s">
        <v>562</v>
      </c>
      <c r="C395" s="31">
        <v>4301031247</v>
      </c>
      <c r="D395" s="320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563</v>
      </c>
      <c r="B396" s="54" t="s">
        <v>564</v>
      </c>
      <c r="C396" s="31">
        <v>4301031176</v>
      </c>
      <c r="D396" s="320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54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565</v>
      </c>
      <c r="B397" s="54" t="s">
        <v>566</v>
      </c>
      <c r="C397" s="31">
        <v>4301031215</v>
      </c>
      <c r="D397" s="320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89" t="s">
        <v>567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568</v>
      </c>
      <c r="B398" s="54" t="s">
        <v>569</v>
      </c>
      <c r="C398" s="31">
        <v>4301031167</v>
      </c>
      <c r="D398" s="320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570</v>
      </c>
      <c r="B399" s="54" t="s">
        <v>571</v>
      </c>
      <c r="C399" s="31">
        <v>4301031173</v>
      </c>
      <c r="D399" s="320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572</v>
      </c>
      <c r="B400" s="54" t="s">
        <v>573</v>
      </c>
      <c r="C400" s="31">
        <v>4301031103</v>
      </c>
      <c r="D400" s="320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x14ac:dyDescent="0.2">
      <c r="A401" s="340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41"/>
      <c r="N401" s="324" t="s">
        <v>66</v>
      </c>
      <c r="O401" s="325"/>
      <c r="P401" s="325"/>
      <c r="Q401" s="325"/>
      <c r="R401" s="325"/>
      <c r="S401" s="325"/>
      <c r="T401" s="326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41"/>
      <c r="N402" s="324" t="s">
        <v>66</v>
      </c>
      <c r="O402" s="325"/>
      <c r="P402" s="325"/>
      <c r="Q402" s="325"/>
      <c r="R402" s="325"/>
      <c r="S402" s="325"/>
      <c r="T402" s="326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22" t="s">
        <v>93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7"/>
      <c r="Z403" s="307"/>
    </row>
    <row r="404" spans="1:53" ht="27" customHeight="1" x14ac:dyDescent="0.25">
      <c r="A404" s="54" t="s">
        <v>574</v>
      </c>
      <c r="B404" s="54" t="s">
        <v>575</v>
      </c>
      <c r="C404" s="31">
        <v>4301170010</v>
      </c>
      <c r="D404" s="320">
        <v>4680115884090</v>
      </c>
      <c r="E404" s="318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355" t="s">
        <v>576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x14ac:dyDescent="0.2">
      <c r="A405" s="340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41"/>
      <c r="N405" s="324" t="s">
        <v>66</v>
      </c>
      <c r="O405" s="325"/>
      <c r="P405" s="325"/>
      <c r="Q405" s="325"/>
      <c r="R405" s="325"/>
      <c r="S405" s="325"/>
      <c r="T405" s="326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3"/>
      <c r="B406" s="323"/>
      <c r="C406" s="323"/>
      <c r="D406" s="323"/>
      <c r="E406" s="323"/>
      <c r="F406" s="323"/>
      <c r="G406" s="323"/>
      <c r="H406" s="323"/>
      <c r="I406" s="323"/>
      <c r="J406" s="323"/>
      <c r="K406" s="323"/>
      <c r="L406" s="323"/>
      <c r="M406" s="341"/>
      <c r="N406" s="324" t="s">
        <v>66</v>
      </c>
      <c r="O406" s="325"/>
      <c r="P406" s="325"/>
      <c r="Q406" s="325"/>
      <c r="R406" s="325"/>
      <c r="S406" s="325"/>
      <c r="T406" s="326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81" t="s">
        <v>577</v>
      </c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382"/>
      <c r="P407" s="382"/>
      <c r="Q407" s="382"/>
      <c r="R407" s="382"/>
      <c r="S407" s="382"/>
      <c r="T407" s="382"/>
      <c r="U407" s="382"/>
      <c r="V407" s="382"/>
      <c r="W407" s="382"/>
      <c r="X407" s="382"/>
      <c r="Y407" s="48"/>
      <c r="Z407" s="48"/>
    </row>
    <row r="408" spans="1:53" ht="16.5" customHeight="1" x14ac:dyDescent="0.25">
      <c r="A408" s="327" t="s">
        <v>577</v>
      </c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3"/>
      <c r="N408" s="323"/>
      <c r="O408" s="323"/>
      <c r="P408" s="323"/>
      <c r="Q408" s="323"/>
      <c r="R408" s="323"/>
      <c r="S408" s="323"/>
      <c r="T408" s="323"/>
      <c r="U408" s="323"/>
      <c r="V408" s="323"/>
      <c r="W408" s="323"/>
      <c r="X408" s="323"/>
      <c r="Y408" s="308"/>
      <c r="Z408" s="308"/>
    </row>
    <row r="409" spans="1:53" ht="14.25" customHeight="1" x14ac:dyDescent="0.25">
      <c r="A409" s="322" t="s">
        <v>106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307"/>
      <c r="Z409" s="307"/>
    </row>
    <row r="410" spans="1:53" ht="27" customHeight="1" x14ac:dyDescent="0.25">
      <c r="A410" s="54" t="s">
        <v>578</v>
      </c>
      <c r="B410" s="54" t="s">
        <v>579</v>
      </c>
      <c r="C410" s="31">
        <v>4301011371</v>
      </c>
      <c r="D410" s="320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5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140</v>
      </c>
      <c r="W410" s="313">
        <f t="shared" ref="W410:W418" si="19">IFERROR(IF(V410="",0,CEILING((V410/$H410),1)*$H410),"")</f>
        <v>142.56</v>
      </c>
      <c r="X410" s="36">
        <f>IFERROR(IF(W410=0,"",ROUNDUP(W410/H410,0)*0.01196),"")</f>
        <v>0.32291999999999998</v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0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45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1070</v>
      </c>
      <c r="W411" s="313">
        <f t="shared" si="19"/>
        <v>1071.8400000000001</v>
      </c>
      <c r="X411" s="36">
        <f>IFERROR(IF(W411=0,"",ROUNDUP(W411/H411,0)*0.01196),"")</f>
        <v>2.42788</v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582</v>
      </c>
      <c r="B412" s="54" t="s">
        <v>583</v>
      </c>
      <c r="C412" s="31">
        <v>4301011431</v>
      </c>
      <c r="D412" s="320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39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390</v>
      </c>
      <c r="W412" s="313">
        <f t="shared" si="19"/>
        <v>390.72</v>
      </c>
      <c r="X412" s="36">
        <f>IFERROR(IF(W412=0,"",ROUNDUP(W412/H412,0)*0.01196),"")</f>
        <v>0.88504000000000005</v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20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4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850</v>
      </c>
      <c r="W413" s="313">
        <f t="shared" si="19"/>
        <v>850.08</v>
      </c>
      <c r="X413" s="36">
        <f>IFERROR(IF(W413=0,"",ROUNDUP(W413/H413,0)*0.01196),"")</f>
        <v>1.9255599999999999</v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586</v>
      </c>
      <c r="B414" s="54" t="s">
        <v>587</v>
      </c>
      <c r="C414" s="31">
        <v>4301011367</v>
      </c>
      <c r="D414" s="320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21</v>
      </c>
      <c r="W414" s="313">
        <f t="shared" si="19"/>
        <v>21.6</v>
      </c>
      <c r="X414" s="36">
        <f>IFERROR(IF(W414=0,"",ROUNDUP(W414/H414,0)*0.00937),"")</f>
        <v>5.6219999999999999E-2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588</v>
      </c>
      <c r="B415" s="54" t="s">
        <v>589</v>
      </c>
      <c r="C415" s="31">
        <v>4301011168</v>
      </c>
      <c r="D415" s="320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43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590</v>
      </c>
      <c r="B416" s="54" t="s">
        <v>591</v>
      </c>
      <c r="C416" s="31">
        <v>4301011372</v>
      </c>
      <c r="D416" s="320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5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592</v>
      </c>
      <c r="B417" s="54" t="s">
        <v>593</v>
      </c>
      <c r="C417" s="31">
        <v>4301011190</v>
      </c>
      <c r="D417" s="320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36</v>
      </c>
      <c r="W417" s="313">
        <f t="shared" si="19"/>
        <v>36</v>
      </c>
      <c r="X417" s="36">
        <f>IFERROR(IF(W417=0,"",ROUNDUP(W417/H417,0)*0.00753),"")</f>
        <v>0.11295000000000001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594</v>
      </c>
      <c r="B418" s="54" t="s">
        <v>595</v>
      </c>
      <c r="C418" s="31">
        <v>4301011366</v>
      </c>
      <c r="D418" s="320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0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41"/>
      <c r="N419" s="324" t="s">
        <v>66</v>
      </c>
      <c r="O419" s="325"/>
      <c r="P419" s="325"/>
      <c r="Q419" s="325"/>
      <c r="R419" s="325"/>
      <c r="S419" s="325"/>
      <c r="T419" s="326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484.84848484848482</v>
      </c>
      <c r="W419" s="314">
        <f>IFERROR(W410/H410,"0")+IFERROR(W411/H411,"0")+IFERROR(W412/H412,"0")+IFERROR(W413/H413,"0")+IFERROR(W414/H414,"0")+IFERROR(W415/H415,"0")+IFERROR(W416/H416,"0")+IFERROR(W417/H417,"0")+IFERROR(W418/H418,"0")</f>
        <v>486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5.7305699999999993</v>
      </c>
      <c r="Y419" s="315"/>
      <c r="Z419" s="315"/>
    </row>
    <row r="420" spans="1:53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41"/>
      <c r="N420" s="324" t="s">
        <v>66</v>
      </c>
      <c r="O420" s="325"/>
      <c r="P420" s="325"/>
      <c r="Q420" s="325"/>
      <c r="R420" s="325"/>
      <c r="S420" s="325"/>
      <c r="T420" s="326"/>
      <c r="U420" s="37" t="s">
        <v>65</v>
      </c>
      <c r="V420" s="314">
        <f>IFERROR(SUM(V410:V418),"0")</f>
        <v>2507</v>
      </c>
      <c r="W420" s="314">
        <f>IFERROR(SUM(W410:W418),"0")</f>
        <v>2512.8000000000002</v>
      </c>
      <c r="X420" s="37"/>
      <c r="Y420" s="315"/>
      <c r="Z420" s="315"/>
    </row>
    <row r="421" spans="1:53" ht="14.25" customHeight="1" x14ac:dyDescent="0.25">
      <c r="A421" s="322" t="s">
        <v>98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7"/>
      <c r="Z421" s="307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0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310</v>
      </c>
      <c r="W422" s="313">
        <f>IFERROR(IF(V422="",0,CEILING((V422/$H422),1)*$H422),"")</f>
        <v>311.52000000000004</v>
      </c>
      <c r="X422" s="36">
        <f>IFERROR(IF(W422=0,"",ROUNDUP(W422/H422,0)*0.01196),"")</f>
        <v>0.70564000000000004</v>
      </c>
      <c r="Y422" s="56"/>
      <c r="Z422" s="57"/>
      <c r="AD422" s="58"/>
      <c r="BA422" s="285" t="s">
        <v>1</v>
      </c>
    </row>
    <row r="423" spans="1:53" ht="16.5" customHeight="1" x14ac:dyDescent="0.25">
      <c r="A423" s="54" t="s">
        <v>598</v>
      </c>
      <c r="B423" s="54" t="s">
        <v>599</v>
      </c>
      <c r="C423" s="31">
        <v>4301020206</v>
      </c>
      <c r="D423" s="320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42</v>
      </c>
      <c r="W423" s="313">
        <f>IFERROR(IF(V423="",0,CEILING((V423/$H423),1)*$H423),"")</f>
        <v>43.2</v>
      </c>
      <c r="X423" s="36">
        <f>IFERROR(IF(W423=0,"",ROUNDUP(W423/H423,0)*0.00937),"")</f>
        <v>0.11244</v>
      </c>
      <c r="Y423" s="56"/>
      <c r="Z423" s="57"/>
      <c r="AD423" s="58"/>
      <c r="BA423" s="286" t="s">
        <v>1</v>
      </c>
    </row>
    <row r="424" spans="1:53" x14ac:dyDescent="0.2">
      <c r="A424" s="340"/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41"/>
      <c r="N424" s="324" t="s">
        <v>66</v>
      </c>
      <c r="O424" s="325"/>
      <c r="P424" s="325"/>
      <c r="Q424" s="325"/>
      <c r="R424" s="325"/>
      <c r="S424" s="325"/>
      <c r="T424" s="326"/>
      <c r="U424" s="37" t="s">
        <v>67</v>
      </c>
      <c r="V424" s="314">
        <f>IFERROR(V422/H422,"0")+IFERROR(V423/H423,"0")</f>
        <v>70.378787878787875</v>
      </c>
      <c r="W424" s="314">
        <f>IFERROR(W422/H422,"0")+IFERROR(W423/H423,"0")</f>
        <v>71</v>
      </c>
      <c r="X424" s="314">
        <f>IFERROR(IF(X422="",0,X422),"0")+IFERROR(IF(X423="",0,X423),"0")</f>
        <v>0.81808000000000003</v>
      </c>
      <c r="Y424" s="315"/>
      <c r="Z424" s="315"/>
    </row>
    <row r="425" spans="1:53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3"/>
      <c r="M425" s="341"/>
      <c r="N425" s="324" t="s">
        <v>66</v>
      </c>
      <c r="O425" s="325"/>
      <c r="P425" s="325"/>
      <c r="Q425" s="325"/>
      <c r="R425" s="325"/>
      <c r="S425" s="325"/>
      <c r="T425" s="326"/>
      <c r="U425" s="37" t="s">
        <v>65</v>
      </c>
      <c r="V425" s="314">
        <f>IFERROR(SUM(V422:V423),"0")</f>
        <v>352</v>
      </c>
      <c r="W425" s="314">
        <f>IFERROR(SUM(W422:W423),"0")</f>
        <v>354.72</v>
      </c>
      <c r="X425" s="37"/>
      <c r="Y425" s="315"/>
      <c r="Z425" s="315"/>
    </row>
    <row r="426" spans="1:53" ht="14.25" customHeight="1" x14ac:dyDescent="0.25">
      <c r="A426" s="322" t="s">
        <v>60</v>
      </c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3"/>
      <c r="N426" s="323"/>
      <c r="O426" s="323"/>
      <c r="P426" s="323"/>
      <c r="Q426" s="323"/>
      <c r="R426" s="323"/>
      <c r="S426" s="323"/>
      <c r="T426" s="323"/>
      <c r="U426" s="323"/>
      <c r="V426" s="323"/>
      <c r="W426" s="323"/>
      <c r="X426" s="323"/>
      <c r="Y426" s="307"/>
      <c r="Z426" s="307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20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300</v>
      </c>
      <c r="W427" s="313">
        <f t="shared" ref="W427:W432" si="20">IFERROR(IF(V427="",0,CEILING((V427/$H427),1)*$H427),"")</f>
        <v>300.96000000000004</v>
      </c>
      <c r="X427" s="36">
        <f>IFERROR(IF(W427=0,"",ROUNDUP(W427/H427,0)*0.01196),"")</f>
        <v>0.68171999999999999</v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602</v>
      </c>
      <c r="B428" s="54" t="s">
        <v>603</v>
      </c>
      <c r="C428" s="31">
        <v>4301031248</v>
      </c>
      <c r="D428" s="320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4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450</v>
      </c>
      <c r="W428" s="313">
        <f t="shared" si="20"/>
        <v>454.08000000000004</v>
      </c>
      <c r="X428" s="36">
        <f>IFERROR(IF(W428=0,"",ROUNDUP(W428/H428,0)*0.01196),"")</f>
        <v>1.0285599999999999</v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20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4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400</v>
      </c>
      <c r="W429" s="313">
        <f t="shared" si="20"/>
        <v>401.28000000000003</v>
      </c>
      <c r="X429" s="36">
        <f>IFERROR(IF(W429=0,"",ROUNDUP(W429/H429,0)*0.01196),"")</f>
        <v>0.90895999999999999</v>
      </c>
      <c r="Y429" s="56"/>
      <c r="Z429" s="57"/>
      <c r="AD429" s="58"/>
      <c r="BA429" s="289" t="s">
        <v>1</v>
      </c>
    </row>
    <row r="430" spans="1:53" ht="27" customHeight="1" x14ac:dyDescent="0.25">
      <c r="A430" s="54" t="s">
        <v>606</v>
      </c>
      <c r="B430" s="54" t="s">
        <v>607</v>
      </c>
      <c r="C430" s="31">
        <v>4301031249</v>
      </c>
      <c r="D430" s="320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595" t="s">
        <v>608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609</v>
      </c>
      <c r="B431" s="54" t="s">
        <v>610</v>
      </c>
      <c r="C431" s="31">
        <v>4301031251</v>
      </c>
      <c r="D431" s="320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9" t="s">
        <v>611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612</v>
      </c>
      <c r="B432" s="54" t="s">
        <v>613</v>
      </c>
      <c r="C432" s="31">
        <v>4301031253</v>
      </c>
      <c r="D432" s="320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73" t="s">
        <v>614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40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41"/>
      <c r="N433" s="324" t="s">
        <v>66</v>
      </c>
      <c r="O433" s="325"/>
      <c r="P433" s="325"/>
      <c r="Q433" s="325"/>
      <c r="R433" s="325"/>
      <c r="S433" s="325"/>
      <c r="T433" s="326"/>
      <c r="U433" s="37" t="s">
        <v>67</v>
      </c>
      <c r="V433" s="314">
        <f>IFERROR(V427/H427,"0")+IFERROR(V428/H428,"0")+IFERROR(V429/H429,"0")+IFERROR(V430/H430,"0")+IFERROR(V431/H431,"0")+IFERROR(V432/H432,"0")</f>
        <v>217.80303030303028</v>
      </c>
      <c r="W433" s="314">
        <f>IFERROR(W427/H427,"0")+IFERROR(W428/H428,"0")+IFERROR(W429/H429,"0")+IFERROR(W430/H430,"0")+IFERROR(W431/H431,"0")+IFERROR(W432/H432,"0")</f>
        <v>219</v>
      </c>
      <c r="X433" s="314">
        <f>IFERROR(IF(X427="",0,X427),"0")+IFERROR(IF(X428="",0,X428),"0")+IFERROR(IF(X429="",0,X429),"0")+IFERROR(IF(X430="",0,X430),"0")+IFERROR(IF(X431="",0,X431),"0")+IFERROR(IF(X432="",0,X432),"0")</f>
        <v>2.61924</v>
      </c>
      <c r="Y433" s="315"/>
      <c r="Z433" s="315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41"/>
      <c r="N434" s="324" t="s">
        <v>66</v>
      </c>
      <c r="O434" s="325"/>
      <c r="P434" s="325"/>
      <c r="Q434" s="325"/>
      <c r="R434" s="325"/>
      <c r="S434" s="325"/>
      <c r="T434" s="326"/>
      <c r="U434" s="37" t="s">
        <v>65</v>
      </c>
      <c r="V434" s="314">
        <f>IFERROR(SUM(V427:V432),"0")</f>
        <v>1150</v>
      </c>
      <c r="W434" s="314">
        <f>IFERROR(SUM(W427:W432),"0")</f>
        <v>1156.3200000000002</v>
      </c>
      <c r="X434" s="37"/>
      <c r="Y434" s="315"/>
      <c r="Z434" s="315"/>
    </row>
    <row r="435" spans="1:53" ht="14.25" customHeight="1" x14ac:dyDescent="0.25">
      <c r="A435" s="322" t="s">
        <v>68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307"/>
      <c r="Z435" s="307"/>
    </row>
    <row r="436" spans="1:53" ht="27" customHeight="1" x14ac:dyDescent="0.25">
      <c r="A436" s="54" t="s">
        <v>615</v>
      </c>
      <c r="B436" s="54" t="s">
        <v>616</v>
      </c>
      <c r="C436" s="31">
        <v>4301051058</v>
      </c>
      <c r="D436" s="320">
        <v>4680115883536</v>
      </c>
      <c r="E436" s="318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460" t="s">
        <v>617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customHeight="1" x14ac:dyDescent="0.25">
      <c r="A437" s="54" t="s">
        <v>618</v>
      </c>
      <c r="B437" s="54" t="s">
        <v>619</v>
      </c>
      <c r="C437" s="31">
        <v>4301051230</v>
      </c>
      <c r="D437" s="320">
        <v>4607091383409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15</v>
      </c>
      <c r="W437" s="313">
        <f>IFERROR(IF(V437="",0,CEILING((V437/$H437),1)*$H437),"")</f>
        <v>15.6</v>
      </c>
      <c r="X437" s="36">
        <f>IFERROR(IF(W437=0,"",ROUNDUP(W437/H437,0)*0.02175),"")</f>
        <v>4.3499999999999997E-2</v>
      </c>
      <c r="Y437" s="56"/>
      <c r="Z437" s="57"/>
      <c r="AD437" s="58"/>
      <c r="BA437" s="294" t="s">
        <v>1</v>
      </c>
    </row>
    <row r="438" spans="1:53" ht="16.5" customHeight="1" x14ac:dyDescent="0.25">
      <c r="A438" s="54" t="s">
        <v>620</v>
      </c>
      <c r="B438" s="54" t="s">
        <v>621</v>
      </c>
      <c r="C438" s="31">
        <v>4301051231</v>
      </c>
      <c r="D438" s="320">
        <v>4607091383416</v>
      </c>
      <c r="E438" s="318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5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17"/>
      <c r="P438" s="317"/>
      <c r="Q438" s="317"/>
      <c r="R438" s="318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x14ac:dyDescent="0.2">
      <c r="A439" s="340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41"/>
      <c r="N439" s="324" t="s">
        <v>66</v>
      </c>
      <c r="O439" s="325"/>
      <c r="P439" s="325"/>
      <c r="Q439" s="325"/>
      <c r="R439" s="325"/>
      <c r="S439" s="325"/>
      <c r="T439" s="326"/>
      <c r="U439" s="37" t="s">
        <v>67</v>
      </c>
      <c r="V439" s="314">
        <f>IFERROR(V436/H436,"0")+IFERROR(V437/H437,"0")+IFERROR(V438/H438,"0")</f>
        <v>1.9230769230769231</v>
      </c>
      <c r="W439" s="314">
        <f>IFERROR(W436/H436,"0")+IFERROR(W437/H437,"0")+IFERROR(W438/H438,"0")</f>
        <v>2</v>
      </c>
      <c r="X439" s="314">
        <f>IFERROR(IF(X436="",0,X436),"0")+IFERROR(IF(X437="",0,X437),"0")+IFERROR(IF(X438="",0,X438),"0")</f>
        <v>4.3499999999999997E-2</v>
      </c>
      <c r="Y439" s="315"/>
      <c r="Z439" s="315"/>
    </row>
    <row r="440" spans="1:53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41"/>
      <c r="N440" s="324" t="s">
        <v>66</v>
      </c>
      <c r="O440" s="325"/>
      <c r="P440" s="325"/>
      <c r="Q440" s="325"/>
      <c r="R440" s="325"/>
      <c r="S440" s="325"/>
      <c r="T440" s="326"/>
      <c r="U440" s="37" t="s">
        <v>65</v>
      </c>
      <c r="V440" s="314">
        <f>IFERROR(SUM(V436:V438),"0")</f>
        <v>15</v>
      </c>
      <c r="W440" s="314">
        <f>IFERROR(SUM(W436:W438),"0")</f>
        <v>15.6</v>
      </c>
      <c r="X440" s="37"/>
      <c r="Y440" s="315"/>
      <c r="Z440" s="315"/>
    </row>
    <row r="441" spans="1:53" ht="27.75" customHeight="1" x14ac:dyDescent="0.2">
      <c r="A441" s="381" t="s">
        <v>622</v>
      </c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382"/>
      <c r="P441" s="382"/>
      <c r="Q441" s="382"/>
      <c r="R441" s="382"/>
      <c r="S441" s="382"/>
      <c r="T441" s="382"/>
      <c r="U441" s="382"/>
      <c r="V441" s="382"/>
      <c r="W441" s="382"/>
      <c r="X441" s="382"/>
      <c r="Y441" s="48"/>
      <c r="Z441" s="48"/>
    </row>
    <row r="442" spans="1:53" ht="16.5" customHeight="1" x14ac:dyDescent="0.25">
      <c r="A442" s="327" t="s">
        <v>623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8"/>
      <c r="Z442" s="308"/>
    </row>
    <row r="443" spans="1:53" ht="14.25" customHeight="1" x14ac:dyDescent="0.25">
      <c r="A443" s="322" t="s">
        <v>106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7"/>
      <c r="Z443" s="307"/>
    </row>
    <row r="444" spans="1:53" ht="27" customHeight="1" x14ac:dyDescent="0.25">
      <c r="A444" s="54" t="s">
        <v>624</v>
      </c>
      <c r="B444" s="54" t="s">
        <v>625</v>
      </c>
      <c r="C444" s="31">
        <v>4301011585</v>
      </c>
      <c r="D444" s="320">
        <v>4640242180441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412" t="s">
        <v>626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customHeight="1" x14ac:dyDescent="0.25">
      <c r="A445" s="54" t="s">
        <v>627</v>
      </c>
      <c r="B445" s="54" t="s">
        <v>628</v>
      </c>
      <c r="C445" s="31">
        <v>4301011584</v>
      </c>
      <c r="D445" s="320">
        <v>4640242180564</v>
      </c>
      <c r="E445" s="318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98" t="s">
        <v>629</v>
      </c>
      <c r="O445" s="317"/>
      <c r="P445" s="317"/>
      <c r="Q445" s="317"/>
      <c r="R445" s="318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x14ac:dyDescent="0.2">
      <c r="A446" s="340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41"/>
      <c r="N446" s="324" t="s">
        <v>66</v>
      </c>
      <c r="O446" s="325"/>
      <c r="P446" s="325"/>
      <c r="Q446" s="325"/>
      <c r="R446" s="325"/>
      <c r="S446" s="325"/>
      <c r="T446" s="326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41"/>
      <c r="N447" s="324" t="s">
        <v>66</v>
      </c>
      <c r="O447" s="325"/>
      <c r="P447" s="325"/>
      <c r="Q447" s="325"/>
      <c r="R447" s="325"/>
      <c r="S447" s="325"/>
      <c r="T447" s="326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customHeight="1" x14ac:dyDescent="0.25">
      <c r="A448" s="322" t="s">
        <v>98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23"/>
      <c r="Y448" s="307"/>
      <c r="Z448" s="307"/>
    </row>
    <row r="449" spans="1:53" ht="27" customHeight="1" x14ac:dyDescent="0.25">
      <c r="A449" s="54" t="s">
        <v>630</v>
      </c>
      <c r="B449" s="54" t="s">
        <v>631</v>
      </c>
      <c r="C449" s="31">
        <v>4301020260</v>
      </c>
      <c r="D449" s="320">
        <v>4640242180526</v>
      </c>
      <c r="E449" s="318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476" t="s">
        <v>632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customHeight="1" x14ac:dyDescent="0.25">
      <c r="A450" s="54" t="s">
        <v>633</v>
      </c>
      <c r="B450" s="54" t="s">
        <v>634</v>
      </c>
      <c r="C450" s="31">
        <v>4301020269</v>
      </c>
      <c r="D450" s="320">
        <v>4640242180519</v>
      </c>
      <c r="E450" s="318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482" t="s">
        <v>635</v>
      </c>
      <c r="O450" s="317"/>
      <c r="P450" s="317"/>
      <c r="Q450" s="317"/>
      <c r="R450" s="318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x14ac:dyDescent="0.2">
      <c r="A451" s="340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41"/>
      <c r="N451" s="324" t="s">
        <v>66</v>
      </c>
      <c r="O451" s="325"/>
      <c r="P451" s="325"/>
      <c r="Q451" s="325"/>
      <c r="R451" s="325"/>
      <c r="S451" s="325"/>
      <c r="T451" s="326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41"/>
      <c r="N452" s="324" t="s">
        <v>66</v>
      </c>
      <c r="O452" s="325"/>
      <c r="P452" s="325"/>
      <c r="Q452" s="325"/>
      <c r="R452" s="325"/>
      <c r="S452" s="325"/>
      <c r="T452" s="326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customHeight="1" x14ac:dyDescent="0.25">
      <c r="A453" s="322" t="s">
        <v>60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23"/>
      <c r="Y453" s="307"/>
      <c r="Z453" s="307"/>
    </row>
    <row r="454" spans="1:53" ht="27" customHeight="1" x14ac:dyDescent="0.25">
      <c r="A454" s="54" t="s">
        <v>636</v>
      </c>
      <c r="B454" s="54" t="s">
        <v>637</v>
      </c>
      <c r="C454" s="31">
        <v>4301031280</v>
      </c>
      <c r="D454" s="320">
        <v>4640242180816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638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639</v>
      </c>
      <c r="B455" s="54" t="s">
        <v>640</v>
      </c>
      <c r="C455" s="31">
        <v>4301031244</v>
      </c>
      <c r="D455" s="320">
        <v>4640242180595</v>
      </c>
      <c r="E455" s="318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335" t="s">
        <v>641</v>
      </c>
      <c r="O455" s="317"/>
      <c r="P455" s="317"/>
      <c r="Q455" s="317"/>
      <c r="R455" s="318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x14ac:dyDescent="0.2">
      <c r="A456" s="340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41"/>
      <c r="N456" s="324" t="s">
        <v>66</v>
      </c>
      <c r="O456" s="325"/>
      <c r="P456" s="325"/>
      <c r="Q456" s="325"/>
      <c r="R456" s="325"/>
      <c r="S456" s="325"/>
      <c r="T456" s="326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41"/>
      <c r="N457" s="324" t="s">
        <v>66</v>
      </c>
      <c r="O457" s="325"/>
      <c r="P457" s="325"/>
      <c r="Q457" s="325"/>
      <c r="R457" s="325"/>
      <c r="S457" s="325"/>
      <c r="T457" s="326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customHeight="1" x14ac:dyDescent="0.25">
      <c r="A458" s="322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7"/>
      <c r="Z458" s="307"/>
    </row>
    <row r="459" spans="1:53" ht="27" customHeight="1" x14ac:dyDescent="0.25">
      <c r="A459" s="54" t="s">
        <v>642</v>
      </c>
      <c r="B459" s="54" t="s">
        <v>643</v>
      </c>
      <c r="C459" s="31">
        <v>4301051310</v>
      </c>
      <c r="D459" s="320">
        <v>4680115880870</v>
      </c>
      <c r="E459" s="318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54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customHeight="1" x14ac:dyDescent="0.25">
      <c r="A460" s="54" t="s">
        <v>644</v>
      </c>
      <c r="B460" s="54" t="s">
        <v>645</v>
      </c>
      <c r="C460" s="31">
        <v>4301051510</v>
      </c>
      <c r="D460" s="320">
        <v>4640242180540</v>
      </c>
      <c r="E460" s="318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331" t="s">
        <v>646</v>
      </c>
      <c r="O460" s="317"/>
      <c r="P460" s="317"/>
      <c r="Q460" s="317"/>
      <c r="R460" s="318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customHeight="1" x14ac:dyDescent="0.25">
      <c r="A461" s="54" t="s">
        <v>647</v>
      </c>
      <c r="B461" s="54" t="s">
        <v>648</v>
      </c>
      <c r="C461" s="31">
        <v>4301051508</v>
      </c>
      <c r="D461" s="320">
        <v>4640242180557</v>
      </c>
      <c r="E461" s="318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47" t="s">
        <v>649</v>
      </c>
      <c r="O461" s="317"/>
      <c r="P461" s="317"/>
      <c r="Q461" s="317"/>
      <c r="R461" s="318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x14ac:dyDescent="0.2">
      <c r="A462" s="340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41"/>
      <c r="N462" s="324" t="s">
        <v>66</v>
      </c>
      <c r="O462" s="325"/>
      <c r="P462" s="325"/>
      <c r="Q462" s="325"/>
      <c r="R462" s="325"/>
      <c r="S462" s="325"/>
      <c r="T462" s="326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41"/>
      <c r="N463" s="324" t="s">
        <v>66</v>
      </c>
      <c r="O463" s="325"/>
      <c r="P463" s="325"/>
      <c r="Q463" s="325"/>
      <c r="R463" s="325"/>
      <c r="S463" s="325"/>
      <c r="T463" s="326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369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70"/>
      <c r="N464" s="348" t="s">
        <v>650</v>
      </c>
      <c r="O464" s="349"/>
      <c r="P464" s="349"/>
      <c r="Q464" s="349"/>
      <c r="R464" s="349"/>
      <c r="S464" s="349"/>
      <c r="T464" s="350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17455.650000000001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17555.16</v>
      </c>
      <c r="X464" s="37"/>
      <c r="Y464" s="315"/>
      <c r="Z464" s="315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70"/>
      <c r="N465" s="348" t="s">
        <v>651</v>
      </c>
      <c r="O465" s="349"/>
      <c r="P465" s="349"/>
      <c r="Q465" s="349"/>
      <c r="R465" s="349"/>
      <c r="S465" s="349"/>
      <c r="T465" s="350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18269.695476652978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18374.806000000004</v>
      </c>
      <c r="X465" s="37"/>
      <c r="Y465" s="315"/>
      <c r="Z465" s="315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70"/>
      <c r="N466" s="348" t="s">
        <v>652</v>
      </c>
      <c r="O466" s="349"/>
      <c r="P466" s="349"/>
      <c r="Q466" s="349"/>
      <c r="R466" s="349"/>
      <c r="S466" s="349"/>
      <c r="T466" s="350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29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29</v>
      </c>
      <c r="X466" s="37"/>
      <c r="Y466" s="315"/>
      <c r="Z466" s="315"/>
    </row>
    <row r="467" spans="1:29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70"/>
      <c r="N467" s="348" t="s">
        <v>654</v>
      </c>
      <c r="O467" s="349"/>
      <c r="P467" s="349"/>
      <c r="Q467" s="349"/>
      <c r="R467" s="349"/>
      <c r="S467" s="349"/>
      <c r="T467" s="350"/>
      <c r="U467" s="37" t="s">
        <v>65</v>
      </c>
      <c r="V467" s="314">
        <f>GrossWeightTotal+PalletQtyTotal*25</f>
        <v>18994.695476652978</v>
      </c>
      <c r="W467" s="314">
        <f>GrossWeightTotalR+PalletQtyTotalR*25</f>
        <v>19099.806000000004</v>
      </c>
      <c r="X467" s="37"/>
      <c r="Y467" s="315"/>
      <c r="Z467" s="315"/>
    </row>
    <row r="468" spans="1:29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70"/>
      <c r="N468" s="348" t="s">
        <v>655</v>
      </c>
      <c r="O468" s="349"/>
      <c r="P468" s="349"/>
      <c r="Q468" s="349"/>
      <c r="R468" s="349"/>
      <c r="S468" s="349"/>
      <c r="T468" s="350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2130.3078094744765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2148</v>
      </c>
      <c r="X468" s="37"/>
      <c r="Y468" s="315"/>
      <c r="Z468" s="315"/>
    </row>
    <row r="469" spans="1:29" ht="14.25" customHeight="1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70"/>
      <c r="N469" s="348" t="s">
        <v>656</v>
      </c>
      <c r="O469" s="349"/>
      <c r="P469" s="349"/>
      <c r="Q469" s="349"/>
      <c r="R469" s="349"/>
      <c r="S469" s="349"/>
      <c r="T469" s="350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32.495019999999997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63" t="s">
        <v>96</v>
      </c>
      <c r="D471" s="487"/>
      <c r="E471" s="487"/>
      <c r="F471" s="407"/>
      <c r="G471" s="363" t="s">
        <v>243</v>
      </c>
      <c r="H471" s="487"/>
      <c r="I471" s="487"/>
      <c r="J471" s="487"/>
      <c r="K471" s="487"/>
      <c r="L471" s="487"/>
      <c r="M471" s="487"/>
      <c r="N471" s="407"/>
      <c r="O471" s="363" t="s">
        <v>447</v>
      </c>
      <c r="P471" s="407"/>
      <c r="Q471" s="363" t="s">
        <v>497</v>
      </c>
      <c r="R471" s="407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410" t="s">
        <v>659</v>
      </c>
      <c r="B472" s="363" t="s">
        <v>59</v>
      </c>
      <c r="C472" s="363" t="s">
        <v>97</v>
      </c>
      <c r="D472" s="363" t="s">
        <v>105</v>
      </c>
      <c r="E472" s="363" t="s">
        <v>96</v>
      </c>
      <c r="F472" s="363" t="s">
        <v>235</v>
      </c>
      <c r="G472" s="363" t="s">
        <v>244</v>
      </c>
      <c r="H472" s="363" t="s">
        <v>251</v>
      </c>
      <c r="I472" s="363" t="s">
        <v>271</v>
      </c>
      <c r="J472" s="363" t="s">
        <v>337</v>
      </c>
      <c r="K472" s="306"/>
      <c r="L472" s="363" t="s">
        <v>340</v>
      </c>
      <c r="M472" s="363" t="s">
        <v>420</v>
      </c>
      <c r="N472" s="363" t="s">
        <v>438</v>
      </c>
      <c r="O472" s="363" t="s">
        <v>448</v>
      </c>
      <c r="P472" s="363" t="s">
        <v>474</v>
      </c>
      <c r="Q472" s="363" t="s">
        <v>498</v>
      </c>
      <c r="R472" s="363" t="s">
        <v>554</v>
      </c>
      <c r="S472" s="363" t="s">
        <v>577</v>
      </c>
      <c r="T472" s="363" t="s">
        <v>623</v>
      </c>
      <c r="U472" s="306"/>
      <c r="Z472" s="52"/>
      <c r="AC472" s="306"/>
    </row>
    <row r="473" spans="1:29" ht="13.5" customHeight="1" thickBot="1" x14ac:dyDescent="0.25">
      <c r="A473" s="411"/>
      <c r="B473" s="364"/>
      <c r="C473" s="364"/>
      <c r="D473" s="364"/>
      <c r="E473" s="364"/>
      <c r="F473" s="364"/>
      <c r="G473" s="364"/>
      <c r="H473" s="364"/>
      <c r="I473" s="364"/>
      <c r="J473" s="364"/>
      <c r="K473" s="306"/>
      <c r="L473" s="364"/>
      <c r="M473" s="364"/>
      <c r="N473" s="364"/>
      <c r="O473" s="364"/>
      <c r="P473" s="364"/>
      <c r="Q473" s="364"/>
      <c r="R473" s="364"/>
      <c r="S473" s="364"/>
      <c r="T473" s="364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302.40000000000003</v>
      </c>
      <c r="D474" s="46">
        <f>IFERROR(W56*1,"0")+IFERROR(W57*1,"0")+IFERROR(W58*1,"0")+IFERROR(W59*1,"0")</f>
        <v>257.60000000000002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2698.7</v>
      </c>
      <c r="F474" s="46">
        <f>IFERROR(W127*1,"0")+IFERROR(W128*1,"0")+IFERROR(W129*1,"0")</f>
        <v>247.50000000000003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151.19999999999999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447.3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596.6</v>
      </c>
      <c r="M474" s="46">
        <f>IFERROR(W264*1,"0")+IFERROR(W265*1,"0")+IFERROR(W266*1,"0")+IFERROR(W267*1,"0")+IFERROR(W268*1,"0")+IFERROR(W269*1,"0")+IFERROR(W270*1,"0")+IFERROR(W274*1,"0")+IFERROR(W275*1,"0")</f>
        <v>20</v>
      </c>
      <c r="N474" s="46">
        <f>IFERROR(W280*1,"0")+IFERROR(W284*1,"0")+IFERROR(W288*1,"0")+IFERROR(W292*1,"0")</f>
        <v>11.399999999999999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8561.4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16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205.62000000000003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4039.44</v>
      </c>
      <c r="T474" s="46">
        <f>IFERROR(W444*1,"0")+IFERROR(W445*1,"0")+IFERROR(W449*1,"0")+IFERROR(W450*1,"0")+IFERROR(W454*1,"0")+IFERROR(W455*1,"0")+IFERROR(W459*1,"0")+IFERROR(W460*1,"0")+IFERROR(W461*1,"0")</f>
        <v>0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44"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N374:T374"/>
    <mergeCell ref="D395:E395"/>
    <mergeCell ref="A43:X43"/>
    <mergeCell ref="N247:R247"/>
    <mergeCell ref="A285:M286"/>
    <mergeCell ref="N182:R182"/>
    <mergeCell ref="A15:L15"/>
    <mergeCell ref="N23:T23"/>
    <mergeCell ref="A48:X48"/>
    <mergeCell ref="N90:R90"/>
    <mergeCell ref="A320:M321"/>
    <mergeCell ref="N217:R217"/>
    <mergeCell ref="N452:T452"/>
    <mergeCell ref="J9:L9"/>
    <mergeCell ref="R5:S5"/>
    <mergeCell ref="N27:R27"/>
    <mergeCell ref="N325:R325"/>
    <mergeCell ref="N390:R390"/>
    <mergeCell ref="A442:X442"/>
    <mergeCell ref="N285:T285"/>
    <mergeCell ref="D237:E237"/>
    <mergeCell ref="N85:R85"/>
    <mergeCell ref="N389:R389"/>
    <mergeCell ref="N156:R156"/>
    <mergeCell ref="N327:R327"/>
    <mergeCell ref="A8:C8"/>
    <mergeCell ref="A10:C10"/>
    <mergeCell ref="A439:M440"/>
    <mergeCell ref="D184:E184"/>
    <mergeCell ref="A63:X63"/>
    <mergeCell ref="O5:P5"/>
    <mergeCell ref="N143:R143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N299:R299"/>
    <mergeCell ref="N321:T321"/>
    <mergeCell ref="N255:T255"/>
    <mergeCell ref="D336:E336"/>
    <mergeCell ref="N242:T242"/>
    <mergeCell ref="A13:L13"/>
    <mergeCell ref="A19:X19"/>
    <mergeCell ref="N81:T81"/>
    <mergeCell ref="N88:R88"/>
    <mergeCell ref="N152:T152"/>
    <mergeCell ref="N259:R259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F5:G5"/>
    <mergeCell ref="A278:X278"/>
    <mergeCell ref="A14:L14"/>
    <mergeCell ref="A254:M255"/>
    <mergeCell ref="A47:X47"/>
    <mergeCell ref="N251:R251"/>
    <mergeCell ref="A248:M249"/>
    <mergeCell ref="A419:M420"/>
    <mergeCell ref="N309:R309"/>
    <mergeCell ref="D175:E175"/>
    <mergeCell ref="N253:R253"/>
    <mergeCell ref="A312:M313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D6:L6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H17:H18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D206:E206"/>
    <mergeCell ref="N41:T41"/>
    <mergeCell ref="D89:E89"/>
    <mergeCell ref="D128:E128"/>
    <mergeCell ref="N109:R109"/>
    <mergeCell ref="N188:R188"/>
    <mergeCell ref="A376:X376"/>
    <mergeCell ref="A162:M163"/>
    <mergeCell ref="N416:R416"/>
    <mergeCell ref="D288:E288"/>
    <mergeCell ref="D459:E459"/>
    <mergeCell ref="N68:R68"/>
    <mergeCell ref="D136:E136"/>
    <mergeCell ref="N457:T457"/>
    <mergeCell ref="N331:R331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N432:R432"/>
    <mergeCell ref="N117:R117"/>
    <mergeCell ref="A456:M457"/>
    <mergeCell ref="N440:T440"/>
    <mergeCell ref="A91:M92"/>
    <mergeCell ref="D101:E101"/>
    <mergeCell ref="D76:E76"/>
    <mergeCell ref="N72:R72"/>
    <mergeCell ref="N456:T456"/>
    <mergeCell ref="N454:R454"/>
    <mergeCell ref="N274:R274"/>
    <mergeCell ref="N84:R84"/>
    <mergeCell ref="N169:T169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60:M61"/>
    <mergeCell ref="D27:E27"/>
    <mergeCell ref="N15:R16"/>
    <mergeCell ref="N194:R194"/>
    <mergeCell ref="A244:X244"/>
    <mergeCell ref="T6:U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N73:R73"/>
    <mergeCell ref="N437:R437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38:T38"/>
    <mergeCell ref="D59:E59"/>
    <mergeCell ref="N70:R70"/>
    <mergeCell ref="N266:R266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N429:R429"/>
    <mergeCell ref="D108:E108"/>
    <mergeCell ref="N223:R22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O11:P11"/>
    <mergeCell ref="A6:C6"/>
    <mergeCell ref="N92:T92"/>
    <mergeCell ref="D113:E113"/>
    <mergeCell ref="A52:M53"/>
    <mergeCell ref="N118:R118"/>
    <mergeCell ref="D309:E309"/>
    <mergeCell ref="A472:A473"/>
    <mergeCell ref="N444:R444"/>
    <mergeCell ref="D145:E145"/>
    <mergeCell ref="N400:R400"/>
    <mergeCell ref="D210:E210"/>
    <mergeCell ref="D381:E381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N351:T351"/>
    <mergeCell ref="D122:E122"/>
    <mergeCell ref="D445:E445"/>
    <mergeCell ref="A33:M34"/>
    <mergeCell ref="N130:T130"/>
    <mergeCell ref="A93:X93"/>
    <mergeCell ref="D211:E211"/>
    <mergeCell ref="N46:T46"/>
    <mergeCell ref="D30:E30"/>
    <mergeCell ref="N307:T307"/>
    <mergeCell ref="N195:R195"/>
    <mergeCell ref="A232:X232"/>
    <mergeCell ref="D67:E67"/>
    <mergeCell ref="A289:M290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D78:E78"/>
    <mergeCell ref="N455:R455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446:T446"/>
    <mergeCell ref="A276:M277"/>
    <mergeCell ref="A141:X141"/>
    <mergeCell ref="N451:T451"/>
    <mergeCell ref="D410:E410"/>
    <mergeCell ref="A133:X133"/>
    <mergeCell ref="N24:T24"/>
    <mergeCell ref="A198:X198"/>
    <mergeCell ref="A369:X369"/>
    <mergeCell ref="H9:I9"/>
    <mergeCell ref="N260:T260"/>
    <mergeCell ref="N267:R267"/>
    <mergeCell ref="N28:R28"/>
    <mergeCell ref="N42:T42"/>
    <mergeCell ref="N30:R30"/>
    <mergeCell ref="D66:E66"/>
    <mergeCell ref="N381:R381"/>
    <mergeCell ref="N181:R181"/>
    <mergeCell ref="D253:E253"/>
    <mergeCell ref="D411:E411"/>
    <mergeCell ref="N147:R147"/>
    <mergeCell ref="A199:X199"/>
    <mergeCell ref="R6:S9"/>
    <mergeCell ref="N127:R127"/>
    <mergeCell ref="N176:R176"/>
    <mergeCell ref="N345:T345"/>
    <mergeCell ref="D28:E28"/>
    <mergeCell ref="N315:R315"/>
    <mergeCell ref="N144:R144"/>
    <mergeCell ref="D187:E187"/>
    <mergeCell ref="N302:R302"/>
    <mergeCell ref="A256:X256"/>
    <mergeCell ref="N202:T202"/>
    <mergeCell ref="D174:E174"/>
    <mergeCell ref="D423:E423"/>
    <mergeCell ref="N329:T329"/>
    <mergeCell ref="N360:R360"/>
    <mergeCell ref="N373:R373"/>
    <mergeCell ref="N420:T420"/>
    <mergeCell ref="D337:E3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2023-12-21T10:10:00Z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