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2FA5A0E-43BD-4B6F-A55E-A2BD2EFF18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W420" i="1" s="1"/>
  <c r="N410" i="1"/>
  <c r="V406" i="1"/>
  <c r="V405" i="1"/>
  <c r="W404" i="1"/>
  <c r="W406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W321" i="1" s="1"/>
  <c r="N319" i="1"/>
  <c r="V317" i="1"/>
  <c r="V316" i="1"/>
  <c r="W315" i="1"/>
  <c r="W317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W274" i="1"/>
  <c r="X274" i="1" s="1"/>
  <c r="X276" i="1" s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W201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W161" i="1"/>
  <c r="X161" i="1" s="1"/>
  <c r="N161" i="1"/>
  <c r="W160" i="1"/>
  <c r="W163" i="1" s="1"/>
  <c r="V158" i="1"/>
  <c r="V157" i="1"/>
  <c r="W156" i="1"/>
  <c r="X156" i="1" s="1"/>
  <c r="N156" i="1"/>
  <c r="W155" i="1"/>
  <c r="N155" i="1"/>
  <c r="V152" i="1"/>
  <c r="V151" i="1"/>
  <c r="W150" i="1"/>
  <c r="X150" i="1" s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W131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F10" i="1"/>
  <c r="J9" i="1"/>
  <c r="F9" i="1"/>
  <c r="A9" i="1"/>
  <c r="A10" i="1" s="1"/>
  <c r="D7" i="1"/>
  <c r="O6" i="1"/>
  <c r="N2" i="1"/>
  <c r="W197" i="1" l="1"/>
  <c r="X254" i="1"/>
  <c r="X377" i="1"/>
  <c r="X378" i="1" s="1"/>
  <c r="W378" i="1"/>
  <c r="W401" i="1"/>
  <c r="V467" i="1"/>
  <c r="V464" i="1"/>
  <c r="W33" i="1"/>
  <c r="W367" i="1"/>
  <c r="X81" i="1"/>
  <c r="X138" i="1"/>
  <c r="W189" i="1"/>
  <c r="P474" i="1"/>
  <c r="X340" i="1"/>
  <c r="X151" i="1"/>
  <c r="W202" i="1"/>
  <c r="X22" i="1"/>
  <c r="X23" i="1" s="1"/>
  <c r="X26" i="1"/>
  <c r="X33" i="1" s="1"/>
  <c r="W91" i="1"/>
  <c r="W114" i="1"/>
  <c r="W123" i="1"/>
  <c r="X127" i="1"/>
  <c r="X130" i="1" s="1"/>
  <c r="I474" i="1"/>
  <c r="X165" i="1"/>
  <c r="X192" i="1"/>
  <c r="X196" i="1" s="1"/>
  <c r="X200" i="1"/>
  <c r="X201" i="1" s="1"/>
  <c r="W276" i="1"/>
  <c r="X315" i="1"/>
  <c r="X316" i="1" s="1"/>
  <c r="W316" i="1"/>
  <c r="X319" i="1"/>
  <c r="X320" i="1" s="1"/>
  <c r="W320" i="1"/>
  <c r="X324" i="1"/>
  <c r="X328" i="1" s="1"/>
  <c r="W340" i="1"/>
  <c r="X354" i="1"/>
  <c r="X394" i="1"/>
  <c r="X404" i="1"/>
  <c r="X405" i="1" s="1"/>
  <c r="W405" i="1"/>
  <c r="X410" i="1"/>
  <c r="W424" i="1"/>
  <c r="W440" i="1"/>
  <c r="W439" i="1"/>
  <c r="X60" i="1"/>
  <c r="X91" i="1"/>
  <c r="X169" i="1"/>
  <c r="W42" i="1"/>
  <c r="W46" i="1"/>
  <c r="W52" i="1"/>
  <c r="W115" i="1"/>
  <c r="W130" i="1"/>
  <c r="W138" i="1"/>
  <c r="W152" i="1"/>
  <c r="W242" i="1"/>
  <c r="X233" i="1"/>
  <c r="X242" i="1" s="1"/>
  <c r="W249" i="1"/>
  <c r="W260" i="1"/>
  <c r="X257" i="1"/>
  <c r="X260" i="1" s="1"/>
  <c r="W329" i="1"/>
  <c r="W334" i="1"/>
  <c r="X331" i="1"/>
  <c r="X333" i="1" s="1"/>
  <c r="W333" i="1"/>
  <c r="F474" i="1"/>
  <c r="O474" i="1"/>
  <c r="W34" i="1"/>
  <c r="W38" i="1"/>
  <c r="W61" i="1"/>
  <c r="W82" i="1"/>
  <c r="W92" i="1"/>
  <c r="W102" i="1"/>
  <c r="W124" i="1"/>
  <c r="W157" i="1"/>
  <c r="W162" i="1"/>
  <c r="W170" i="1"/>
  <c r="W190" i="1"/>
  <c r="W196" i="1"/>
  <c r="L474" i="1"/>
  <c r="W220" i="1"/>
  <c r="X205" i="1"/>
  <c r="X220" i="1" s="1"/>
  <c r="W231" i="1"/>
  <c r="W255" i="1"/>
  <c r="H9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<sst xmlns="http://schemas.openxmlformats.org/spreadsheetml/2006/main" count="1984" uniqueCount="685">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</sst>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443" zoomScaleNormal="100" zoomScaleSheetLayoutView="100" workbookViewId="0">
      <selection activeCell="Z469" sqref="Z469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47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5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10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1" t="s">
        <v>17</v>
      </c>
      <c r="U6" s="359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2"/>
      <c r="U7" s="503"/>
      <c r="Z7" s="51"/>
      <c r="AA7" s="51"/>
      <c r="AB7" s="51"/>
    </row>
    <row r="8" spans="1:29" s="310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2"/>
      <c r="U8" s="503"/>
      <c r="Z8" s="51"/>
      <c r="AA8" s="51"/>
      <c r="AB8" s="51"/>
    </row>
    <row r="9" spans="1:29" s="310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1"/>
      <c r="E9" s="329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5"/>
      <c r="P9" s="406"/>
      <c r="R9" s="323"/>
      <c r="S9" s="370"/>
      <c r="T9" s="504"/>
      <c r="U9" s="50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1"/>
      <c r="E10" s="329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0"/>
      <c r="U12" s="323"/>
      <c r="Z12" s="51"/>
      <c r="AA12" s="51"/>
      <c r="AB12" s="51"/>
    </row>
    <row r="13" spans="1:29" s="310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0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66" t="s">
        <v>37</v>
      </c>
      <c r="D17" s="351" t="s">
        <v>38</v>
      </c>
      <c r="E17" s="429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8"/>
      <c r="P17" s="428"/>
      <c r="Q17" s="428"/>
      <c r="R17" s="429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4"/>
      <c r="BA17" s="378" t="s">
        <v>56</v>
      </c>
    </row>
    <row r="18" spans="1:53" ht="14.25" customHeight="1" x14ac:dyDescent="0.2">
      <c r="A18" s="352"/>
      <c r="B18" s="352"/>
      <c r="C18" s="352"/>
      <c r="D18" s="430"/>
      <c r="E18" s="432"/>
      <c r="F18" s="352"/>
      <c r="G18" s="352"/>
      <c r="H18" s="352"/>
      <c r="I18" s="352"/>
      <c r="J18" s="352"/>
      <c r="K18" s="352"/>
      <c r="L18" s="352"/>
      <c r="M18" s="352"/>
      <c r="N18" s="430"/>
      <c r="O18" s="431"/>
      <c r="P18" s="431"/>
      <c r="Q18" s="431"/>
      <c r="R18" s="432"/>
      <c r="S18" s="309" t="s">
        <v>57</v>
      </c>
      <c r="T18" s="309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5"/>
      <c r="BA18" s="323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1" t="s">
        <v>96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170</v>
      </c>
      <c r="W50" s="313">
        <f>IFERROR(IF(V50="",0,CEILING((V50/$H50),1)*$H50),"")</f>
        <v>172.8</v>
      </c>
      <c r="X50" s="36">
        <f>IFERROR(IF(W50=0,"",ROUNDUP(W50/H50,0)*0.02175),"")</f>
        <v>0.34799999999999998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15.74074074074074</v>
      </c>
      <c r="W52" s="314">
        <f>IFERROR(W50/H50,"0")+IFERROR(W51/H51,"0")</f>
        <v>16</v>
      </c>
      <c r="X52" s="314">
        <f>IFERROR(IF(X50="",0,X50),"0")+IFERROR(IF(X51="",0,X51),"0")</f>
        <v>0.34799999999999998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170</v>
      </c>
      <c r="W53" s="314">
        <f>IFERROR(SUM(W50:W51),"0")</f>
        <v>172.8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120</v>
      </c>
      <c r="W56" s="313">
        <f>IFERROR(IF(V56="",0,CEILING((V56/$H56),1)*$H56),"")</f>
        <v>129.60000000000002</v>
      </c>
      <c r="X56" s="36">
        <f>IFERROR(IF(W56=0,"",ROUNDUP(W56/H56,0)*0.02175),"")</f>
        <v>0.26100000000000001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11.111111111111111</v>
      </c>
      <c r="W60" s="314">
        <f>IFERROR(W56/H56,"0")+IFERROR(W57/H57,"0")+IFERROR(W58/H58,"0")+IFERROR(W59/H59,"0")</f>
        <v>12.000000000000002</v>
      </c>
      <c r="X60" s="314">
        <f>IFERROR(IF(X56="",0,X56),"0")+IFERROR(IF(X57="",0,X57),"0")+IFERROR(IF(X58="",0,X58),"0")+IFERROR(IF(X59="",0,X59),"0")</f>
        <v>0.26100000000000001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120</v>
      </c>
      <c r="W61" s="314">
        <f>IFERROR(SUM(W56:W59),"0")</f>
        <v>129.60000000000002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120</v>
      </c>
      <c r="W67" s="313">
        <f t="shared" si="2"/>
        <v>123.19999999999999</v>
      </c>
      <c r="X67" s="36">
        <f>IFERROR(IF(W67=0,"",ROUNDUP(W67/H67,0)*0.02175),"")</f>
        <v>0.23924999999999999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200</v>
      </c>
      <c r="W68" s="313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100</v>
      </c>
      <c r="W69" s="313">
        <f t="shared" si="2"/>
        <v>100.8</v>
      </c>
      <c r="X69" s="36">
        <f>IFERROR(IF(W69=0,"",ROUNDUP(W69/H69,0)*0.02175),"")</f>
        <v>0.19574999999999998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4</v>
      </c>
      <c r="W71" s="313">
        <f t="shared" si="2"/>
        <v>4</v>
      </c>
      <c r="X71" s="36">
        <f t="shared" ref="X71:X76" si="3">IFERROR(IF(W71=0,"",ROUNDUP(W71/H71,0)*0.00937),"")</f>
        <v>9.3699999999999999E-3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6</v>
      </c>
      <c r="W74" s="313">
        <f t="shared" si="2"/>
        <v>9.6</v>
      </c>
      <c r="X74" s="36">
        <f t="shared" si="3"/>
        <v>1.874E-2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4.5</v>
      </c>
      <c r="W78" s="313">
        <f t="shared" si="2"/>
        <v>7.5</v>
      </c>
      <c r="X78" s="36">
        <f>IFERROR(IF(W78=0,"",ROUNDUP(W78/H78,0)*0.00937),"")</f>
        <v>1.874E-2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7</v>
      </c>
      <c r="W79" s="313">
        <f t="shared" si="2"/>
        <v>9</v>
      </c>
      <c r="X79" s="36">
        <f>IFERROR(IF(W79=0,"",ROUNDUP(W79/H79,0)*0.00937),"")</f>
        <v>1.874E-2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43.166931216931225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46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0.91383999999999987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441.5</v>
      </c>
      <c r="W82" s="314">
        <f>IFERROR(SUM(W64:W80),"0")</f>
        <v>459.3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80</v>
      </c>
      <c r="W85" s="313">
        <f t="shared" si="4"/>
        <v>86.4</v>
      </c>
      <c r="X85" s="36">
        <f>IFERROR(IF(W85=0,"",ROUNDUP(W85/H85,0)*0.02175),"")</f>
        <v>0.17399999999999999</v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3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2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7.4074074074074066</v>
      </c>
      <c r="W91" s="314">
        <f>IFERROR(W84/H84,"0")+IFERROR(W85/H85,"0")+IFERROR(W86/H86,"0")+IFERROR(W87/H87,"0")+IFERROR(W88/H88,"0")+IFERROR(W89/H89,"0")+IFERROR(W90/H90,"0")</f>
        <v>8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0.17399999999999999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80</v>
      </c>
      <c r="W92" s="314">
        <f>IFERROR(SUM(W84:W90),"0")</f>
        <v>86.4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15</v>
      </c>
      <c r="W94" s="313">
        <f t="shared" ref="W94:W101" si="5">IFERROR(IF(V94="",0,CEILING((V94/$H94),1)*$H94),"")</f>
        <v>18</v>
      </c>
      <c r="X94" s="36">
        <f>IFERROR(IF(W94=0,"",ROUNDUP(W94/H94,0)*0.02175),"")</f>
        <v>4.3499999999999997E-2</v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9</v>
      </c>
      <c r="W100" s="313">
        <f t="shared" si="5"/>
        <v>10.5</v>
      </c>
      <c r="X100" s="36">
        <f>IFERROR(IF(W100=0,"",ROUNDUP(W100/H100,0)*0.00502),"")</f>
        <v>2.5100000000000001E-2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5.9523809523809526</v>
      </c>
      <c r="W102" s="314">
        <f>IFERROR(W94/H94,"0")+IFERROR(W95/H95,"0")+IFERROR(W96/H96,"0")+IFERROR(W97/H97,"0")+IFERROR(W98/H98,"0")+IFERROR(W99/H99,"0")+IFERROR(W100/H100,"0")+IFERROR(W101/H101,"0")</f>
        <v>7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6.8599999999999994E-2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24</v>
      </c>
      <c r="W103" s="314">
        <f>IFERROR(SUM(W94:W101),"0")</f>
        <v>28.5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140</v>
      </c>
      <c r="W106" s="313">
        <f t="shared" si="6"/>
        <v>142.80000000000001</v>
      </c>
      <c r="X106" s="36">
        <f>IFERROR(IF(W106=0,"",ROUNDUP(W106/H106,0)*0.02175),"")</f>
        <v>0.36974999999999997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3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5</v>
      </c>
      <c r="W112" s="313">
        <f t="shared" si="6"/>
        <v>6</v>
      </c>
      <c r="X112" s="36">
        <f>IFERROR(IF(W112=0,"",ROUNDUP(W112/H112,0)*0.00753),"")</f>
        <v>1.506E-2</v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0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18.333333333333332</v>
      </c>
      <c r="W114" s="314">
        <f>IFERROR(W105/H105,"0")+IFERROR(W106/H106,"0")+IFERROR(W107/H107,"0")+IFERROR(W108/H108,"0")+IFERROR(W109/H109,"0")+IFERROR(W110/H110,"0")+IFERROR(W111/H111,"0")+IFERROR(W112/H112,"0")+IFERROR(W113/H113,"0")</f>
        <v>19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0.38480999999999999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145</v>
      </c>
      <c r="W115" s="314">
        <f>IFERROR(SUM(W105:W113),"0")</f>
        <v>148.80000000000001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6.6000000000000014</v>
      </c>
      <c r="W121" s="313">
        <f t="shared" si="7"/>
        <v>7.92</v>
      </c>
      <c r="X121" s="36">
        <f>IFERROR(IF(W121=0,"",ROUNDUP(W121/H121,0)*0.00753),"")</f>
        <v>3.0120000000000001E-2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3.3333333333333339</v>
      </c>
      <c r="W123" s="314">
        <f>IFERROR(W117/H117,"0")+IFERROR(W118/H118,"0")+IFERROR(W119/H119,"0")+IFERROR(W120/H120,"0")+IFERROR(W121/H121,"0")+IFERROR(W122/H122,"0")</f>
        <v>4</v>
      </c>
      <c r="X123" s="314">
        <f>IFERROR(IF(X117="",0,X117),"0")+IFERROR(IF(X118="",0,X118),"0")+IFERROR(IF(X119="",0,X119),"0")+IFERROR(IF(X120="",0,X120),"0")+IFERROR(IF(X121="",0,X121),"0")+IFERROR(IF(X122="",0,X122),"0")</f>
        <v>3.0120000000000001E-2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6.6000000000000014</v>
      </c>
      <c r="W124" s="314">
        <f>IFERROR(SUM(W117:W122),"0")</f>
        <v>7.92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40</v>
      </c>
      <c r="W129" s="313">
        <f>IFERROR(IF(V129="",0,CEILING((V129/$H129),1)*$H129),"")</f>
        <v>40.5</v>
      </c>
      <c r="X129" s="36">
        <f>IFERROR(IF(W129=0,"",ROUNDUP(W129/H129,0)*0.00753),"")</f>
        <v>0.11295000000000001</v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38.62433862433862</v>
      </c>
      <c r="W130" s="314">
        <f>IFERROR(W127/H127,"0")+IFERROR(W128/H128,"0")+IFERROR(W129/H129,"0")</f>
        <v>39</v>
      </c>
      <c r="X130" s="314">
        <f>IFERROR(IF(X127="",0,X127),"0")+IFERROR(IF(X128="",0,X128),"0")+IFERROR(IF(X129="",0,X129),"0")</f>
        <v>0.63495000000000001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240</v>
      </c>
      <c r="W131" s="314">
        <f>IFERROR(SUM(W127:W129),"0")</f>
        <v>242.10000000000002</v>
      </c>
      <c r="X131" s="37"/>
      <c r="Y131" s="315"/>
      <c r="Z131" s="315"/>
    </row>
    <row r="132" spans="1:53" ht="27.75" customHeight="1" x14ac:dyDescent="0.2">
      <c r="A132" s="381" t="s">
        <v>243</v>
      </c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14</v>
      </c>
      <c r="W135" s="313">
        <f>IFERROR(IF(V135="",0,CEILING((V135/$H135),1)*$H135),"")</f>
        <v>21.6</v>
      </c>
      <c r="X135" s="36">
        <f>IFERROR(IF(W135=0,"",ROUNDUP(W135/H135,0)*0.02175),"")</f>
        <v>4.3499999999999997E-2</v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1.2962962962962963</v>
      </c>
      <c r="W138" s="314">
        <f>IFERROR(W135/H135,"0")+IFERROR(W136/H136,"0")+IFERROR(W137/H137,"0")</f>
        <v>2</v>
      </c>
      <c r="X138" s="314">
        <f>IFERROR(IF(X135="",0,X135),"0")+IFERROR(IF(X136="",0,X136),"0")+IFERROR(IF(X137="",0,X137),"0")</f>
        <v>4.3499999999999997E-2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14</v>
      </c>
      <c r="W139" s="314">
        <f>IFERROR(SUM(W135:W137),"0")</f>
        <v>21.6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7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0</v>
      </c>
      <c r="W151" s="314">
        <f>IFERROR(W142/H142,"0")+IFERROR(W143/H143,"0")+IFERROR(W144/H144,"0")+IFERROR(W145/H145,"0")+IFERROR(W146/H146,"0")+IFERROR(W147/H147,"0")+IFERROR(W148/H148,"0")+IFERROR(W149/H149,"0")+IFERROR(W150/H150,"0")</f>
        <v>0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0</v>
      </c>
      <c r="W152" s="314">
        <f>IFERROR(SUM(W142:W150),"0")</f>
        <v>0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2.25</v>
      </c>
      <c r="W156" s="313">
        <f>IFERROR(IF(V156="",0,CEILING((V156/$H156),1)*$H156),"")</f>
        <v>2.7</v>
      </c>
      <c r="X156" s="36">
        <f>IFERROR(IF(W156=0,"",ROUNDUP(W156/H156,0)*0.00753),"")</f>
        <v>7.5300000000000002E-3</v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0.83333333333333326</v>
      </c>
      <c r="W157" s="314">
        <f>IFERROR(W155/H155,"0")+IFERROR(W156/H156,"0")</f>
        <v>1</v>
      </c>
      <c r="X157" s="314">
        <f>IFERROR(IF(X155="",0,X155),"0")+IFERROR(IF(X156="",0,X156),"0")</f>
        <v>7.5300000000000002E-3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2.25</v>
      </c>
      <c r="W158" s="314">
        <f>IFERROR(SUM(W155:W156),"0")</f>
        <v>2.7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410</v>
      </c>
      <c r="W165" s="313">
        <f>IFERROR(IF(V165="",0,CEILING((V165/$H165),1)*$H165),"")</f>
        <v>410.40000000000003</v>
      </c>
      <c r="X165" s="36">
        <f>IFERROR(IF(W165=0,"",ROUNDUP(W165/H165,0)*0.00937),"")</f>
        <v>0.71211999999999998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390</v>
      </c>
      <c r="W166" s="313">
        <f>IFERROR(IF(V166="",0,CEILING((V166/$H166),1)*$H166),"")</f>
        <v>394.20000000000005</v>
      </c>
      <c r="X166" s="36">
        <f>IFERROR(IF(W166=0,"",ROUNDUP(W166/H166,0)*0.00937),"")</f>
        <v>0.68401000000000001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6</v>
      </c>
      <c r="W168" s="313">
        <f>IFERROR(IF(V168="",0,CEILING((V168/$H168),1)*$H168),"")</f>
        <v>10.8</v>
      </c>
      <c r="X168" s="36">
        <f>IFERROR(IF(W168=0,"",ROUNDUP(W168/H168,0)*0.00937),"")</f>
        <v>1.874E-2</v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149.25925925925927</v>
      </c>
      <c r="W169" s="314">
        <f>IFERROR(W165/H165,"0")+IFERROR(W166/H166,"0")+IFERROR(W167/H167,"0")+IFERROR(W168/H168,"0")</f>
        <v>151</v>
      </c>
      <c r="X169" s="314">
        <f>IFERROR(IF(X165="",0,X165),"0")+IFERROR(IF(X166="",0,X166),"0")+IFERROR(IF(X167="",0,X167),"0")+IFERROR(IF(X168="",0,X168),"0")</f>
        <v>1.4148699999999999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806</v>
      </c>
      <c r="W170" s="314">
        <f>IFERROR(SUM(W165:W168),"0")</f>
        <v>815.40000000000009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si="9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40</v>
      </c>
      <c r="W174" s="313">
        <f t="shared" si="9"/>
        <v>40.5</v>
      </c>
      <c r="X174" s="36">
        <f>IFERROR(IF(W174=0,"",ROUNDUP(W174/H174,0)*0.02175),"")</f>
        <v>0.10874999999999999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4</v>
      </c>
      <c r="W175" s="313">
        <f t="shared" si="9"/>
        <v>4</v>
      </c>
      <c r="X175" s="36">
        <f>IFERROR(IF(W175=0,"",ROUNDUP(W175/H175,0)*0.01196),"")</f>
        <v>1.196E-2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36</v>
      </c>
      <c r="W178" s="313">
        <f t="shared" si="9"/>
        <v>36</v>
      </c>
      <c r="X178" s="36">
        <f>IFERROR(IF(W178=0,"",ROUNDUP(W178/H178,0)*0.00753),"")</f>
        <v>0.11295000000000001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59</v>
      </c>
      <c r="W180" s="313">
        <f t="shared" si="9"/>
        <v>60</v>
      </c>
      <c r="X180" s="36">
        <f>IFERROR(IF(W180=0,"",ROUNDUP(W180/H180,0)*0.00753),"")</f>
        <v>0.18825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80</v>
      </c>
      <c r="W182" s="313">
        <f t="shared" si="9"/>
        <v>81.599999999999994</v>
      </c>
      <c r="X182" s="36">
        <f t="shared" ref="X182:X188" si="10"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151.19999999999999</v>
      </c>
      <c r="W185" s="313">
        <f t="shared" si="9"/>
        <v>151.19999999999999</v>
      </c>
      <c r="X185" s="36">
        <f t="shared" si="10"/>
        <v>0.47439000000000003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106.4</v>
      </c>
      <c r="W187" s="313">
        <f t="shared" si="9"/>
        <v>108</v>
      </c>
      <c r="X187" s="36">
        <f t="shared" si="10"/>
        <v>0.33884999999999998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200</v>
      </c>
      <c r="W188" s="313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269.52160493827159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272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2.1236899999999999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676.6</v>
      </c>
      <c r="W190" s="314">
        <f>IFERROR(SUM(W172:W188),"0")</f>
        <v>682.9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5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7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68</v>
      </c>
      <c r="W194" s="313">
        <f>IFERROR(IF(V194="",0,CEILING((V194/$H194),1)*$H194),"")</f>
        <v>69.599999999999994</v>
      </c>
      <c r="X194" s="36">
        <f>IFERROR(IF(W194=0,"",ROUNDUP(W194/H194,0)*0.00753),"")</f>
        <v>0.21837000000000001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70</v>
      </c>
      <c r="W195" s="313">
        <f>IFERROR(IF(V195="",0,CEILING((V195/$H195),1)*$H195),"")</f>
        <v>72</v>
      </c>
      <c r="X195" s="36">
        <f>IFERROR(IF(W195=0,"",ROUNDUP(W195/H195,0)*0.00753),"")</f>
        <v>0.22590000000000002</v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57.5</v>
      </c>
      <c r="W196" s="314">
        <f>IFERROR(W192/H192,"0")+IFERROR(W193/H193,"0")+IFERROR(W194/H194,"0")+IFERROR(W195/H195,"0")</f>
        <v>59</v>
      </c>
      <c r="X196" s="314">
        <f>IFERROR(IF(X192="",0,X192),"0")+IFERROR(IF(X193="",0,X193),"0")+IFERROR(IF(X194="",0,X194),"0")+IFERROR(IF(X195="",0,X195),"0")</f>
        <v>0.44427000000000005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138</v>
      </c>
      <c r="W197" s="314">
        <f>IFERROR(SUM(W192:W195),"0")</f>
        <v>141.6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10</v>
      </c>
      <c r="W207" s="313">
        <f t="shared" si="11"/>
        <v>10.8</v>
      </c>
      <c r="X207" s="36">
        <f>IFERROR(IF(W207=0,"",ROUNDUP(W207/H207,0)*0.02175),"")</f>
        <v>2.1749999999999999E-2</v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0.92592592592592582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1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2.1749999999999999E-2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10</v>
      </c>
      <c r="W221" s="314">
        <f>IFERROR(SUM(W205:W219),"0")</f>
        <v>10.8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>IFERROR(IF(V227="",0,CEILING((V227/$H227),1)*$H227),"")</f>
        <v>0</v>
      </c>
      <c r="X227" s="36" t="str">
        <f>IFERROR(IF(W227=0,"",ROUNDUP(W227/H227,0)*0.00753),"")</f>
        <v/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6.3</v>
      </c>
      <c r="W229" s="313">
        <f>IFERROR(IF(V229="",0,CEILING((V229/$H229),1)*$H229),"")</f>
        <v>6.3000000000000007</v>
      </c>
      <c r="X229" s="36">
        <f>IFERROR(IF(W229=0,"",ROUNDUP(W229/H229,0)*0.00502),"")</f>
        <v>1.506E-2</v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3</v>
      </c>
      <c r="W230" s="314">
        <f>IFERROR(W227/H227,"0")+IFERROR(W228/H228,"0")+IFERROR(W229/H229,"0")</f>
        <v>3</v>
      </c>
      <c r="X230" s="314">
        <f>IFERROR(IF(X227="",0,X227),"0")+IFERROR(IF(X228="",0,X228),"0")+IFERROR(IF(X229="",0,X229),"0")</f>
        <v>1.506E-2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6.3</v>
      </c>
      <c r="W231" s="314">
        <f>IFERROR(SUM(W227:W229),"0")</f>
        <v>6.3000000000000007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10.220000000000001</v>
      </c>
      <c r="W236" s="313">
        <f t="shared" si="13"/>
        <v>10.5</v>
      </c>
      <c r="X236" s="36">
        <f>IFERROR(IF(W236=0,"",ROUNDUP(W236/H236,0)*0.00753),"")</f>
        <v>3.7650000000000003E-2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17.5</v>
      </c>
      <c r="W237" s="313">
        <f t="shared" si="13"/>
        <v>18.900000000000002</v>
      </c>
      <c r="X237" s="36">
        <f>IFERROR(IF(W237=0,"",ROUNDUP(W237/H237,0)*0.00753),"")</f>
        <v>6.7769999999999997E-2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13.2</v>
      </c>
      <c r="W242" s="314">
        <f>IFERROR(W233/H233,"0")+IFERROR(W234/H234,"0")+IFERROR(W235/H235,"0")+IFERROR(W236/H236,"0")+IFERROR(W237/H237,"0")+IFERROR(W238/H238,"0")+IFERROR(W239/H239,"0")+IFERROR(W240/H240,"0")+IFERROR(W241/H241,"0")</f>
        <v>14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0.10542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27.72</v>
      </c>
      <c r="W243" s="314">
        <f>IFERROR(SUM(W233:W241),"0")</f>
        <v>29.400000000000002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50</v>
      </c>
      <c r="W246" s="313">
        <f>IFERROR(IF(V246="",0,CEILING((V246/$H246),1)*$H246),"")</f>
        <v>54.6</v>
      </c>
      <c r="X246" s="36">
        <f>IFERROR(IF(W246=0,"",ROUNDUP(W246/H246,0)*0.02175),"")</f>
        <v>0.15225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6.4102564102564106</v>
      </c>
      <c r="W248" s="314">
        <f>IFERROR(W245/H245,"0")+IFERROR(W246/H246,"0")+IFERROR(W247/H247,"0")</f>
        <v>7</v>
      </c>
      <c r="X248" s="314">
        <f>IFERROR(IF(X245="",0,X245),"0")+IFERROR(IF(X246="",0,X246),"0")+IFERROR(IF(X247="",0,X247),"0")</f>
        <v>0.15225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50</v>
      </c>
      <c r="W249" s="314">
        <f>IFERROR(SUM(W245:W247),"0")</f>
        <v>54.6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5.27</v>
      </c>
      <c r="W253" s="313">
        <f>IFERROR(IF(V253="",0,CEILING((V253/$H253),1)*$H253),"")</f>
        <v>7.6499999999999995</v>
      </c>
      <c r="X253" s="36">
        <f>IFERROR(IF(W253=0,"",ROUNDUP(W253/H253,0)*0.00753),"")</f>
        <v>2.2589999999999999E-2</v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2.0666666666666664</v>
      </c>
      <c r="W254" s="314">
        <f>IFERROR(W251/H251,"0")+IFERROR(W252/H252,"0")+IFERROR(W253/H253,"0")</f>
        <v>3</v>
      </c>
      <c r="X254" s="314">
        <f>IFERROR(IF(X251="",0,X251),"0")+IFERROR(IF(X252="",0,X252),"0")+IFERROR(IF(X253="",0,X253),"0")</f>
        <v>2.2589999999999999E-2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5.27</v>
      </c>
      <c r="W255" s="314">
        <f>IFERROR(SUM(W251:W253),"0")</f>
        <v>7.6499999999999995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2</v>
      </c>
      <c r="W258" s="313">
        <f>IFERROR(IF(V258="",0,CEILING((V258/$H258),1)*$H258),"")</f>
        <v>2</v>
      </c>
      <c r="X258" s="36">
        <f>IFERROR(IF(W258=0,"",ROUNDUP(W258/H258,0)*0.00474),"")</f>
        <v>4.7400000000000003E-3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1</v>
      </c>
      <c r="W260" s="314">
        <f>IFERROR(W257/H257,"0")+IFERROR(W258/H258,"0")+IFERROR(W259/H259,"0")</f>
        <v>1</v>
      </c>
      <c r="X260" s="314">
        <f>IFERROR(IF(X257="",0,X257),"0")+IFERROR(IF(X258="",0,X258),"0")+IFERROR(IF(X259="",0,X259),"0")</f>
        <v>4.7400000000000003E-3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2</v>
      </c>
      <c r="W261" s="314">
        <f>IFERROR(SUM(W257:W259),"0")</f>
        <v>2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3</v>
      </c>
      <c r="W270" s="313">
        <f t="shared" si="14"/>
        <v>5</v>
      </c>
      <c r="X270" s="36">
        <f>IFERROR(IF(W270=0,"",ROUNDUP(W270/H270,0)*0.00937),"")</f>
        <v>9.3699999999999999E-3</v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0.6</v>
      </c>
      <c r="W271" s="314">
        <f>IFERROR(W264/H264,"0")+IFERROR(W265/H265,"0")+IFERROR(W266/H266,"0")+IFERROR(W267/H267,"0")+IFERROR(W268/H268,"0")+IFERROR(W269/H269,"0")+IFERROR(W270/H270,"0")</f>
        <v>1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9.3699999999999999E-3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3</v>
      </c>
      <c r="W272" s="314">
        <f>IFERROR(SUM(W264:W270),"0")</f>
        <v>5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2.5499999999999998</v>
      </c>
      <c r="W292" s="313">
        <f>IFERROR(IF(V292="",0,CEILING((V292/$H292),1)*$H292),"")</f>
        <v>2.5499999999999998</v>
      </c>
      <c r="X292" s="36">
        <f>IFERROR(IF(W292=0,"",ROUNDUP(W292/H292,0)*0.00753),"")</f>
        <v>7.5300000000000002E-3</v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1</v>
      </c>
      <c r="W293" s="314">
        <f>IFERROR(W292/H292,"0")</f>
        <v>1</v>
      </c>
      <c r="X293" s="314">
        <f>IFERROR(IF(X292="",0,X292),"0")</f>
        <v>7.5300000000000002E-3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2.5499999999999998</v>
      </c>
      <c r="W294" s="314">
        <f>IFERROR(SUM(W292:W292),"0")</f>
        <v>2.5499999999999998</v>
      </c>
      <c r="X294" s="37"/>
      <c r="Y294" s="315"/>
      <c r="Z294" s="315"/>
    </row>
    <row r="295" spans="1:53" ht="27.75" customHeight="1" x14ac:dyDescent="0.2">
      <c r="A295" s="381" t="s">
        <v>447</v>
      </c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2590</v>
      </c>
      <c r="W298" s="313">
        <f t="shared" ref="W298:W305" si="15">IFERROR(IF(V298="",0,CEILING((V298/$H298),1)*$H298),"")</f>
        <v>2595</v>
      </c>
      <c r="X298" s="36">
        <f>IFERROR(IF(W298=0,"",ROUNDUP(W298/H298,0)*0.02175),"")</f>
        <v>3.7627499999999996</v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2120</v>
      </c>
      <c r="W300" s="313">
        <f t="shared" si="15"/>
        <v>2130</v>
      </c>
      <c r="X300" s="36">
        <f>IFERROR(IF(W300=0,"",ROUNDUP(W300/H300,0)*0.02175),"")</f>
        <v>3.0884999999999998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2640</v>
      </c>
      <c r="W302" s="313">
        <f t="shared" si="15"/>
        <v>2640</v>
      </c>
      <c r="X302" s="36">
        <f>IFERROR(IF(W302=0,"",ROUNDUP(W302/H302,0)*0.02175),"")</f>
        <v>3.8279999999999998</v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3</v>
      </c>
      <c r="W304" s="313">
        <f t="shared" si="15"/>
        <v>5</v>
      </c>
      <c r="X304" s="36">
        <f>IFERROR(IF(W304=0,"",ROUNDUP(W304/H304,0)*0.00937),"")</f>
        <v>9.3699999999999999E-3</v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490.6</v>
      </c>
      <c r="W306" s="314">
        <f>IFERROR(W298/H298,"0")+IFERROR(W299/H299,"0")+IFERROR(W300/H300,"0")+IFERROR(W301/H301,"0")+IFERROR(W302/H302,"0")+IFERROR(W303/H303,"0")+IFERROR(W304/H304,"0")+IFERROR(W305/H305,"0")</f>
        <v>492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10.68862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7353</v>
      </c>
      <c r="W307" s="314">
        <f>IFERROR(SUM(W298:W305),"0")</f>
        <v>7370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4500</v>
      </c>
      <c r="W309" s="313">
        <f>IFERROR(IF(V309="",0,CEILING((V309/$H309),1)*$H309),"")</f>
        <v>4500</v>
      </c>
      <c r="X309" s="36">
        <f>IFERROR(IF(W309=0,"",ROUNDUP(W309/H309,0)*0.02175),"")</f>
        <v>6.5249999999999995</v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2</v>
      </c>
      <c r="W311" s="313">
        <f>IFERROR(IF(V311="",0,CEILING((V311/$H311),1)*$H311),"")</f>
        <v>4</v>
      </c>
      <c r="X311" s="36">
        <f>IFERROR(IF(W311=0,"",ROUNDUP(W311/H311,0)*0.00937),"")</f>
        <v>9.3699999999999999E-3</v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300.5</v>
      </c>
      <c r="W312" s="314">
        <f>IFERROR(W309/H309,"0")+IFERROR(W310/H310,"0")+IFERROR(W311/H311,"0")</f>
        <v>301</v>
      </c>
      <c r="X312" s="314">
        <f>IFERROR(IF(X309="",0,X309),"0")+IFERROR(IF(X310="",0,X310),"0")+IFERROR(IF(X311="",0,X311),"0")</f>
        <v>6.5343699999999991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4502</v>
      </c>
      <c r="W313" s="314">
        <f>IFERROR(SUM(W309:W311),"0")</f>
        <v>4504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90</v>
      </c>
      <c r="W315" s="313">
        <f>IFERROR(IF(V315="",0,CEILING((V315/$H315),1)*$H315),"")</f>
        <v>93.6</v>
      </c>
      <c r="X315" s="36">
        <f>IFERROR(IF(W315=0,"",ROUNDUP(W315/H315,0)*0.02175),"")</f>
        <v>0.26100000000000001</v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11.538461538461538</v>
      </c>
      <c r="W316" s="314">
        <f>IFERROR(W315/H315,"0")</f>
        <v>12</v>
      </c>
      <c r="X316" s="314">
        <f>IFERROR(IF(X315="",0,X315),"0")</f>
        <v>0.26100000000000001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90</v>
      </c>
      <c r="W317" s="314">
        <f>IFERROR(SUM(W315:W315),"0")</f>
        <v>93.6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180</v>
      </c>
      <c r="W319" s="313">
        <f>IFERROR(IF(V319="",0,CEILING((V319/$H319),1)*$H319),"")</f>
        <v>187.2</v>
      </c>
      <c r="X319" s="36">
        <f>IFERROR(IF(W319=0,"",ROUNDUP(W319/H319,0)*0.02175),"")</f>
        <v>0.52200000000000002</v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23.076923076923077</v>
      </c>
      <c r="W320" s="314">
        <f>IFERROR(W319/H319,"0")</f>
        <v>24</v>
      </c>
      <c r="X320" s="314">
        <f>IFERROR(IF(X319="",0,X319),"0")</f>
        <v>0.52200000000000002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180</v>
      </c>
      <c r="W321" s="314">
        <f>IFERROR(SUM(W319:W319),"0")</f>
        <v>187.2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3</v>
      </c>
      <c r="W324" s="313">
        <f>IFERROR(IF(V324="",0,CEILING((V324/$H324),1)*$H324),"")</f>
        <v>12</v>
      </c>
      <c r="X324" s="36">
        <f>IFERROR(IF(W324=0,"",ROUNDUP(W324/H324,0)*0.02175),"")</f>
        <v>2.1749999999999999E-2</v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4.8000000000000007</v>
      </c>
      <c r="W327" s="313">
        <f>IFERROR(IF(V327="",0,CEILING((V327/$H327),1)*$H327),"")</f>
        <v>8</v>
      </c>
      <c r="X327" s="36">
        <f>IFERROR(IF(W327=0,"",ROUNDUP(W327/H327,0)*0.00937),"")</f>
        <v>1.874E-2</v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1.4500000000000002</v>
      </c>
      <c r="W328" s="314">
        <f>IFERROR(W324/H324,"0")+IFERROR(W325/H325,"0")+IFERROR(W326/H326,"0")+IFERROR(W327/H327,"0")</f>
        <v>3</v>
      </c>
      <c r="X328" s="314">
        <f>IFERROR(IF(X324="",0,X324),"0")+IFERROR(IF(X325="",0,X325),"0")+IFERROR(IF(X326="",0,X326),"0")+IFERROR(IF(X327="",0,X327),"0")</f>
        <v>4.0489999999999998E-2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7.8000000000000007</v>
      </c>
      <c r="W329" s="314">
        <f>IFERROR(SUM(W324:W327),"0")</f>
        <v>20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6</v>
      </c>
      <c r="W331" s="313">
        <f>IFERROR(IF(V331="",0,CEILING((V331/$H331),1)*$H331),"")</f>
        <v>8.76</v>
      </c>
      <c r="X331" s="36">
        <f>IFERROR(IF(W331=0,"",ROUNDUP(W331/H331,0)*0.00753),"")</f>
        <v>1.506E-2</v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4.1999999999999993</v>
      </c>
      <c r="W332" s="313">
        <f>IFERROR(IF(V332="",0,CEILING((V332/$H332),1)*$H332),"")</f>
        <v>5.6</v>
      </c>
      <c r="X332" s="36">
        <f>IFERROR(IF(W332=0,"",ROUNDUP(W332/H332,0)*0.00502),"")</f>
        <v>1.004E-2</v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2.8698630136986298</v>
      </c>
      <c r="W333" s="314">
        <f>IFERROR(W331/H331,"0")+IFERROR(W332/H332,"0")</f>
        <v>4</v>
      </c>
      <c r="X333" s="314">
        <f>IFERROR(IF(X331="",0,X331),"0")+IFERROR(IF(X332="",0,X332),"0")</f>
        <v>2.5100000000000001E-2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10.199999999999999</v>
      </c>
      <c r="W334" s="314">
        <f>IFERROR(SUM(W331:W332),"0")</f>
        <v>14.36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100</v>
      </c>
      <c r="W336" s="313">
        <f>IFERROR(IF(V336="",0,CEILING((V336/$H336),1)*$H336),"")</f>
        <v>101.39999999999999</v>
      </c>
      <c r="X336" s="36">
        <f>IFERROR(IF(W336=0,"",ROUNDUP(W336/H336,0)*0.02175),"")</f>
        <v>0.28275</v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12</v>
      </c>
      <c r="W338" s="313">
        <f>IFERROR(IF(V338="",0,CEILING((V338/$H338),1)*$H338),"")</f>
        <v>12</v>
      </c>
      <c r="X338" s="36">
        <f>IFERROR(IF(W338=0,"",ROUNDUP(W338/H338,0)*0.00753),"")</f>
        <v>3.7650000000000003E-2</v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17.820512820512821</v>
      </c>
      <c r="W340" s="314">
        <f>IFERROR(W336/H336,"0")+IFERROR(W337/H337,"0")+IFERROR(W338/H338,"0")+IFERROR(W339/H339,"0")</f>
        <v>18</v>
      </c>
      <c r="X340" s="314">
        <f>IFERROR(IF(X336="",0,X336),"0")+IFERROR(IF(X337="",0,X337),"0")+IFERROR(IF(X338="",0,X338),"0")+IFERROR(IF(X339="",0,X339),"0")</f>
        <v>0.32040000000000002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112</v>
      </c>
      <c r="W341" s="314">
        <f>IFERROR(SUM(W336:W339),"0")</f>
        <v>113.39999999999999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1" t="s">
        <v>497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420</v>
      </c>
      <c r="W356" s="313">
        <f t="shared" si="16"/>
        <v>420</v>
      </c>
      <c r="X356" s="36">
        <f>IFERROR(IF(W356=0,"",ROUNDUP(W356/H356,0)*0.00753),"")</f>
        <v>0.753</v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2.1</v>
      </c>
      <c r="W359" s="313">
        <f t="shared" si="16"/>
        <v>2.1</v>
      </c>
      <c r="X359" s="36">
        <f t="shared" si="17"/>
        <v>5.0200000000000002E-3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101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101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0.75802000000000003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422.1</v>
      </c>
      <c r="W368" s="314">
        <f>IFERROR(SUM(W354:W366),"0")</f>
        <v>422.1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640</v>
      </c>
      <c r="W394" s="313">
        <f t="shared" ref="W394:W400" si="18">IFERROR(IF(V394="",0,CEILING((V394/$H394),1)*$H394),"")</f>
        <v>642.6</v>
      </c>
      <c r="X394" s="36">
        <f>IFERROR(IF(W394=0,"",ROUNDUP(W394/H394,0)*0.00753),"")</f>
        <v>1.1520900000000001</v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7</v>
      </c>
      <c r="W396" s="313">
        <f t="shared" si="18"/>
        <v>8.4</v>
      </c>
      <c r="X396" s="36">
        <f>IFERROR(IF(W396=0,"",ROUNDUP(W396/H396,0)*0.00502),"")</f>
        <v>2.0080000000000001E-2</v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4.1999999999999993</v>
      </c>
      <c r="W399" s="313">
        <f t="shared" si="18"/>
        <v>4.2</v>
      </c>
      <c r="X399" s="36">
        <f>IFERROR(IF(W399=0,"",ROUNDUP(W399/H399,0)*0.00502),"")</f>
        <v>1.004E-2</v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157.71428571428572</v>
      </c>
      <c r="W401" s="314">
        <f>IFERROR(W394/H394,"0")+IFERROR(W395/H395,"0")+IFERROR(W396/H396,"0")+IFERROR(W397/H397,"0")+IFERROR(W398/H398,"0")+IFERROR(W399/H399,"0")+IFERROR(W400/H400,"0")</f>
        <v>159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1.1822100000000002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651.20000000000005</v>
      </c>
      <c r="W402" s="314">
        <f>IFERROR(SUM(W394:W400),"0")</f>
        <v>655.20000000000005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1.1000000000000001</v>
      </c>
      <c r="W404" s="313">
        <f>IFERROR(IF(V404="",0,CEILING((V404/$H404),1)*$H404),"")</f>
        <v>1.32</v>
      </c>
      <c r="X404" s="36">
        <f>IFERROR(IF(W404=0,"",ROUNDUP(W404/H404,0)*0.00627),"")</f>
        <v>6.2700000000000004E-3</v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0.83333333333333337</v>
      </c>
      <c r="W405" s="314">
        <f>IFERROR(W404/H404,"0")</f>
        <v>1</v>
      </c>
      <c r="X405" s="314">
        <f>IFERROR(IF(X404="",0,X404),"0")</f>
        <v>6.2700000000000004E-3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1.1000000000000001</v>
      </c>
      <c r="W406" s="314">
        <f>IFERROR(SUM(W404:W404),"0")</f>
        <v>1.32</v>
      </c>
      <c r="X406" s="37"/>
      <c r="Y406" s="315"/>
      <c r="Z406" s="315"/>
    </row>
    <row r="407" spans="1:53" ht="27.75" customHeight="1" x14ac:dyDescent="0.2">
      <c r="A407" s="381" t="s">
        <v>577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100</v>
      </c>
      <c r="W411" s="313">
        <f t="shared" si="19"/>
        <v>100.32000000000001</v>
      </c>
      <c r="X411" s="36">
        <f>IFERROR(IF(W411=0,"",ROUNDUP(W411/H411,0)*0.01196),"")</f>
        <v>0.22724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85</v>
      </c>
      <c r="W412" s="313">
        <f t="shared" si="19"/>
        <v>89.76</v>
      </c>
      <c r="X412" s="36">
        <f>IFERROR(IF(W412=0,"",ROUNDUP(W412/H412,0)*0.01196),"")</f>
        <v>0.20332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41</v>
      </c>
      <c r="W413" s="313">
        <f t="shared" si="19"/>
        <v>42.24</v>
      </c>
      <c r="X413" s="36">
        <f>IFERROR(IF(W413=0,"",ROUNDUP(W413/H413,0)*0.01196),"")</f>
        <v>9.5680000000000001E-2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6</v>
      </c>
      <c r="W417" s="313">
        <f t="shared" si="19"/>
        <v>7.1999999999999993</v>
      </c>
      <c r="X417" s="36">
        <f>IFERROR(IF(W417=0,"",ROUNDUP(W417/H417,0)*0.00753),"")</f>
        <v>2.2589999999999999E-2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45.303030303030297</v>
      </c>
      <c r="W419" s="314">
        <f>IFERROR(W410/H410,"0")+IFERROR(W411/H411,"0")+IFERROR(W412/H412,"0")+IFERROR(W413/H413,"0")+IFERROR(W414/H414,"0")+IFERROR(W415/H415,"0")+IFERROR(W416/H416,"0")+IFERROR(W417/H417,"0")+IFERROR(W418/H418,"0")</f>
        <v>47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0.54883000000000004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232</v>
      </c>
      <c r="W420" s="314">
        <f>IFERROR(SUM(W410:W418),"0")</f>
        <v>239.52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173</v>
      </c>
      <c r="W422" s="313">
        <f>IFERROR(IF(V422="",0,CEILING((V422/$H422),1)*$H422),"")</f>
        <v>174.24</v>
      </c>
      <c r="X422" s="36">
        <f>IFERROR(IF(W422=0,"",ROUNDUP(W422/H422,0)*0.01196),"")</f>
        <v>0.39468000000000003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32.765151515151516</v>
      </c>
      <c r="W424" s="314">
        <f>IFERROR(W422/H422,"0")+IFERROR(W423/H423,"0")</f>
        <v>33</v>
      </c>
      <c r="X424" s="314">
        <f>IFERROR(IF(X422="",0,X422),"0")+IFERROR(IF(X423="",0,X423),"0")</f>
        <v>0.39468000000000003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173</v>
      </c>
      <c r="W425" s="314">
        <f>IFERROR(SUM(W422:W423),"0")</f>
        <v>174.24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287</v>
      </c>
      <c r="W427" s="313">
        <f t="shared" ref="W427:W432" si="20">IFERROR(IF(V427="",0,CEILING((V427/$H427),1)*$H427),"")</f>
        <v>290.40000000000003</v>
      </c>
      <c r="X427" s="36">
        <f>IFERROR(IF(W427=0,"",ROUNDUP(W427/H427,0)*0.01196),"")</f>
        <v>0.65780000000000005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104</v>
      </c>
      <c r="W428" s="313">
        <f t="shared" si="20"/>
        <v>105.60000000000001</v>
      </c>
      <c r="X428" s="36">
        <f>IFERROR(IF(W428=0,"",ROUNDUP(W428/H428,0)*0.01196),"")</f>
        <v>0.2392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72</v>
      </c>
      <c r="W429" s="313">
        <f t="shared" si="20"/>
        <v>73.92</v>
      </c>
      <c r="X429" s="36">
        <f>IFERROR(IF(W429=0,"",ROUNDUP(W429/H429,0)*0.01196),"")</f>
        <v>0.16744000000000001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9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87.689393939393938</v>
      </c>
      <c r="W433" s="314">
        <f>IFERROR(W427/H427,"0")+IFERROR(W428/H428,"0")+IFERROR(W429/H429,"0")+IFERROR(W430/H430,"0")+IFERROR(W431/H431,"0")+IFERROR(W432/H432,"0")</f>
        <v>89</v>
      </c>
      <c r="X433" s="314">
        <f>IFERROR(IF(X427="",0,X427),"0")+IFERROR(IF(X428="",0,X428),"0")+IFERROR(IF(X429="",0,X429),"0")+IFERROR(IF(X430="",0,X430),"0")+IFERROR(IF(X431="",0,X431),"0")+IFERROR(IF(X432="",0,X432),"0")</f>
        <v>1.0644400000000001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463</v>
      </c>
      <c r="W434" s="314">
        <f>IFERROR(SUM(W427:W432),"0")</f>
        <v>469.92000000000007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0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customHeight="1" x14ac:dyDescent="0.2">
      <c r="A441" s="381" t="s">
        <v>622</v>
      </c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6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2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292</v>
      </c>
      <c r="W459" s="313">
        <f>IFERROR(IF(V459="",0,CEILING((V459/$H459),1)*$H459),"")</f>
        <v>296.39999999999998</v>
      </c>
      <c r="X459" s="36">
        <f>IFERROR(IF(W459=0,"",ROUNDUP(W459/H459,0)*0.02175),"")</f>
        <v>0.8264999999999999</v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37.435897435897438</v>
      </c>
      <c r="W462" s="314">
        <f>IFERROR(W459/H459,"0")+IFERROR(W460/H460,"0")+IFERROR(W461/H461,"0")</f>
        <v>38</v>
      </c>
      <c r="X462" s="314">
        <f>IFERROR(IF(X459="",0,X459),"0")+IFERROR(IF(X460="",0,X460),"0")+IFERROR(IF(X461="",0,X461),"0")</f>
        <v>0.8264999999999999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292</v>
      </c>
      <c r="W463" s="314">
        <f>IFERROR(SUM(W459:W461),"0")</f>
        <v>296.39999999999998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17460.190000000002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17619.180000000008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18205.437356692724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18373.922999999992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28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28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18905.437356692724</v>
      </c>
      <c r="W467" s="314">
        <f>GrossWeightTotalR+PalletQtyTotalR*25</f>
        <v>19073.922999999992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1960.8797722402749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1989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30.360819999999993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06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06"/>
      <c r="Z472" s="52"/>
      <c r="AC472" s="306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06"/>
      <c r="L473" s="364"/>
      <c r="M473" s="364"/>
      <c r="N473" s="364"/>
      <c r="O473" s="364"/>
      <c r="P473" s="364"/>
      <c r="Q473" s="364"/>
      <c r="R473" s="364"/>
      <c r="S473" s="364"/>
      <c r="T473" s="364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172.8</v>
      </c>
      <c r="D474" s="46">
        <f>IFERROR(W56*1,"0")+IFERROR(W57*1,"0")+IFERROR(W58*1,"0")+IFERROR(W59*1,"0")</f>
        <v>129.60000000000002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730.92</v>
      </c>
      <c r="F474" s="46">
        <f>IFERROR(W127*1,"0")+IFERROR(W128*1,"0")+IFERROR(W129*1,"0")</f>
        <v>242.10000000000002</v>
      </c>
      <c r="G474" s="46">
        <f>IFERROR(W135*1,"0")+IFERROR(W136*1,"0")+IFERROR(W137*1,"0")</f>
        <v>21.6</v>
      </c>
      <c r="H474" s="46">
        <f>IFERROR(W142*1,"0")+IFERROR(W143*1,"0")+IFERROR(W144*1,"0")+IFERROR(W145*1,"0")+IFERROR(W146*1,"0")+IFERROR(W147*1,"0")+IFERROR(W148*1,"0")+IFERROR(W149*1,"0")+IFERROR(W150*1,"0")</f>
        <v>0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1642.6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110.75</v>
      </c>
      <c r="M474" s="46">
        <f>IFERROR(W264*1,"0")+IFERROR(W265*1,"0")+IFERROR(W266*1,"0")+IFERROR(W267*1,"0")+IFERROR(W268*1,"0")+IFERROR(W269*1,"0")+IFERROR(W270*1,"0")+IFERROR(W274*1,"0")+IFERROR(W275*1,"0")</f>
        <v>5</v>
      </c>
      <c r="N474" s="46">
        <f>IFERROR(W280*1,"0")+IFERROR(W284*1,"0")+IFERROR(W288*1,"0")+IFERROR(W292*1,"0")</f>
        <v>2.5499999999999998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12154.800000000001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147.76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422.1</v>
      </c>
      <c r="R474" s="46">
        <f>IFERROR(W389*1,"0")+IFERROR(W390*1,"0")+IFERROR(W394*1,"0")+IFERROR(W395*1,"0")+IFERROR(W396*1,"0")+IFERROR(W397*1,"0")+IFERROR(W398*1,"0")+IFERROR(W399*1,"0")+IFERROR(W400*1,"0")+IFERROR(W404*1,"0")</f>
        <v>656.5200000000001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883.68000000000006</v>
      </c>
      <c r="T474" s="46">
        <f>IFERROR(W444*1,"0")+IFERROR(W445*1,"0")+IFERROR(W449*1,"0")+IFERROR(W450*1,"0")+IFERROR(W454*1,"0")+IFERROR(W455*1,"0")+IFERROR(W459*1,"0")+IFERROR(W460*1,"0")+IFERROR(W461*1,"0")</f>
        <v>296.39999999999998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43:X43"/>
    <mergeCell ref="N247:R247"/>
    <mergeCell ref="A285:M286"/>
    <mergeCell ref="N182:R182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85:R85"/>
    <mergeCell ref="N389:R389"/>
    <mergeCell ref="N156:R156"/>
    <mergeCell ref="N327:R327"/>
    <mergeCell ref="A8:C8"/>
    <mergeCell ref="A10:C10"/>
    <mergeCell ref="A439:M440"/>
    <mergeCell ref="D184:E184"/>
    <mergeCell ref="A63:X63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3:L13"/>
    <mergeCell ref="A19:X19"/>
    <mergeCell ref="N81:T81"/>
    <mergeCell ref="N88:R88"/>
    <mergeCell ref="N152:T152"/>
    <mergeCell ref="N259:R25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456:M457"/>
    <mergeCell ref="N440:T440"/>
    <mergeCell ref="A91:M92"/>
    <mergeCell ref="D101:E101"/>
    <mergeCell ref="D76:E76"/>
    <mergeCell ref="N72:R72"/>
    <mergeCell ref="N456:T456"/>
    <mergeCell ref="N454:R454"/>
    <mergeCell ref="N274:R274"/>
    <mergeCell ref="N84:R84"/>
    <mergeCell ref="N169:T169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446:T446"/>
    <mergeCell ref="A276:M277"/>
    <mergeCell ref="A141:X141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381:R381"/>
    <mergeCell ref="N181:R181"/>
    <mergeCell ref="D253:E253"/>
    <mergeCell ref="D411:E411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360:R360"/>
    <mergeCell ref="N373:R373"/>
    <mergeCell ref="N420:T420"/>
    <mergeCell ref="D337:E3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