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12,23 филиалы ЗПФ\"/>
    </mc:Choice>
  </mc:AlternateContent>
  <xr:revisionPtr revIDLastSave="0" documentId="13_ncr:1_{D52DE637-6554-45D7-86FF-2CE434D3DD4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1" l="1"/>
  <c r="Y11" i="1"/>
  <c r="Y12" i="1"/>
  <c r="Y13" i="1"/>
  <c r="Y15" i="1"/>
  <c r="Y16" i="1"/>
  <c r="Y17" i="1"/>
  <c r="Y18" i="1"/>
  <c r="Y20" i="1"/>
  <c r="Y23" i="1"/>
  <c r="Y26" i="1"/>
  <c r="Y27" i="1"/>
  <c r="Y28" i="1"/>
  <c r="Y29" i="1"/>
  <c r="Y31" i="1"/>
  <c r="Y32" i="1"/>
  <c r="Z7" i="1" l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1" i="1"/>
  <c r="Z32" i="1"/>
  <c r="Z33" i="1"/>
  <c r="Z34" i="1"/>
  <c r="Z6" i="1"/>
  <c r="Z19" i="1"/>
  <c r="Z30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N21" i="1" s="1"/>
  <c r="M22" i="1"/>
  <c r="M23" i="1"/>
  <c r="M24" i="1"/>
  <c r="N24" i="1" s="1"/>
  <c r="M25" i="1"/>
  <c r="M26" i="1"/>
  <c r="M27" i="1"/>
  <c r="M28" i="1"/>
  <c r="M29" i="1"/>
  <c r="M30" i="1"/>
  <c r="M31" i="1"/>
  <c r="M32" i="1"/>
  <c r="M33" i="1"/>
  <c r="N33" i="1" s="1"/>
  <c r="M34" i="1"/>
  <c r="M6" i="1"/>
  <c r="R34" i="1" l="1"/>
  <c r="Q34" i="1"/>
  <c r="R32" i="1"/>
  <c r="Q32" i="1"/>
  <c r="R30" i="1"/>
  <c r="R28" i="1"/>
  <c r="Q28" i="1"/>
  <c r="R26" i="1"/>
  <c r="Q26" i="1"/>
  <c r="R24" i="1"/>
  <c r="R22" i="1"/>
  <c r="R20" i="1"/>
  <c r="Q20" i="1"/>
  <c r="R18" i="1"/>
  <c r="Q18" i="1"/>
  <c r="R16" i="1"/>
  <c r="Q16" i="1"/>
  <c r="R14" i="1"/>
  <c r="R12" i="1"/>
  <c r="Q12" i="1"/>
  <c r="Q10" i="1"/>
  <c r="R10" i="1"/>
  <c r="Q8" i="1"/>
  <c r="R8" i="1"/>
  <c r="Q6" i="1"/>
  <c r="R6" i="1"/>
  <c r="R33" i="1"/>
  <c r="Q33" i="1"/>
  <c r="R31" i="1"/>
  <c r="Q31" i="1"/>
  <c r="R29" i="1"/>
  <c r="Q29" i="1"/>
  <c r="R27" i="1"/>
  <c r="Q27" i="1"/>
  <c r="R25" i="1"/>
  <c r="R23" i="1"/>
  <c r="Q23" i="1"/>
  <c r="R21" i="1"/>
  <c r="Q21" i="1"/>
  <c r="R19" i="1"/>
  <c r="R17" i="1"/>
  <c r="Q17" i="1"/>
  <c r="R15" i="1"/>
  <c r="Q15" i="1"/>
  <c r="R13" i="1"/>
  <c r="Q13" i="1"/>
  <c r="R11" i="1"/>
  <c r="Q11" i="1"/>
  <c r="R9" i="1"/>
  <c r="R7" i="1"/>
  <c r="Q7" i="1"/>
  <c r="J27" i="1"/>
  <c r="J28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6" i="1"/>
  <c r="J6" i="1" s="1"/>
  <c r="C7" i="1"/>
  <c r="C12" i="1"/>
  <c r="C16" i="1"/>
  <c r="C17" i="1"/>
  <c r="C20" i="1"/>
  <c r="C22" i="1"/>
  <c r="C23" i="1"/>
  <c r="C31" i="1"/>
  <c r="C32" i="1"/>
  <c r="C6" i="1"/>
  <c r="V27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U6" i="1"/>
  <c r="T6" i="1"/>
  <c r="S6" i="1"/>
  <c r="H7" i="1"/>
  <c r="W7" i="1" s="1"/>
  <c r="H8" i="1"/>
  <c r="W8" i="1" s="1"/>
  <c r="H9" i="1"/>
  <c r="H10" i="1"/>
  <c r="W10" i="1" s="1"/>
  <c r="H11" i="1"/>
  <c r="W11" i="1" s="1"/>
  <c r="H12" i="1"/>
  <c r="W12" i="1" s="1"/>
  <c r="H13" i="1"/>
  <c r="W13" i="1" s="1"/>
  <c r="H14" i="1"/>
  <c r="H15" i="1"/>
  <c r="W15" i="1" s="1"/>
  <c r="H16" i="1"/>
  <c r="W16" i="1" s="1"/>
  <c r="H17" i="1"/>
  <c r="W17" i="1" s="1"/>
  <c r="H18" i="1"/>
  <c r="W18" i="1" s="1"/>
  <c r="H19" i="1"/>
  <c r="H20" i="1"/>
  <c r="W20" i="1" s="1"/>
  <c r="H21" i="1"/>
  <c r="W21" i="1" s="1"/>
  <c r="H22" i="1"/>
  <c r="H23" i="1"/>
  <c r="W23" i="1" s="1"/>
  <c r="H24" i="1"/>
  <c r="H25" i="1"/>
  <c r="H26" i="1"/>
  <c r="W26" i="1" s="1"/>
  <c r="H27" i="1"/>
  <c r="W27" i="1" s="1"/>
  <c r="H28" i="1"/>
  <c r="W28" i="1" s="1"/>
  <c r="H29" i="1"/>
  <c r="W29" i="1" s="1"/>
  <c r="H30" i="1"/>
  <c r="H31" i="1"/>
  <c r="W31" i="1" s="1"/>
  <c r="H32" i="1"/>
  <c r="W32" i="1" s="1"/>
  <c r="H33" i="1"/>
  <c r="W33" i="1" s="1"/>
  <c r="H34" i="1"/>
  <c r="W34" i="1" s="1"/>
  <c r="H6" i="1"/>
  <c r="W6" i="1" s="1"/>
  <c r="G5" i="1"/>
  <c r="F5" i="1"/>
  <c r="Z5" i="1"/>
  <c r="Y5" i="1"/>
  <c r="O5" i="1"/>
  <c r="N5" i="1"/>
  <c r="M5" i="1"/>
  <c r="L5" i="1"/>
  <c r="K5" i="1"/>
  <c r="Q9" i="1" l="1"/>
  <c r="W9" i="1"/>
  <c r="Q25" i="1"/>
  <c r="W25" i="1"/>
  <c r="Q14" i="1"/>
  <c r="W14" i="1"/>
  <c r="Q22" i="1"/>
  <c r="W22" i="1"/>
  <c r="Q19" i="1"/>
  <c r="W19" i="1"/>
  <c r="Q24" i="1"/>
  <c r="W24" i="1"/>
  <c r="Q30" i="1"/>
  <c r="W30" i="1"/>
  <c r="J5" i="1"/>
  <c r="I5" i="1"/>
  <c r="U5" i="1"/>
  <c r="S5" i="1"/>
  <c r="T5" i="1"/>
  <c r="W5" i="1" l="1"/>
</calcChain>
</file>

<file path=xl/sharedStrings.xml><?xml version="1.0" encoding="utf-8"?>
<sst xmlns="http://schemas.openxmlformats.org/spreadsheetml/2006/main" count="88" uniqueCount="59">
  <si>
    <t>Период: 14.12.2023 - 21.12.2023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</si>
  <si>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</si>
  <si>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</si>
  <si>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</si>
  <si>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</si>
  <si>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</si>
  <si>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</si>
  <si>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</si>
  <si>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</si>
  <si>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</si>
  <si>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</si>
  <si>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Жар-ладушки с клубникой и вишней ТМ Зареченские ТС Зареченские продукты.  Поком</t>
  </si>
  <si>
    <t>кг</t>
  </si>
  <si>
    <t>ЖАР-мени ТМ Зареченские ТС Зареченские продукты. 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</si>
  <si>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</si>
  <si>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</si>
  <si>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</si>
  <si>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</si>
  <si>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</si>
  <si>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</si>
  <si>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</si>
  <si>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</si>
  <si>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</si>
  <si>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</si>
  <si>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</si>
  <si>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</si>
  <si>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</si>
  <si>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</si>
  <si>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</si>
  <si>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</si>
  <si>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</si>
  <si>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</si>
  <si>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</si>
  <si>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</si>
  <si>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</si>
  <si>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</si>
  <si>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</si>
  <si>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</si>
  <si>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</si>
  <si>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</si>
  <si>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</si>
  <si>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</si>
  <si>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</si>
  <si>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</si>
  <si>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>заказ 1</t>
  </si>
  <si>
    <t xml:space="preserve">ЗАКАЗ </t>
  </si>
  <si>
    <t>кон ост</t>
  </si>
  <si>
    <t>ост без заказа</t>
  </si>
  <si>
    <t>ср 30,11</t>
  </si>
  <si>
    <t>ср 07,12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</si>
  <si>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</si>
  <si>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</si>
  <si>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</si>
  <si>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</si>
  <si>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</si>
  <si>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</si>
  <si>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</si>
  <si>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14,12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</si>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</sst>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" fontId="3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5" fontId="3" fillId="0" borderId="0" xfId="0" applyNumberFormat="1" applyFont="1"/>
    <xf numFmtId="164" fontId="5" fillId="6" borderId="0" xfId="0" applyNumberFormat="1" applyFont="1" applyFill="1"/>
    <xf numFmtId="164" fontId="6" fillId="2" borderId="4" xfId="0" applyNumberFormat="1" applyFon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4,12,23%20&#1047;&#1055;&#1060;/&#1076;&#1074;%2014,12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5,12,23-21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07.12.2023 - 14.12.2023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>заказ 2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23,11</v>
          </cell>
          <cell r="U3" t="str">
            <v>ср 30,11</v>
          </cell>
          <cell r="V3" t="str">
            <v>ср 07,12</v>
          </cell>
          <cell r="W3" t="str">
            <v>коментарий</v>
          </cell>
          <cell r="X3" t="str">
            <v>вес 1</v>
          </cell>
          <cell r="Y3" t="str">
            <v>вес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N4">
            <v>1</v>
          </cell>
          <cell r="O4">
            <v>2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18687.5</v>
          </cell>
          <cell r="G5">
            <v>26774.799999999999</v>
          </cell>
          <cell r="I5">
            <v>18428.7</v>
          </cell>
          <cell r="J5">
            <v>258.8</v>
          </cell>
          <cell r="K5">
            <v>0</v>
          </cell>
          <cell r="L5">
            <v>0</v>
          </cell>
          <cell r="M5">
            <v>3737.5</v>
          </cell>
          <cell r="N5">
            <v>24315.32</v>
          </cell>
          <cell r="O5">
            <v>1000</v>
          </cell>
          <cell r="P5">
            <v>0</v>
          </cell>
          <cell r="T5">
            <v>2968.5600000000004</v>
          </cell>
          <cell r="U5">
            <v>3887.8599999999997</v>
          </cell>
          <cell r="V5">
            <v>3070.7799999999997</v>
          </cell>
          <cell r="X5">
            <v>13161.32</v>
          </cell>
          <cell r="Y5">
            <v>1000</v>
          </cell>
          <cell r="Z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Дек</v>
          </cell>
          <cell r="D6">
            <v>741</v>
          </cell>
          <cell r="E6">
            <v>2145</v>
          </cell>
          <cell r="F6">
            <v>1320</v>
          </cell>
          <cell r="G6">
            <v>1439</v>
          </cell>
          <cell r="H6">
            <v>0.3</v>
          </cell>
          <cell r="I6">
            <v>1295</v>
          </cell>
          <cell r="J6">
            <v>25</v>
          </cell>
          <cell r="M6">
            <v>264</v>
          </cell>
          <cell r="N6">
            <v>2000</v>
          </cell>
          <cell r="R6">
            <v>13.026515151515152</v>
          </cell>
          <cell r="S6">
            <v>5.4507575757575761</v>
          </cell>
          <cell r="T6">
            <v>142.4</v>
          </cell>
          <cell r="U6">
            <v>243</v>
          </cell>
          <cell r="V6">
            <v>188.6</v>
          </cell>
          <cell r="X6">
            <v>600</v>
          </cell>
          <cell r="Z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Дек</v>
          </cell>
          <cell r="D7">
            <v>1034</v>
          </cell>
          <cell r="E7">
            <v>1332</v>
          </cell>
          <cell r="F7">
            <v>1038</v>
          </cell>
          <cell r="G7">
            <v>1206</v>
          </cell>
          <cell r="H7">
            <v>0.3</v>
          </cell>
          <cell r="I7">
            <v>999</v>
          </cell>
          <cell r="J7">
            <v>39</v>
          </cell>
          <cell r="M7">
            <v>207.6</v>
          </cell>
          <cell r="N7">
            <v>1500</v>
          </cell>
          <cell r="R7">
            <v>13.034682080924856</v>
          </cell>
          <cell r="S7">
            <v>5.8092485549132951</v>
          </cell>
          <cell r="T7">
            <v>210.4</v>
          </cell>
          <cell r="U7">
            <v>233.6</v>
          </cell>
          <cell r="V7">
            <v>160</v>
          </cell>
          <cell r="X7">
            <v>450</v>
          </cell>
          <cell r="Z7">
            <v>12</v>
          </cell>
        </row>
        <row r="8">
          <cell r="A8" t="str">
            <v>Жар-ладушки с клубникой и вишней ТМ Зареченские ТС Зареченские продукты.  Поком</v>
          </cell>
          <cell r="B8" t="str">
            <v>кг</v>
          </cell>
          <cell r="E8">
            <v>111</v>
          </cell>
          <cell r="G8">
            <v>111</v>
          </cell>
          <cell r="H8">
            <v>1</v>
          </cell>
          <cell r="J8">
            <v>0</v>
          </cell>
          <cell r="M8">
            <v>0</v>
          </cell>
          <cell r="R8" t="e">
            <v>#DIV/0!</v>
          </cell>
          <cell r="S8" t="e">
            <v>#DIV/0!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Z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1204.5</v>
          </cell>
          <cell r="F9">
            <v>308</v>
          </cell>
          <cell r="G9">
            <v>847</v>
          </cell>
          <cell r="H9">
            <v>1</v>
          </cell>
          <cell r="I9">
            <v>302.60000000000002</v>
          </cell>
          <cell r="J9">
            <v>5.3999999999999773</v>
          </cell>
          <cell r="M9">
            <v>61.6</v>
          </cell>
          <cell r="R9">
            <v>13.75</v>
          </cell>
          <cell r="S9">
            <v>13.75</v>
          </cell>
          <cell r="T9">
            <v>145.19999999999999</v>
          </cell>
          <cell r="U9">
            <v>112.3</v>
          </cell>
          <cell r="V9">
            <v>62.7</v>
          </cell>
          <cell r="X9">
            <v>0</v>
          </cell>
          <cell r="Z9">
            <v>5.5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D10">
            <v>307.2</v>
          </cell>
          <cell r="E10">
            <v>555</v>
          </cell>
          <cell r="F10">
            <v>388.5</v>
          </cell>
          <cell r="G10">
            <v>414.4</v>
          </cell>
          <cell r="H10">
            <v>1</v>
          </cell>
          <cell r="I10">
            <v>389.1</v>
          </cell>
          <cell r="J10">
            <v>-0.60000000000002274</v>
          </cell>
          <cell r="M10">
            <v>77.7</v>
          </cell>
          <cell r="N10">
            <v>200</v>
          </cell>
          <cell r="R10">
            <v>7.9073359073359066</v>
          </cell>
          <cell r="S10">
            <v>5.333333333333333</v>
          </cell>
          <cell r="T10">
            <v>0</v>
          </cell>
          <cell r="U10">
            <v>93.24</v>
          </cell>
          <cell r="V10">
            <v>77.679999999999993</v>
          </cell>
          <cell r="X10">
            <v>200</v>
          </cell>
          <cell r="Z10">
            <v>3.7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D11">
            <v>601.20000000000005</v>
          </cell>
          <cell r="F11">
            <v>30.6</v>
          </cell>
          <cell r="G11">
            <v>563.4</v>
          </cell>
          <cell r="H11">
            <v>1</v>
          </cell>
          <cell r="I11">
            <v>30.6</v>
          </cell>
          <cell r="J11">
            <v>0</v>
          </cell>
          <cell r="M11">
            <v>6.12</v>
          </cell>
          <cell r="R11">
            <v>92.058823529411754</v>
          </cell>
          <cell r="S11">
            <v>92.058823529411754</v>
          </cell>
          <cell r="T11">
            <v>45.36</v>
          </cell>
          <cell r="U11">
            <v>25.2</v>
          </cell>
          <cell r="V11">
            <v>6.4799999999999995</v>
          </cell>
          <cell r="X11">
            <v>0</v>
          </cell>
          <cell r="Z11">
            <v>1.8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Дек</v>
          </cell>
          <cell r="D12">
            <v>886</v>
          </cell>
          <cell r="E12">
            <v>1800</v>
          </cell>
          <cell r="F12">
            <v>1107</v>
          </cell>
          <cell r="G12">
            <v>1504</v>
          </cell>
          <cell r="H12">
            <v>0.25</v>
          </cell>
          <cell r="I12">
            <v>1085</v>
          </cell>
          <cell r="J12">
            <v>22</v>
          </cell>
          <cell r="M12">
            <v>221.4</v>
          </cell>
          <cell r="N12">
            <v>1400</v>
          </cell>
          <cell r="R12">
            <v>13.116531165311653</v>
          </cell>
          <cell r="S12">
            <v>6.7931345980126467</v>
          </cell>
          <cell r="T12">
            <v>193.6</v>
          </cell>
          <cell r="U12">
            <v>251.8</v>
          </cell>
          <cell r="V12">
            <v>128.80000000000001</v>
          </cell>
          <cell r="X12">
            <v>350</v>
          </cell>
          <cell r="Z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812</v>
          </cell>
          <cell r="E13">
            <v>1680</v>
          </cell>
          <cell r="F13">
            <v>1173</v>
          </cell>
          <cell r="G13">
            <v>1116</v>
          </cell>
          <cell r="H13">
            <v>0.25</v>
          </cell>
          <cell r="I13">
            <v>1124</v>
          </cell>
          <cell r="J13">
            <v>49</v>
          </cell>
          <cell r="M13">
            <v>234.6</v>
          </cell>
          <cell r="N13">
            <v>2000</v>
          </cell>
          <cell r="R13">
            <v>13.282182438192669</v>
          </cell>
          <cell r="S13">
            <v>4.7570332480818411</v>
          </cell>
          <cell r="T13">
            <v>106.2</v>
          </cell>
          <cell r="U13">
            <v>239.2</v>
          </cell>
          <cell r="V13">
            <v>133.4</v>
          </cell>
          <cell r="X13">
            <v>500</v>
          </cell>
          <cell r="Z13">
            <v>12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D14">
            <v>60</v>
          </cell>
          <cell r="E14">
            <v>1380</v>
          </cell>
          <cell r="F14">
            <v>408</v>
          </cell>
          <cell r="G14">
            <v>978</v>
          </cell>
          <cell r="H14">
            <v>1</v>
          </cell>
          <cell r="I14">
            <v>397</v>
          </cell>
          <cell r="J14">
            <v>11</v>
          </cell>
          <cell r="M14">
            <v>81.599999999999994</v>
          </cell>
          <cell r="R14">
            <v>11.98529411764706</v>
          </cell>
          <cell r="S14">
            <v>11.98529411764706</v>
          </cell>
          <cell r="T14">
            <v>73.2</v>
          </cell>
          <cell r="U14">
            <v>146.4</v>
          </cell>
          <cell r="V14">
            <v>96</v>
          </cell>
          <cell r="X14">
            <v>0</v>
          </cell>
          <cell r="Z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D15">
            <v>389</v>
          </cell>
          <cell r="E15">
            <v>440</v>
          </cell>
          <cell r="F15">
            <v>465</v>
          </cell>
          <cell r="G15">
            <v>320</v>
          </cell>
          <cell r="H15">
            <v>0.75</v>
          </cell>
          <cell r="I15">
            <v>493</v>
          </cell>
          <cell r="J15">
            <v>-28</v>
          </cell>
          <cell r="M15">
            <v>93</v>
          </cell>
          <cell r="N15">
            <v>880</v>
          </cell>
          <cell r="R15">
            <v>12.903225806451612</v>
          </cell>
          <cell r="S15">
            <v>3.4408602150537635</v>
          </cell>
          <cell r="T15">
            <v>7.8</v>
          </cell>
          <cell r="U15">
            <v>82.4</v>
          </cell>
          <cell r="V15">
            <v>49.6</v>
          </cell>
          <cell r="X15">
            <v>660</v>
          </cell>
          <cell r="Z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Дек</v>
          </cell>
          <cell r="D16">
            <v>502</v>
          </cell>
          <cell r="E16">
            <v>720</v>
          </cell>
          <cell r="F16">
            <v>547</v>
          </cell>
          <cell r="G16">
            <v>643</v>
          </cell>
          <cell r="H16">
            <v>0.9</v>
          </cell>
          <cell r="I16">
            <v>561</v>
          </cell>
          <cell r="J16">
            <v>-14</v>
          </cell>
          <cell r="M16">
            <v>109.4</v>
          </cell>
          <cell r="N16">
            <v>800</v>
          </cell>
          <cell r="R16">
            <v>13.190127970749542</v>
          </cell>
          <cell r="S16">
            <v>5.8775137111517362</v>
          </cell>
          <cell r="T16">
            <v>97.4</v>
          </cell>
          <cell r="U16">
            <v>116</v>
          </cell>
          <cell r="V16">
            <v>62.2</v>
          </cell>
          <cell r="X16">
            <v>720</v>
          </cell>
          <cell r="Z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Дек</v>
          </cell>
          <cell r="D17">
            <v>764</v>
          </cell>
          <cell r="E17">
            <v>1840</v>
          </cell>
          <cell r="F17">
            <v>1248</v>
          </cell>
          <cell r="G17">
            <v>1266</v>
          </cell>
          <cell r="H17">
            <v>0.9</v>
          </cell>
          <cell r="I17">
            <v>1224</v>
          </cell>
          <cell r="J17">
            <v>24</v>
          </cell>
          <cell r="M17">
            <v>249.6</v>
          </cell>
          <cell r="N17">
            <v>2000</v>
          </cell>
          <cell r="R17">
            <v>13.084935897435898</v>
          </cell>
          <cell r="S17">
            <v>5.072115384615385</v>
          </cell>
          <cell r="T17">
            <v>185</v>
          </cell>
          <cell r="U17">
            <v>260.8</v>
          </cell>
          <cell r="V17">
            <v>169.6</v>
          </cell>
          <cell r="X17">
            <v>1800</v>
          </cell>
          <cell r="Z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265</v>
          </cell>
          <cell r="E18">
            <v>112</v>
          </cell>
          <cell r="F18">
            <v>103</v>
          </cell>
          <cell r="G18">
            <v>248</v>
          </cell>
          <cell r="H18">
            <v>0.43</v>
          </cell>
          <cell r="I18">
            <v>103</v>
          </cell>
          <cell r="J18">
            <v>0</v>
          </cell>
          <cell r="M18">
            <v>20.6</v>
          </cell>
          <cell r="R18">
            <v>12.038834951456311</v>
          </cell>
          <cell r="S18">
            <v>12.038834951456311</v>
          </cell>
          <cell r="T18">
            <v>30</v>
          </cell>
          <cell r="U18">
            <v>13.2</v>
          </cell>
          <cell r="V18">
            <v>24.2</v>
          </cell>
          <cell r="X18">
            <v>0</v>
          </cell>
          <cell r="Z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1760</v>
          </cell>
          <cell r="E19">
            <v>3700</v>
          </cell>
          <cell r="F19">
            <v>1590</v>
          </cell>
          <cell r="G19">
            <v>3630</v>
          </cell>
          <cell r="H19">
            <v>1</v>
          </cell>
          <cell r="I19">
            <v>1600</v>
          </cell>
          <cell r="J19">
            <v>-10</v>
          </cell>
          <cell r="M19">
            <v>318</v>
          </cell>
          <cell r="N19">
            <v>500</v>
          </cell>
          <cell r="R19">
            <v>12.987421383647799</v>
          </cell>
          <cell r="S19">
            <v>11.415094339622641</v>
          </cell>
          <cell r="T19">
            <v>370</v>
          </cell>
          <cell r="U19">
            <v>377</v>
          </cell>
          <cell r="V19">
            <v>354</v>
          </cell>
          <cell r="X19">
            <v>500</v>
          </cell>
          <cell r="Z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Дек</v>
          </cell>
          <cell r="D20">
            <v>1509</v>
          </cell>
          <cell r="E20">
            <v>1648</v>
          </cell>
          <cell r="F20">
            <v>1344</v>
          </cell>
          <cell r="G20">
            <v>1687</v>
          </cell>
          <cell r="H20">
            <v>0.9</v>
          </cell>
          <cell r="I20">
            <v>1325</v>
          </cell>
          <cell r="J20">
            <v>19</v>
          </cell>
          <cell r="M20">
            <v>268.8</v>
          </cell>
          <cell r="N20">
            <v>2000</v>
          </cell>
          <cell r="R20">
            <v>13.716517857142856</v>
          </cell>
          <cell r="S20">
            <v>6.2760416666666661</v>
          </cell>
          <cell r="T20">
            <v>185.2</v>
          </cell>
          <cell r="U20">
            <v>273</v>
          </cell>
          <cell r="V20">
            <v>208.8</v>
          </cell>
          <cell r="X20">
            <v>1800</v>
          </cell>
          <cell r="Z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150</v>
          </cell>
          <cell r="E21">
            <v>224</v>
          </cell>
          <cell r="F21">
            <v>160</v>
          </cell>
          <cell r="G21">
            <v>185</v>
          </cell>
          <cell r="H21">
            <v>0.43</v>
          </cell>
          <cell r="I21">
            <v>158</v>
          </cell>
          <cell r="J21">
            <v>2</v>
          </cell>
          <cell r="M21">
            <v>32</v>
          </cell>
          <cell r="N21">
            <v>200</v>
          </cell>
          <cell r="R21">
            <v>12.03125</v>
          </cell>
          <cell r="S21">
            <v>5.78125</v>
          </cell>
          <cell r="T21">
            <v>26</v>
          </cell>
          <cell r="U21">
            <v>29</v>
          </cell>
          <cell r="V21">
            <v>24.2</v>
          </cell>
          <cell r="X21">
            <v>86</v>
          </cell>
          <cell r="Z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Дек</v>
          </cell>
          <cell r="D22">
            <v>293</v>
          </cell>
          <cell r="E22">
            <v>144</v>
          </cell>
          <cell r="F22">
            <v>152</v>
          </cell>
          <cell r="G22">
            <v>269</v>
          </cell>
          <cell r="H22">
            <v>0.7</v>
          </cell>
          <cell r="I22">
            <v>156</v>
          </cell>
          <cell r="J22">
            <v>-4</v>
          </cell>
          <cell r="M22">
            <v>30.4</v>
          </cell>
          <cell r="N22">
            <v>100</v>
          </cell>
          <cell r="R22">
            <v>12.138157894736842</v>
          </cell>
          <cell r="S22">
            <v>8.8486842105263168</v>
          </cell>
          <cell r="T22">
            <v>45.4</v>
          </cell>
          <cell r="U22">
            <v>42.4</v>
          </cell>
          <cell r="V22">
            <v>29.4</v>
          </cell>
          <cell r="X22">
            <v>70</v>
          </cell>
          <cell r="Z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Дек</v>
          </cell>
          <cell r="D23">
            <v>220</v>
          </cell>
          <cell r="E23">
            <v>200</v>
          </cell>
          <cell r="F23">
            <v>267</v>
          </cell>
          <cell r="G23">
            <v>106</v>
          </cell>
          <cell r="H23">
            <v>0.9</v>
          </cell>
          <cell r="I23">
            <v>272</v>
          </cell>
          <cell r="J23">
            <v>-5</v>
          </cell>
          <cell r="M23">
            <v>53.4</v>
          </cell>
          <cell r="N23">
            <v>550</v>
          </cell>
          <cell r="R23">
            <v>12.284644194756554</v>
          </cell>
          <cell r="S23">
            <v>1.9850187265917603</v>
          </cell>
          <cell r="T23">
            <v>11.2</v>
          </cell>
          <cell r="U23">
            <v>39.200000000000003</v>
          </cell>
          <cell r="V23">
            <v>27</v>
          </cell>
          <cell r="X23">
            <v>495</v>
          </cell>
          <cell r="Z23">
            <v>8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D24">
            <v>217</v>
          </cell>
          <cell r="F24">
            <v>68</v>
          </cell>
          <cell r="G24">
            <v>122</v>
          </cell>
          <cell r="H24">
            <v>0.9</v>
          </cell>
          <cell r="I24">
            <v>68</v>
          </cell>
          <cell r="J24">
            <v>0</v>
          </cell>
          <cell r="M24">
            <v>13.6</v>
          </cell>
          <cell r="N24">
            <v>50</v>
          </cell>
          <cell r="R24">
            <v>12.647058823529411</v>
          </cell>
          <cell r="S24">
            <v>8.9705882352941178</v>
          </cell>
          <cell r="T24">
            <v>25.6</v>
          </cell>
          <cell r="U24">
            <v>17.600000000000001</v>
          </cell>
          <cell r="V24">
            <v>13.8</v>
          </cell>
          <cell r="X24">
            <v>45</v>
          </cell>
          <cell r="Z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1540</v>
          </cell>
          <cell r="E25">
            <v>2700</v>
          </cell>
          <cell r="F25">
            <v>1140</v>
          </cell>
          <cell r="G25">
            <v>2945</v>
          </cell>
          <cell r="H25">
            <v>1</v>
          </cell>
          <cell r="I25">
            <v>1150</v>
          </cell>
          <cell r="J25">
            <v>-10</v>
          </cell>
          <cell r="M25">
            <v>228</v>
          </cell>
          <cell r="R25">
            <v>12.916666666666666</v>
          </cell>
          <cell r="S25">
            <v>12.916666666666666</v>
          </cell>
          <cell r="T25">
            <v>298</v>
          </cell>
          <cell r="U25">
            <v>285</v>
          </cell>
          <cell r="V25">
            <v>270</v>
          </cell>
          <cell r="X25">
            <v>0</v>
          </cell>
          <cell r="Z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930</v>
          </cell>
          <cell r="E26">
            <v>1550</v>
          </cell>
          <cell r="F26">
            <v>1105.5</v>
          </cell>
          <cell r="G26">
            <v>1244.5</v>
          </cell>
          <cell r="H26">
            <v>1</v>
          </cell>
          <cell r="I26">
            <v>1098</v>
          </cell>
          <cell r="J26">
            <v>7.5</v>
          </cell>
          <cell r="M26">
            <v>221.1</v>
          </cell>
          <cell r="N26">
            <v>2000</v>
          </cell>
          <cell r="R26">
            <v>14.674355495251017</v>
          </cell>
          <cell r="S26">
            <v>5.6286748077792854</v>
          </cell>
          <cell r="T26">
            <v>200</v>
          </cell>
          <cell r="U26">
            <v>233</v>
          </cell>
          <cell r="V26">
            <v>167</v>
          </cell>
          <cell r="X26">
            <v>2000</v>
          </cell>
          <cell r="Z26">
            <v>5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54</v>
          </cell>
          <cell r="G27">
            <v>54</v>
          </cell>
          <cell r="H27">
            <v>0.33</v>
          </cell>
          <cell r="J27">
            <v>0</v>
          </cell>
          <cell r="M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0</v>
          </cell>
          <cell r="V27">
            <v>0</v>
          </cell>
          <cell r="W27" t="str">
            <v>нужно продавать!!!</v>
          </cell>
          <cell r="X27">
            <v>0</v>
          </cell>
          <cell r="Z27">
            <v>6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H28">
            <v>1</v>
          </cell>
          <cell r="J28">
            <v>0</v>
          </cell>
          <cell r="M28">
            <v>0</v>
          </cell>
          <cell r="N28">
            <v>50</v>
          </cell>
          <cell r="R28" t="e">
            <v>#DIV/0!</v>
          </cell>
          <cell r="S28" t="e">
            <v>#DIV/0!</v>
          </cell>
          <cell r="T28">
            <v>16.8</v>
          </cell>
          <cell r="U28">
            <v>3</v>
          </cell>
          <cell r="V28">
            <v>0</v>
          </cell>
          <cell r="X28">
            <v>50</v>
          </cell>
          <cell r="Z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D29">
            <v>791</v>
          </cell>
          <cell r="E29">
            <v>1083</v>
          </cell>
          <cell r="F29">
            <v>999</v>
          </cell>
          <cell r="G29">
            <v>812</v>
          </cell>
          <cell r="H29">
            <v>0.25</v>
          </cell>
          <cell r="I29">
            <v>947</v>
          </cell>
          <cell r="J29">
            <v>52</v>
          </cell>
          <cell r="M29">
            <v>199.8</v>
          </cell>
          <cell r="N29">
            <v>2000</v>
          </cell>
          <cell r="R29">
            <v>14.074074074074073</v>
          </cell>
          <cell r="S29">
            <v>4.0640640640640635</v>
          </cell>
          <cell r="T29">
            <v>150.6</v>
          </cell>
          <cell r="U29">
            <v>179.4</v>
          </cell>
          <cell r="V29">
            <v>128.6</v>
          </cell>
          <cell r="X29">
            <v>500</v>
          </cell>
          <cell r="Z29">
            <v>12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D30">
            <v>232.2</v>
          </cell>
          <cell r="E30">
            <v>324.60000000000002</v>
          </cell>
          <cell r="F30">
            <v>172.8</v>
          </cell>
          <cell r="G30">
            <v>329.4</v>
          </cell>
          <cell r="H30">
            <v>1</v>
          </cell>
          <cell r="I30">
            <v>187.6</v>
          </cell>
          <cell r="J30">
            <v>-14.799999999999983</v>
          </cell>
          <cell r="M30">
            <v>34.56</v>
          </cell>
          <cell r="N30">
            <v>85.32000000000005</v>
          </cell>
          <cell r="R30">
            <v>12</v>
          </cell>
          <cell r="S30">
            <v>9.5312499999999982</v>
          </cell>
          <cell r="T30">
            <v>37.799999999999997</v>
          </cell>
          <cell r="U30">
            <v>36.72</v>
          </cell>
          <cell r="V30">
            <v>33.6</v>
          </cell>
          <cell r="X30">
            <v>85.32000000000005</v>
          </cell>
          <cell r="Z30">
            <v>1.8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Дек</v>
          </cell>
          <cell r="D31">
            <v>1120</v>
          </cell>
          <cell r="E31">
            <v>1422</v>
          </cell>
          <cell r="F31">
            <v>1170</v>
          </cell>
          <cell r="G31">
            <v>1259</v>
          </cell>
          <cell r="H31">
            <v>0.25</v>
          </cell>
          <cell r="I31">
            <v>1125</v>
          </cell>
          <cell r="J31">
            <v>45</v>
          </cell>
          <cell r="M31">
            <v>234</v>
          </cell>
          <cell r="N31">
            <v>2000</v>
          </cell>
          <cell r="R31">
            <v>13.927350427350428</v>
          </cell>
          <cell r="S31">
            <v>5.3803418803418808</v>
          </cell>
          <cell r="T31">
            <v>124.4</v>
          </cell>
          <cell r="U31">
            <v>235.2</v>
          </cell>
          <cell r="V31">
            <v>173</v>
          </cell>
          <cell r="X31">
            <v>500</v>
          </cell>
          <cell r="Z31">
            <v>12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 t="str">
            <v>Дек</v>
          </cell>
          <cell r="D32">
            <v>544</v>
          </cell>
          <cell r="E32">
            <v>2088</v>
          </cell>
          <cell r="F32">
            <v>1348</v>
          </cell>
          <cell r="G32">
            <v>1175</v>
          </cell>
          <cell r="H32">
            <v>0.25</v>
          </cell>
          <cell r="I32">
            <v>1301</v>
          </cell>
          <cell r="J32">
            <v>47</v>
          </cell>
          <cell r="M32">
            <v>269.60000000000002</v>
          </cell>
          <cell r="N32">
            <v>3000</v>
          </cell>
          <cell r="R32">
            <v>15.485905044510384</v>
          </cell>
          <cell r="S32">
            <v>4.3583086053412456</v>
          </cell>
          <cell r="T32">
            <v>144</v>
          </cell>
          <cell r="U32">
            <v>240.2</v>
          </cell>
          <cell r="V32">
            <v>180.4</v>
          </cell>
          <cell r="X32">
            <v>750</v>
          </cell>
          <cell r="Z32">
            <v>12</v>
          </cell>
        </row>
        <row r="33">
          <cell r="A33" t="str">
            <v>Чебуреки Мясные вес 2,7 кг ТМ Зареченские ТС Зареченские продукты   Поком</v>
          </cell>
          <cell r="B33" t="str">
            <v>кг</v>
          </cell>
          <cell r="D33">
            <v>153.9</v>
          </cell>
          <cell r="F33">
            <v>35.1</v>
          </cell>
          <cell r="G33">
            <v>116.1</v>
          </cell>
          <cell r="H33">
            <v>1</v>
          </cell>
          <cell r="I33">
            <v>37.799999999999997</v>
          </cell>
          <cell r="J33">
            <v>-2.6999999999999957</v>
          </cell>
          <cell r="M33">
            <v>7.0200000000000005</v>
          </cell>
          <cell r="R33">
            <v>16.538461538461537</v>
          </cell>
          <cell r="S33">
            <v>16.538461538461537</v>
          </cell>
          <cell r="T33">
            <v>0</v>
          </cell>
          <cell r="U33">
            <v>0</v>
          </cell>
          <cell r="V33">
            <v>9.7200000000000006</v>
          </cell>
          <cell r="X33">
            <v>0</v>
          </cell>
          <cell r="Z33">
            <v>2.7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D34">
            <v>2385</v>
          </cell>
          <cell r="E34">
            <v>1000</v>
          </cell>
          <cell r="F34">
            <v>1000</v>
          </cell>
          <cell r="G34">
            <v>2185</v>
          </cell>
          <cell r="H34">
            <v>1</v>
          </cell>
          <cell r="I34">
            <v>1000</v>
          </cell>
          <cell r="J34">
            <v>0</v>
          </cell>
          <cell r="M34">
            <v>200</v>
          </cell>
          <cell r="N34">
            <v>1000</v>
          </cell>
          <cell r="O34">
            <v>1000</v>
          </cell>
          <cell r="R34">
            <v>15.925000000000001</v>
          </cell>
          <cell r="S34">
            <v>10.925000000000001</v>
          </cell>
          <cell r="T34">
            <v>97</v>
          </cell>
          <cell r="U34">
            <v>80</v>
          </cell>
          <cell r="V34">
            <v>292</v>
          </cell>
          <cell r="X34">
            <v>1000</v>
          </cell>
          <cell r="Y34">
            <v>1000</v>
          </cell>
          <cell r="Z34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2 ЗПФ Мелитополь</v>
          </cell>
          <cell r="D1">
            <v>15022.14</v>
          </cell>
        </row>
        <row r="2">
          <cell r="A2" t="str">
            <v>ПОКОМ Логистический Партнер</v>
          </cell>
          <cell r="D2">
            <v>15022.14</v>
          </cell>
        </row>
        <row r="3">
          <cell r="A3" t="str">
            <v>ПОКОМ Логистический Партнер Заморозка</v>
          </cell>
          <cell r="D3">
            <v>15022.14</v>
          </cell>
        </row>
        <row r="4">
          <cell r="A4" t="str">
            <v>Готовые чебупели с ветчиной и сыром Горячая штучка 0,3кг зам  ПОКОМ</v>
          </cell>
          <cell r="D4">
            <v>804</v>
          </cell>
        </row>
        <row r="5">
          <cell r="A5" t="str">
            <v>Готовые чебупели сочные с мясом ТМ Горячая штучка  0,3кг зам  ПОКОМ</v>
          </cell>
          <cell r="D5">
            <v>902</v>
          </cell>
        </row>
        <row r="6">
          <cell r="A6" t="str">
            <v>Жар-ладушки с клубникой и вишней ТМ Зареченские ТС Зареченские продукты.  Поком</v>
          </cell>
          <cell r="D6">
            <v>110.24</v>
          </cell>
        </row>
        <row r="7">
          <cell r="A7" t="str">
            <v>ЖАР-мени ТМ Зареченские ТС Зареченские продукты.   Поком</v>
          </cell>
          <cell r="D7">
            <v>368</v>
          </cell>
        </row>
        <row r="8">
          <cell r="A8" t="str">
            <v>Мини-сосиски в тесте "Фрайпики" 3,7кг ВЕС, ТМ Зареченские  ПОКОМ</v>
          </cell>
          <cell r="D8">
            <v>350.8</v>
          </cell>
        </row>
        <row r="9">
          <cell r="A9" t="str">
            <v>Мини-сосиски в тесте Фрайпики 1,8кг ВЕС ТМ Зареченские  Поком</v>
          </cell>
          <cell r="D9">
            <v>27</v>
          </cell>
        </row>
        <row r="10">
          <cell r="A10" t="str">
            <v>Наггетсы Нагетосы Сочная курочка ТМ Горячая штучка 0,25 кг зам  ПОКОМ</v>
          </cell>
          <cell r="D10">
            <v>593</v>
          </cell>
        </row>
        <row r="11">
          <cell r="A11" t="str">
            <v>Наггетсы с индейкой 0,25кг ТМ Вязанка ТС Няняггетсы Сливушки НД2 замор.  ПОКОМ</v>
          </cell>
          <cell r="D11">
            <v>558</v>
          </cell>
        </row>
        <row r="12">
          <cell r="A12" t="str">
            <v>Наггетсы Хрустящие ТМ Зареченские ТС Зареченские продукты. Поком</v>
          </cell>
          <cell r="D12">
            <v>573</v>
          </cell>
        </row>
        <row r="13">
          <cell r="A13" t="str">
            <v>Пельмени Grandmeni со сливочным маслом Горячая штучка 0,75 кг ПОКОМ</v>
          </cell>
          <cell r="D13">
            <v>280</v>
          </cell>
        </row>
        <row r="14">
          <cell r="A14" t="str">
            <v>Пельмени Бигбули с мясом, Горячая штучка 0,9кг  ПОКОМ</v>
          </cell>
          <cell r="D14">
            <v>358</v>
          </cell>
        </row>
        <row r="15">
          <cell r="A15" t="str">
            <v>Пельмени Бульмени с говядиной и свининой Горячая шт. 0,9 кг  ПОКОМ</v>
          </cell>
          <cell r="D15">
            <v>862</v>
          </cell>
        </row>
        <row r="16">
          <cell r="A16" t="str">
            <v>Пельмени Бульмени с говядиной и свининой Горячая штучка 0,43  ПОКОМ</v>
          </cell>
          <cell r="D16">
            <v>59</v>
          </cell>
        </row>
        <row r="17">
          <cell r="A17" t="str">
            <v>Пельмени Бульмени с говядиной и свининой Наваристые Горячая штучка ВЕС  ПОКОМ</v>
          </cell>
          <cell r="D17">
            <v>1800</v>
          </cell>
        </row>
        <row r="18">
          <cell r="A18" t="str">
            <v>Пельмени Бульмени со сливочным маслом Горячая штучка 0,9 кг  ПОКОМ</v>
          </cell>
          <cell r="D18">
            <v>1070</v>
          </cell>
        </row>
        <row r="19">
          <cell r="A19" t="str">
            <v>Пельмени Бульмени со сливочным маслом ТМ Горячая шт. 0,43 кг  ПОКОМ</v>
          </cell>
          <cell r="D19">
            <v>129</v>
          </cell>
        </row>
        <row r="20">
          <cell r="A20" t="str">
            <v>Пельмени Мясорубские ТМ Стародворье фоу-пак равиоли 0,7 кг.  Поком</v>
          </cell>
          <cell r="D20">
            <v>177</v>
          </cell>
        </row>
        <row r="21">
          <cell r="A21" t="str">
            <v>Пельмени Отборные из свинины и говядины 0,9 кг ТМ Стародворье ТС Медвежье ушко  ПОКОМ</v>
          </cell>
          <cell r="D21">
            <v>84</v>
          </cell>
        </row>
        <row r="22">
          <cell r="A22" t="str">
            <v>Пельмени Отборные с говядиной 0,9 кг НОВА ТМ Стародворье ТС Медвежье ушко  ПОКОМ</v>
          </cell>
          <cell r="D22">
            <v>82</v>
          </cell>
        </row>
        <row r="23">
          <cell r="A23" t="str">
            <v>Пельмени С говядиной и свининой, ВЕС, ТМ Славница сфера пуговки  ПОКОМ</v>
          </cell>
          <cell r="D23">
            <v>1445</v>
          </cell>
        </row>
        <row r="24">
          <cell r="A24" t="str">
            <v>Пельмени Со свининой и говядиной ТМ Особый рецепт Любимая ложка 1,0 кг  ПОКОМ</v>
          </cell>
          <cell r="D24">
            <v>909</v>
          </cell>
        </row>
        <row r="25">
          <cell r="A25" t="str">
            <v>Хотстеры ТМ Горячая штучка ТС Хотстеры 0,25 кг зам  ПОКОМ</v>
          </cell>
          <cell r="D25">
            <v>654</v>
          </cell>
        </row>
        <row r="26">
          <cell r="A26" t="str">
            <v>Хрустящие крылышки ТМ Зареченские ТС Зареченские продукты.   Поком</v>
          </cell>
          <cell r="D26">
            <v>185.4</v>
          </cell>
        </row>
        <row r="27">
          <cell r="A27" t="str">
            <v>Чебупицца курочка по-итальянски Горячая штучка 0,25 кг зам  ПОКОМ</v>
          </cell>
          <cell r="D27">
            <v>794</v>
          </cell>
        </row>
        <row r="28">
          <cell r="A28" t="str">
            <v>Чебупицца Пепперони ТМ Горячая штучка ТС Чебупицца 0.25кг зам  ПОКОМ</v>
          </cell>
          <cell r="D28">
            <v>793</v>
          </cell>
        </row>
        <row r="29">
          <cell r="A29" t="str">
            <v>Чебуреки Мясные вес 2,7 кг ТМ Зареченские ТС Зареченские продукты   Поком</v>
          </cell>
          <cell r="D29">
            <v>34.700000000000003</v>
          </cell>
        </row>
        <row r="30">
          <cell r="A30" t="str">
            <v>Чебуреки сочные ТМ Зареченские ТС Зареченские продукты.  Поком</v>
          </cell>
          <cell r="D30">
            <v>1020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  <cell r="B1"/>
          <cell r="C1"/>
          <cell r="D1"/>
        </row>
        <row r="2">
          <cell r="B2"/>
          <cell r="C2"/>
          <cell r="D2"/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P3"/>
          <cell r="Q3" t="str">
            <v>кон ост</v>
          </cell>
          <cell r="R3" t="str">
            <v>ост без заказа</v>
          </cell>
          <cell r="S3" t="str">
            <v>ср 16,11</v>
          </cell>
          <cell r="T3" t="str">
            <v>ср 23,11</v>
          </cell>
          <cell r="U3" t="str">
            <v>ср 30,11</v>
          </cell>
          <cell r="V3" t="str">
            <v>коментарий</v>
          </cell>
        </row>
        <row r="4">
          <cell r="A4"/>
          <cell r="B4"/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/>
          <cell r="J4"/>
          <cell r="K4"/>
          <cell r="L4"/>
          <cell r="M4"/>
          <cell r="N4"/>
          <cell r="O4" t="str">
            <v>от филиала</v>
          </cell>
          <cell r="P4" t="str">
            <v>комментарий филиала</v>
          </cell>
          <cell r="Q4"/>
          <cell r="R4"/>
          <cell r="S4"/>
          <cell r="T4"/>
          <cell r="U4"/>
          <cell r="V4"/>
        </row>
        <row r="5">
          <cell r="A5"/>
          <cell r="B5"/>
          <cell r="C5"/>
          <cell r="D5"/>
          <cell r="E5"/>
          <cell r="F5">
            <v>15353.9</v>
          </cell>
          <cell r="G5">
            <v>39121.799999999996</v>
          </cell>
          <cell r="H5"/>
          <cell r="I5">
            <v>15296.915000000001</v>
          </cell>
          <cell r="J5">
            <v>56.984999999999872</v>
          </cell>
          <cell r="K5">
            <v>0</v>
          </cell>
          <cell r="L5">
            <v>0</v>
          </cell>
          <cell r="M5">
            <v>3070.7799999999997</v>
          </cell>
          <cell r="N5">
            <v>6859.1200000000008</v>
          </cell>
          <cell r="O5">
            <v>0</v>
          </cell>
          <cell r="P5"/>
          <cell r="Q5"/>
          <cell r="R5"/>
          <cell r="S5">
            <v>4574.66</v>
          </cell>
          <cell r="T5">
            <v>3049.3600000000006</v>
          </cell>
          <cell r="U5">
            <v>3963.2599999999998</v>
          </cell>
          <cell r="V5"/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Дек</v>
          </cell>
          <cell r="D6">
            <v>1734</v>
          </cell>
          <cell r="E6">
            <v>1560</v>
          </cell>
          <cell r="F6">
            <v>943</v>
          </cell>
          <cell r="G6">
            <v>2174</v>
          </cell>
          <cell r="H6">
            <v>0.3</v>
          </cell>
          <cell r="I6">
            <v>914</v>
          </cell>
          <cell r="J6">
            <v>29</v>
          </cell>
          <cell r="M6">
            <v>188.6</v>
          </cell>
          <cell r="N6">
            <v>466.40000000000009</v>
          </cell>
          <cell r="O6"/>
          <cell r="Q6">
            <v>14.000000000000002</v>
          </cell>
          <cell r="R6">
            <v>11.527041357370095</v>
          </cell>
          <cell r="S6">
            <v>284.60000000000002</v>
          </cell>
          <cell r="T6">
            <v>142.4</v>
          </cell>
          <cell r="U6">
            <v>243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Дек</v>
          </cell>
          <cell r="D7">
            <v>1266</v>
          </cell>
          <cell r="E7">
            <v>2016</v>
          </cell>
          <cell r="F7">
            <v>800</v>
          </cell>
          <cell r="G7">
            <v>2232</v>
          </cell>
          <cell r="H7">
            <v>0.3</v>
          </cell>
          <cell r="I7">
            <v>775</v>
          </cell>
          <cell r="J7">
            <v>25</v>
          </cell>
          <cell r="M7">
            <v>160</v>
          </cell>
          <cell r="N7">
            <v>8</v>
          </cell>
          <cell r="O7"/>
          <cell r="Q7">
            <v>14</v>
          </cell>
          <cell r="R7">
            <v>13.95</v>
          </cell>
          <cell r="S7">
            <v>262.8</v>
          </cell>
          <cell r="T7">
            <v>210.4</v>
          </cell>
          <cell r="U7">
            <v>233.6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C8"/>
          <cell r="D8"/>
          <cell r="E8"/>
          <cell r="F8"/>
          <cell r="G8"/>
          <cell r="H8">
            <v>1</v>
          </cell>
          <cell r="J8">
            <v>0</v>
          </cell>
          <cell r="M8">
            <v>0</v>
          </cell>
          <cell r="N8">
            <v>100</v>
          </cell>
          <cell r="O8"/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C9"/>
          <cell r="D9">
            <v>973.5</v>
          </cell>
          <cell r="E9">
            <v>583</v>
          </cell>
          <cell r="F9">
            <v>313.5</v>
          </cell>
          <cell r="G9">
            <v>1155</v>
          </cell>
          <cell r="H9">
            <v>1</v>
          </cell>
          <cell r="I9">
            <v>316</v>
          </cell>
          <cell r="J9">
            <v>-2.5</v>
          </cell>
          <cell r="M9">
            <v>62.7</v>
          </cell>
          <cell r="N9"/>
          <cell r="O9"/>
          <cell r="Q9">
            <v>18.421052631578945</v>
          </cell>
          <cell r="R9">
            <v>18.421052631578945</v>
          </cell>
          <cell r="S9">
            <v>14.3</v>
          </cell>
          <cell r="T9">
            <v>145.19999999999999</v>
          </cell>
          <cell r="U9">
            <v>112.3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C10"/>
          <cell r="D10">
            <v>688.2</v>
          </cell>
          <cell r="E10">
            <v>558.70000000000005</v>
          </cell>
          <cell r="F10">
            <v>388.4</v>
          </cell>
          <cell r="G10">
            <v>803</v>
          </cell>
          <cell r="H10">
            <v>1</v>
          </cell>
          <cell r="I10">
            <v>386.5</v>
          </cell>
          <cell r="J10">
            <v>1.8999999999999773</v>
          </cell>
          <cell r="M10">
            <v>77.679999999999993</v>
          </cell>
          <cell r="N10">
            <v>284.52</v>
          </cell>
          <cell r="O10"/>
          <cell r="Q10">
            <v>14.000000000000002</v>
          </cell>
          <cell r="R10">
            <v>10.337281153450052</v>
          </cell>
          <cell r="S10">
            <v>99.84</v>
          </cell>
          <cell r="T10">
            <v>0</v>
          </cell>
          <cell r="U10">
            <v>93.24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C11"/>
          <cell r="D11">
            <v>630</v>
          </cell>
          <cell r="E11"/>
          <cell r="F11">
            <v>32.4</v>
          </cell>
          <cell r="G11">
            <v>594</v>
          </cell>
          <cell r="H11">
            <v>1</v>
          </cell>
          <cell r="I11">
            <v>32.4</v>
          </cell>
          <cell r="J11">
            <v>0</v>
          </cell>
          <cell r="M11">
            <v>6.4799999999999995</v>
          </cell>
          <cell r="N11"/>
          <cell r="O11"/>
          <cell r="Q11">
            <v>91.666666666666671</v>
          </cell>
          <cell r="R11">
            <v>91.666666666666671</v>
          </cell>
          <cell r="S11">
            <v>0</v>
          </cell>
          <cell r="T11">
            <v>45.36</v>
          </cell>
          <cell r="U11">
            <v>25.2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Дек</v>
          </cell>
          <cell r="D12">
            <v>275</v>
          </cell>
          <cell r="E12">
            <v>3126</v>
          </cell>
          <cell r="F12">
            <v>644</v>
          </cell>
          <cell r="G12">
            <v>2611</v>
          </cell>
          <cell r="H12">
            <v>0.25</v>
          </cell>
          <cell r="I12">
            <v>690</v>
          </cell>
          <cell r="J12">
            <v>-46</v>
          </cell>
          <cell r="M12">
            <v>128.80000000000001</v>
          </cell>
          <cell r="N12"/>
          <cell r="O12"/>
          <cell r="Q12">
            <v>20.271739130434781</v>
          </cell>
          <cell r="R12">
            <v>20.271739130434781</v>
          </cell>
          <cell r="S12">
            <v>168.2</v>
          </cell>
          <cell r="T12">
            <v>193.6</v>
          </cell>
          <cell r="U12">
            <v>251.8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/>
          <cell r="D13">
            <v>1127</v>
          </cell>
          <cell r="E13">
            <v>2076</v>
          </cell>
          <cell r="F13">
            <v>667</v>
          </cell>
          <cell r="G13">
            <v>2409</v>
          </cell>
          <cell r="H13">
            <v>0.25</v>
          </cell>
          <cell r="I13">
            <v>634</v>
          </cell>
          <cell r="J13">
            <v>33</v>
          </cell>
          <cell r="M13">
            <v>133.4</v>
          </cell>
          <cell r="N13"/>
          <cell r="O13"/>
          <cell r="Q13">
            <v>18.058470764617692</v>
          </cell>
          <cell r="R13">
            <v>18.058470764617692</v>
          </cell>
          <cell r="S13">
            <v>247.8</v>
          </cell>
          <cell r="T13">
            <v>106.2</v>
          </cell>
          <cell r="U13">
            <v>239.2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C14"/>
          <cell r="D14">
            <v>588</v>
          </cell>
          <cell r="E14">
            <v>1380</v>
          </cell>
          <cell r="F14">
            <v>480</v>
          </cell>
          <cell r="G14">
            <v>1386</v>
          </cell>
          <cell r="H14">
            <v>1</v>
          </cell>
          <cell r="I14">
            <v>439</v>
          </cell>
          <cell r="J14">
            <v>41</v>
          </cell>
          <cell r="M14">
            <v>96</v>
          </cell>
          <cell r="N14"/>
          <cell r="O14"/>
          <cell r="Q14">
            <v>14.4375</v>
          </cell>
          <cell r="R14">
            <v>14.4375</v>
          </cell>
          <cell r="S14">
            <v>110.4</v>
          </cell>
          <cell r="T14">
            <v>73.2</v>
          </cell>
          <cell r="U14">
            <v>146.4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/>
          <cell r="D15">
            <v>671</v>
          </cell>
          <cell r="E15">
            <v>440</v>
          </cell>
          <cell r="F15">
            <v>248</v>
          </cell>
          <cell r="G15">
            <v>785</v>
          </cell>
          <cell r="H15">
            <v>0.75</v>
          </cell>
          <cell r="I15">
            <v>249</v>
          </cell>
          <cell r="J15">
            <v>-1</v>
          </cell>
          <cell r="M15">
            <v>49.6</v>
          </cell>
          <cell r="N15"/>
          <cell r="O15"/>
          <cell r="Q15">
            <v>15.826612903225806</v>
          </cell>
          <cell r="R15">
            <v>15.826612903225806</v>
          </cell>
          <cell r="S15">
            <v>93</v>
          </cell>
          <cell r="T15">
            <v>7.8</v>
          </cell>
          <cell r="U15">
            <v>82.4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Дек</v>
          </cell>
          <cell r="D16">
            <v>445</v>
          </cell>
          <cell r="E16">
            <v>1144</v>
          </cell>
          <cell r="F16">
            <v>311</v>
          </cell>
          <cell r="G16">
            <v>1190</v>
          </cell>
          <cell r="H16">
            <v>0.9</v>
          </cell>
          <cell r="I16">
            <v>315</v>
          </cell>
          <cell r="J16">
            <v>-4</v>
          </cell>
          <cell r="M16">
            <v>62.2</v>
          </cell>
          <cell r="N16"/>
          <cell r="O16"/>
          <cell r="Q16">
            <v>19.131832797427652</v>
          </cell>
          <cell r="R16">
            <v>19.131832797427652</v>
          </cell>
          <cell r="S16">
            <v>101</v>
          </cell>
          <cell r="T16">
            <v>97.4</v>
          </cell>
          <cell r="U16">
            <v>116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Дек</v>
          </cell>
          <cell r="D17">
            <v>1691</v>
          </cell>
          <cell r="E17">
            <v>1840</v>
          </cell>
          <cell r="F17">
            <v>848</v>
          </cell>
          <cell r="G17">
            <v>2514</v>
          </cell>
          <cell r="H17">
            <v>0.9</v>
          </cell>
          <cell r="I17">
            <v>854</v>
          </cell>
          <cell r="J17">
            <v>-6</v>
          </cell>
          <cell r="M17">
            <v>169.6</v>
          </cell>
          <cell r="N17"/>
          <cell r="O17"/>
          <cell r="Q17">
            <v>14.82311320754717</v>
          </cell>
          <cell r="R17">
            <v>14.82311320754717</v>
          </cell>
          <cell r="S17">
            <v>280.39999999999998</v>
          </cell>
          <cell r="T17">
            <v>185</v>
          </cell>
          <cell r="U17">
            <v>260.8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/>
          <cell r="D18">
            <v>240</v>
          </cell>
          <cell r="E18">
            <v>128</v>
          </cell>
          <cell r="F18">
            <v>121</v>
          </cell>
          <cell r="G18">
            <v>239</v>
          </cell>
          <cell r="H18">
            <v>0.43</v>
          </cell>
          <cell r="I18">
            <v>117</v>
          </cell>
          <cell r="J18">
            <v>4</v>
          </cell>
          <cell r="M18">
            <v>24.2</v>
          </cell>
          <cell r="N18">
            <v>99.800000000000011</v>
          </cell>
          <cell r="O18"/>
          <cell r="Q18">
            <v>14</v>
          </cell>
          <cell r="R18">
            <v>9.8760330578512399</v>
          </cell>
          <cell r="S18">
            <v>32</v>
          </cell>
          <cell r="T18">
            <v>30</v>
          </cell>
          <cell r="U18">
            <v>13.2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/>
          <cell r="D19">
            <v>2040</v>
          </cell>
          <cell r="E19">
            <v>3075</v>
          </cell>
          <cell r="F19">
            <v>1770</v>
          </cell>
          <cell r="G19">
            <v>3125</v>
          </cell>
          <cell r="H19">
            <v>1</v>
          </cell>
          <cell r="I19">
            <v>1751.0150000000001</v>
          </cell>
          <cell r="J19">
            <v>18.9849999999999</v>
          </cell>
          <cell r="M19">
            <v>354</v>
          </cell>
          <cell r="N19">
            <v>1831</v>
          </cell>
          <cell r="O19"/>
          <cell r="Q19">
            <v>14</v>
          </cell>
          <cell r="R19">
            <v>8.8276836158192094</v>
          </cell>
          <cell r="S19">
            <v>390</v>
          </cell>
          <cell r="T19">
            <v>370</v>
          </cell>
          <cell r="U19">
            <v>377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Дек</v>
          </cell>
          <cell r="D20">
            <v>2157</v>
          </cell>
          <cell r="E20">
            <v>1680</v>
          </cell>
          <cell r="F20">
            <v>1044</v>
          </cell>
          <cell r="G20">
            <v>2463</v>
          </cell>
          <cell r="H20">
            <v>0.9</v>
          </cell>
          <cell r="I20">
            <v>1042</v>
          </cell>
          <cell r="J20">
            <v>2</v>
          </cell>
          <cell r="M20">
            <v>208.8</v>
          </cell>
          <cell r="N20">
            <v>460.20000000000027</v>
          </cell>
          <cell r="O20"/>
          <cell r="Q20">
            <v>14</v>
          </cell>
          <cell r="R20">
            <v>11.795977011494251</v>
          </cell>
          <cell r="S20">
            <v>335</v>
          </cell>
          <cell r="T20">
            <v>185.2</v>
          </cell>
          <cell r="U20">
            <v>273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/>
          <cell r="D21">
            <v>254</v>
          </cell>
          <cell r="E21">
            <v>128</v>
          </cell>
          <cell r="F21">
            <v>121</v>
          </cell>
          <cell r="G21">
            <v>249</v>
          </cell>
          <cell r="H21">
            <v>0.43</v>
          </cell>
          <cell r="I21">
            <v>117</v>
          </cell>
          <cell r="J21">
            <v>4</v>
          </cell>
          <cell r="M21">
            <v>24.2</v>
          </cell>
          <cell r="N21">
            <v>89.800000000000011</v>
          </cell>
          <cell r="O21"/>
          <cell r="Q21">
            <v>14</v>
          </cell>
          <cell r="R21">
            <v>10.289256198347108</v>
          </cell>
          <cell r="S21">
            <v>37.200000000000003</v>
          </cell>
          <cell r="T21">
            <v>26</v>
          </cell>
          <cell r="U21">
            <v>29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Дек</v>
          </cell>
          <cell r="D22">
            <v>257</v>
          </cell>
          <cell r="E22">
            <v>320</v>
          </cell>
          <cell r="F22">
            <v>147</v>
          </cell>
          <cell r="G22">
            <v>397</v>
          </cell>
          <cell r="H22">
            <v>0.7</v>
          </cell>
          <cell r="I22">
            <v>148</v>
          </cell>
          <cell r="J22">
            <v>-1</v>
          </cell>
          <cell r="M22">
            <v>29.4</v>
          </cell>
          <cell r="N22">
            <v>14.599999999999966</v>
          </cell>
          <cell r="O22"/>
          <cell r="Q22">
            <v>14</v>
          </cell>
          <cell r="R22">
            <v>13.503401360544219</v>
          </cell>
          <cell r="S22">
            <v>47.4</v>
          </cell>
          <cell r="T22">
            <v>45.4</v>
          </cell>
          <cell r="U22">
            <v>42.4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Дек</v>
          </cell>
          <cell r="D23">
            <v>368</v>
          </cell>
          <cell r="E23">
            <v>208</v>
          </cell>
          <cell r="F23">
            <v>135</v>
          </cell>
          <cell r="G23">
            <v>381</v>
          </cell>
          <cell r="H23">
            <v>0.9</v>
          </cell>
          <cell r="I23">
            <v>137</v>
          </cell>
          <cell r="J23">
            <v>-2</v>
          </cell>
          <cell r="M23">
            <v>27</v>
          </cell>
          <cell r="N23"/>
          <cell r="O23"/>
          <cell r="Q23">
            <v>14.111111111111111</v>
          </cell>
          <cell r="R23">
            <v>14.111111111111111</v>
          </cell>
          <cell r="S23">
            <v>55</v>
          </cell>
          <cell r="T23">
            <v>11.2</v>
          </cell>
          <cell r="U23">
            <v>39.200000000000003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C24"/>
          <cell r="D24">
            <v>248</v>
          </cell>
          <cell r="E24">
            <v>40</v>
          </cell>
          <cell r="F24">
            <v>69</v>
          </cell>
          <cell r="G24">
            <v>190</v>
          </cell>
          <cell r="H24">
            <v>0.9</v>
          </cell>
          <cell r="I24">
            <v>69</v>
          </cell>
          <cell r="J24">
            <v>0</v>
          </cell>
          <cell r="M24">
            <v>13.8</v>
          </cell>
          <cell r="N24"/>
          <cell r="O24"/>
          <cell r="Q24">
            <v>13.768115942028984</v>
          </cell>
          <cell r="R24">
            <v>13.768115942028984</v>
          </cell>
          <cell r="S24">
            <v>32</v>
          </cell>
          <cell r="T24">
            <v>25.6</v>
          </cell>
          <cell r="U24">
            <v>17.600000000000001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C25"/>
          <cell r="D25">
            <v>1635</v>
          </cell>
          <cell r="E25">
            <v>2215</v>
          </cell>
          <cell r="F25">
            <v>1350</v>
          </cell>
          <cell r="G25">
            <v>2340</v>
          </cell>
          <cell r="H25">
            <v>1</v>
          </cell>
          <cell r="I25">
            <v>1350</v>
          </cell>
          <cell r="J25">
            <v>0</v>
          </cell>
          <cell r="M25">
            <v>270</v>
          </cell>
          <cell r="N25">
            <v>1440</v>
          </cell>
          <cell r="O25"/>
          <cell r="Q25">
            <v>14</v>
          </cell>
          <cell r="R25">
            <v>8.6666666666666661</v>
          </cell>
          <cell r="S25">
            <v>311</v>
          </cell>
          <cell r="T25">
            <v>298</v>
          </cell>
          <cell r="U25">
            <v>285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C26"/>
          <cell r="D26">
            <v>1635</v>
          </cell>
          <cell r="E26">
            <v>1535</v>
          </cell>
          <cell r="F26">
            <v>835</v>
          </cell>
          <cell r="G26">
            <v>2175</v>
          </cell>
          <cell r="H26">
            <v>1</v>
          </cell>
          <cell r="I26">
            <v>825</v>
          </cell>
          <cell r="J26">
            <v>10</v>
          </cell>
          <cell r="M26">
            <v>167</v>
          </cell>
          <cell r="N26">
            <v>163</v>
          </cell>
          <cell r="O26"/>
          <cell r="Q26">
            <v>14</v>
          </cell>
          <cell r="R26">
            <v>13.023952095808383</v>
          </cell>
          <cell r="S26">
            <v>245</v>
          </cell>
          <cell r="T26">
            <v>200</v>
          </cell>
          <cell r="U26">
            <v>233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C27"/>
          <cell r="D27">
            <v>54</v>
          </cell>
          <cell r="E27"/>
          <cell r="F27"/>
          <cell r="G27">
            <v>54</v>
          </cell>
          <cell r="H27">
            <v>0.33</v>
          </cell>
          <cell r="J27">
            <v>0</v>
          </cell>
          <cell r="M27">
            <v>0</v>
          </cell>
          <cell r="N27"/>
          <cell r="O27"/>
          <cell r="Q27" t="e">
            <v>#DIV/0!</v>
          </cell>
          <cell r="R27" t="e">
            <v>#DIV/0!</v>
          </cell>
          <cell r="S27">
            <v>1.2</v>
          </cell>
          <cell r="T27">
            <v>0</v>
          </cell>
          <cell r="U27">
            <v>0</v>
          </cell>
          <cell r="V27" t="str">
            <v>нужно продавать!!!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C28"/>
          <cell r="D28"/>
          <cell r="E28"/>
          <cell r="F28"/>
          <cell r="G28"/>
          <cell r="H28">
            <v>1</v>
          </cell>
          <cell r="J28">
            <v>0</v>
          </cell>
          <cell r="M28">
            <v>0</v>
          </cell>
          <cell r="N28">
            <v>100</v>
          </cell>
          <cell r="O28"/>
          <cell r="Q28" t="e">
            <v>#DIV/0!</v>
          </cell>
          <cell r="R28" t="e">
            <v>#DIV/0!</v>
          </cell>
          <cell r="S28">
            <v>0</v>
          </cell>
          <cell r="T28">
            <v>16.8</v>
          </cell>
          <cell r="U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C29"/>
          <cell r="D29">
            <v>1528</v>
          </cell>
          <cell r="E29">
            <v>960</v>
          </cell>
          <cell r="F29">
            <v>643</v>
          </cell>
          <cell r="G29">
            <v>1688</v>
          </cell>
          <cell r="H29">
            <v>0.25</v>
          </cell>
          <cell r="I29">
            <v>628</v>
          </cell>
          <cell r="J29">
            <v>15</v>
          </cell>
          <cell r="M29">
            <v>128.6</v>
          </cell>
          <cell r="N29">
            <v>112.39999999999986</v>
          </cell>
          <cell r="O29"/>
          <cell r="Q29">
            <v>14</v>
          </cell>
          <cell r="R29">
            <v>13.12597200622084</v>
          </cell>
          <cell r="S29">
            <v>251</v>
          </cell>
          <cell r="T29">
            <v>150.6</v>
          </cell>
          <cell r="U29">
            <v>179.4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C30"/>
          <cell r="D30">
            <v>378</v>
          </cell>
          <cell r="E30">
            <v>126</v>
          </cell>
          <cell r="F30">
            <v>168</v>
          </cell>
          <cell r="G30">
            <v>303.60000000000002</v>
          </cell>
          <cell r="H30">
            <v>1</v>
          </cell>
          <cell r="I30">
            <v>163.4</v>
          </cell>
          <cell r="J30">
            <v>4.5999999999999943</v>
          </cell>
          <cell r="M30">
            <v>33.6</v>
          </cell>
          <cell r="N30">
            <v>166.8</v>
          </cell>
          <cell r="O30"/>
          <cell r="Q30">
            <v>14</v>
          </cell>
          <cell r="R30">
            <v>9.0357142857142865</v>
          </cell>
          <cell r="S30">
            <v>36.72</v>
          </cell>
          <cell r="T30">
            <v>37.799999999999997</v>
          </cell>
          <cell r="U30">
            <v>36.72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Дек</v>
          </cell>
          <cell r="D31">
            <v>1471</v>
          </cell>
          <cell r="E31">
            <v>1740</v>
          </cell>
          <cell r="F31">
            <v>865</v>
          </cell>
          <cell r="G31">
            <v>2147</v>
          </cell>
          <cell r="H31">
            <v>0.25</v>
          </cell>
          <cell r="I31">
            <v>844</v>
          </cell>
          <cell r="J31">
            <v>21</v>
          </cell>
          <cell r="M31">
            <v>173</v>
          </cell>
          <cell r="N31">
            <v>275</v>
          </cell>
          <cell r="O31"/>
          <cell r="Q31">
            <v>14</v>
          </cell>
          <cell r="R31">
            <v>12.410404624277456</v>
          </cell>
          <cell r="S31">
            <v>276.39999999999998</v>
          </cell>
          <cell r="T31">
            <v>124.4</v>
          </cell>
          <cell r="U31">
            <v>235.2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 t="str">
            <v>Дек</v>
          </cell>
          <cell r="D32">
            <v>1557</v>
          </cell>
          <cell r="E32">
            <v>1740</v>
          </cell>
          <cell r="F32">
            <v>902</v>
          </cell>
          <cell r="G32">
            <v>2181</v>
          </cell>
          <cell r="H32">
            <v>0.25</v>
          </cell>
          <cell r="I32">
            <v>881</v>
          </cell>
          <cell r="J32">
            <v>21</v>
          </cell>
          <cell r="M32">
            <v>180.4</v>
          </cell>
          <cell r="N32">
            <v>344.59999999999991</v>
          </cell>
          <cell r="O32"/>
          <cell r="Q32">
            <v>13.999999999999998</v>
          </cell>
          <cell r="R32">
            <v>12.08980044345898</v>
          </cell>
          <cell r="S32">
            <v>273.39999999999998</v>
          </cell>
          <cell r="T32">
            <v>144</v>
          </cell>
          <cell r="U32">
            <v>240.2</v>
          </cell>
        </row>
        <row r="33">
          <cell r="A33" t="str">
            <v>Чебуреки Мясные вес 2,7 кг ТМ Зареченские ТС Зареченские продукты   Поком</v>
          </cell>
          <cell r="B33" t="str">
            <v>кг</v>
          </cell>
          <cell r="C33"/>
          <cell r="D33">
            <v>99.9</v>
          </cell>
          <cell r="E33">
            <v>99.9</v>
          </cell>
          <cell r="F33">
            <v>48.6</v>
          </cell>
          <cell r="G33">
            <v>151.19999999999999</v>
          </cell>
          <cell r="H33">
            <v>1</v>
          </cell>
          <cell r="I33">
            <v>48.6</v>
          </cell>
          <cell r="J33">
            <v>0</v>
          </cell>
          <cell r="M33">
            <v>9.7200000000000006</v>
          </cell>
          <cell r="N33"/>
          <cell r="O33"/>
          <cell r="Q33">
            <v>15.555555555555554</v>
          </cell>
          <cell r="R33">
            <v>15.555555555555554</v>
          </cell>
          <cell r="S33">
            <v>0</v>
          </cell>
          <cell r="T33">
            <v>0</v>
          </cell>
          <cell r="U33">
            <v>0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C34"/>
          <cell r="D34">
            <v>1840</v>
          </cell>
          <cell r="E34">
            <v>3045</v>
          </cell>
          <cell r="F34">
            <v>1460</v>
          </cell>
          <cell r="G34">
            <v>3185</v>
          </cell>
          <cell r="H34">
            <v>1</v>
          </cell>
          <cell r="I34">
            <v>1470</v>
          </cell>
          <cell r="J34">
            <v>-10</v>
          </cell>
          <cell r="M34">
            <v>292</v>
          </cell>
          <cell r="N34">
            <v>903</v>
          </cell>
          <cell r="O34"/>
          <cell r="Q34">
            <v>14</v>
          </cell>
          <cell r="R34">
            <v>10.907534246575343</v>
          </cell>
          <cell r="S34">
            <v>502</v>
          </cell>
          <cell r="T34">
            <v>97</v>
          </cell>
          <cell r="U34">
            <v>80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  <cell r="C35"/>
          <cell r="D35">
            <v>-37</v>
          </cell>
          <cell r="E35">
            <v>85</v>
          </cell>
          <cell r="F35"/>
          <cell r="G35"/>
          <cell r="H35">
            <v>0</v>
          </cell>
          <cell r="I35">
            <v>37</v>
          </cell>
          <cell r="J35">
            <v>-37</v>
          </cell>
          <cell r="M35">
            <v>0</v>
          </cell>
          <cell r="N35"/>
          <cell r="O35"/>
          <cell r="Q35" t="e">
            <v>#DIV/0!</v>
          </cell>
          <cell r="R35" t="e">
            <v>#DIV/0!</v>
          </cell>
          <cell r="S35">
            <v>60.6</v>
          </cell>
          <cell r="T35">
            <v>52</v>
          </cell>
          <cell r="U35">
            <v>53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  <cell r="C36"/>
          <cell r="D36">
            <v>-56</v>
          </cell>
          <cell r="E36">
            <v>74</v>
          </cell>
          <cell r="F36"/>
          <cell r="G36"/>
          <cell r="H36">
            <v>0</v>
          </cell>
          <cell r="I36">
            <v>64</v>
          </cell>
          <cell r="J36">
            <v>-64</v>
          </cell>
          <cell r="M36">
            <v>0</v>
          </cell>
          <cell r="N36"/>
          <cell r="O36"/>
          <cell r="Q36" t="e">
            <v>#DIV/0!</v>
          </cell>
          <cell r="R36" t="e">
            <v>#DIV/0!</v>
          </cell>
          <cell r="S36">
            <v>26.4</v>
          </cell>
          <cell r="T36">
            <v>28.8</v>
          </cell>
          <cell r="U36">
            <v>22.4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4"/>
  <sheetViews>
    <sheetView tabSelected="1" workbookViewId="0">
      <pane ySplit="5" topLeftCell="A6" activePane="bottomLeft" state="frozen"/>
      <selection pane="bottomLeft" activeCell="Q37" sqref="Q37"/>
    </sheetView>
  </sheetViews>
  <sheetFormatPr defaultColWidth="10.5" defaultRowHeight="11.45" customHeight="1" outlineLevelRow="1" x14ac:dyDescent="0.2"/>
  <cols>
    <col min="1" max="1" width="64.6640625" style="1" customWidth="1"/>
    <col min="2" max="2" width="3.83203125" style="1" customWidth="1"/>
    <col min="3" max="3" width="8.33203125" style="1" customWidth="1"/>
    <col min="4" max="7" width="7.1640625" style="1" customWidth="1"/>
    <col min="8" max="8" width="4.83203125" style="24" customWidth="1"/>
    <col min="9" max="10" width="7.83203125" style="7" customWidth="1"/>
    <col min="11" max="11" width="1" style="7" customWidth="1"/>
    <col min="12" max="15" width="7.83203125" style="7" customWidth="1"/>
    <col min="16" max="16" width="18.33203125" style="7" customWidth="1"/>
    <col min="17" max="18" width="4.6640625" style="7" customWidth="1"/>
    <col min="19" max="21" width="8.1640625" style="7" customWidth="1"/>
    <col min="22" max="22" width="16.6640625" style="7" customWidth="1"/>
    <col min="23" max="23" width="10.5" style="7"/>
    <col min="24" max="24" width="8.33203125" style="24" customWidth="1"/>
    <col min="25" max="25" width="10.5" style="25"/>
    <col min="26" max="16384" width="10.5" style="7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12.95" customHeight="1" x14ac:dyDescent="0.2">
      <c r="A3" s="8" t="s">
        <v>1</v>
      </c>
      <c r="B3" s="8" t="s">
        <v>2</v>
      </c>
      <c r="C3" s="28" t="s">
        <v>58</v>
      </c>
      <c r="D3" s="6" t="s">
        <v>3</v>
      </c>
      <c r="E3" s="6"/>
      <c r="F3" s="6"/>
      <c r="G3" s="6"/>
      <c r="H3" s="12" t="s">
        <v>39</v>
      </c>
      <c r="I3" s="2" t="s">
        <v>40</v>
      </c>
      <c r="J3" s="2" t="s">
        <v>41</v>
      </c>
      <c r="K3" s="2" t="s">
        <v>42</v>
      </c>
      <c r="L3" s="2" t="s">
        <v>42</v>
      </c>
      <c r="M3" s="2" t="s">
        <v>43</v>
      </c>
      <c r="N3" s="13" t="s">
        <v>44</v>
      </c>
      <c r="O3" s="14" t="s">
        <v>45</v>
      </c>
      <c r="P3" s="15"/>
      <c r="Q3" s="2" t="s">
        <v>46</v>
      </c>
      <c r="R3" s="2" t="s">
        <v>47</v>
      </c>
      <c r="S3" s="13" t="s">
        <v>48</v>
      </c>
      <c r="T3" s="13" t="s">
        <v>49</v>
      </c>
      <c r="U3" s="13" t="s">
        <v>57</v>
      </c>
      <c r="V3" s="16" t="s">
        <v>50</v>
      </c>
      <c r="W3" s="2" t="s">
        <v>51</v>
      </c>
      <c r="X3" s="12"/>
      <c r="Y3" s="17" t="s">
        <v>52</v>
      </c>
      <c r="Z3" s="2" t="s">
        <v>53</v>
      </c>
    </row>
    <row r="4" spans="1:26" ht="26.1" customHeight="1" x14ac:dyDescent="0.2">
      <c r="A4" s="9"/>
      <c r="B4" s="10"/>
      <c r="C4" s="28" t="s">
        <v>58</v>
      </c>
      <c r="D4" s="6" t="s">
        <v>4</v>
      </c>
      <c r="E4" s="6" t="s">
        <v>5</v>
      </c>
      <c r="F4" s="6" t="s">
        <v>6</v>
      </c>
      <c r="G4" s="6" t="s">
        <v>7</v>
      </c>
      <c r="H4" s="12"/>
      <c r="I4" s="2"/>
      <c r="J4" s="2"/>
      <c r="K4" s="2"/>
      <c r="L4" s="13"/>
      <c r="M4" s="2"/>
      <c r="N4" s="18"/>
      <c r="O4" s="14" t="s">
        <v>54</v>
      </c>
      <c r="P4" s="15" t="s">
        <v>55</v>
      </c>
      <c r="Q4" s="2"/>
      <c r="R4" s="2"/>
      <c r="S4" s="2"/>
      <c r="T4" s="2"/>
      <c r="U4" s="2"/>
      <c r="V4" s="2"/>
      <c r="W4" s="2"/>
      <c r="X4" s="12"/>
      <c r="Y4" s="26"/>
      <c r="Z4" s="19"/>
    </row>
    <row r="5" spans="1:26" ht="12" customHeight="1" x14ac:dyDescent="0.2">
      <c r="A5" s="9"/>
      <c r="B5" s="10"/>
      <c r="C5" s="10"/>
      <c r="D5" s="6"/>
      <c r="E5" s="6"/>
      <c r="F5" s="20">
        <f t="shared" ref="F5:G5" si="0">SUM(F6:F210)</f>
        <v>15036.4</v>
      </c>
      <c r="G5" s="20">
        <f t="shared" si="0"/>
        <v>35651.600000000006</v>
      </c>
      <c r="H5" s="12"/>
      <c r="I5" s="20">
        <f t="shared" ref="I5:O5" si="1">SUM(I6:I210)</f>
        <v>15022.140000000001</v>
      </c>
      <c r="J5" s="20">
        <f t="shared" si="1"/>
        <v>14.25999999999998</v>
      </c>
      <c r="K5" s="20">
        <f t="shared" si="1"/>
        <v>0</v>
      </c>
      <c r="L5" s="20">
        <f t="shared" si="1"/>
        <v>570</v>
      </c>
      <c r="M5" s="20">
        <f t="shared" si="1"/>
        <v>3007.2799999999997</v>
      </c>
      <c r="N5" s="20">
        <f t="shared" si="1"/>
        <v>10017.540000000001</v>
      </c>
      <c r="O5" s="20">
        <f t="shared" si="1"/>
        <v>0</v>
      </c>
      <c r="P5" s="21"/>
      <c r="Q5" s="2"/>
      <c r="R5" s="2"/>
      <c r="S5" s="20">
        <f t="shared" ref="S5:U5" si="2">SUM(S6:S210)</f>
        <v>3887.8599999999997</v>
      </c>
      <c r="T5" s="20">
        <f t="shared" si="2"/>
        <v>3070.7799999999997</v>
      </c>
      <c r="U5" s="20">
        <f t="shared" si="2"/>
        <v>3737.5</v>
      </c>
      <c r="V5" s="2"/>
      <c r="W5" s="20">
        <f>SUM(W6:W210)</f>
        <v>9633.6640000000007</v>
      </c>
      <c r="X5" s="12" t="s">
        <v>56</v>
      </c>
      <c r="Y5" s="22">
        <f>SUM(Y6:Y210)</f>
        <v>2020</v>
      </c>
      <c r="Z5" s="20">
        <f>SUM(Z6:Z210)</f>
        <v>9652.16</v>
      </c>
    </row>
    <row r="6" spans="1:26" ht="11.1" customHeight="1" x14ac:dyDescent="0.2">
      <c r="A6" s="11" t="s">
        <v>8</v>
      </c>
      <c r="B6" s="11" t="s">
        <v>9</v>
      </c>
      <c r="C6" s="29" t="str">
        <f>VLOOKUP(A6,[1]TDSheet!$A:$C,3,0)</f>
        <v>Дек</v>
      </c>
      <c r="D6" s="4">
        <v>1634</v>
      </c>
      <c r="E6" s="4">
        <v>2004</v>
      </c>
      <c r="F6" s="4">
        <v>817</v>
      </c>
      <c r="G6" s="4">
        <v>2510</v>
      </c>
      <c r="H6" s="24">
        <f>VLOOKUP(A6,[1]TDSheet!$A:$H,8,0)</f>
        <v>0.3</v>
      </c>
      <c r="I6" s="7">
        <f>VLOOKUP(A6,[2]Мелитополь!$A:$E,4,0)</f>
        <v>804</v>
      </c>
      <c r="J6" s="7">
        <f>F6-I6</f>
        <v>13</v>
      </c>
      <c r="M6" s="7">
        <f>F6/5</f>
        <v>163.4</v>
      </c>
      <c r="N6" s="23"/>
      <c r="O6" s="23"/>
      <c r="Q6" s="7">
        <f>(G6+L6+N6)/M6</f>
        <v>15.361077111383109</v>
      </c>
      <c r="R6" s="7">
        <f>(G6+L6)/M6</f>
        <v>15.361077111383109</v>
      </c>
      <c r="S6" s="7">
        <f>VLOOKUP(A6,[1]TDSheet!$A:$U,21,0)</f>
        <v>243</v>
      </c>
      <c r="T6" s="7">
        <f>VLOOKUP(A6,[1]TDSheet!$A:$V,22,0)</f>
        <v>188.6</v>
      </c>
      <c r="U6" s="7">
        <f>VLOOKUP(A6,[1]TDSheet!$A:$M,13,0)</f>
        <v>264</v>
      </c>
      <c r="W6" s="7">
        <f>N6*H6</f>
        <v>0</v>
      </c>
      <c r="X6" s="24">
        <f>VLOOKUP(A6,[1]TDSheet!$A:$Z,26,0)</f>
        <v>12</v>
      </c>
      <c r="Y6" s="25">
        <f t="shared" ref="Y6:Y32" si="3">N6/X6</f>
        <v>0</v>
      </c>
      <c r="Z6" s="7">
        <f>Y6*X6*H6</f>
        <v>0</v>
      </c>
    </row>
    <row r="7" spans="1:26" ht="11.1" customHeight="1" x14ac:dyDescent="0.2">
      <c r="A7" s="11" t="s">
        <v>10</v>
      </c>
      <c r="B7" s="11" t="s">
        <v>9</v>
      </c>
      <c r="C7" s="29" t="str">
        <f>VLOOKUP(A7,[1]TDSheet!$A:$C,3,0)</f>
        <v>Дек</v>
      </c>
      <c r="D7" s="4">
        <v>1372</v>
      </c>
      <c r="E7" s="4">
        <v>1500</v>
      </c>
      <c r="F7" s="4">
        <v>893</v>
      </c>
      <c r="G7" s="4">
        <v>1808</v>
      </c>
      <c r="H7" s="24">
        <f>VLOOKUP(A7,[1]TDSheet!$A:$H,8,0)</f>
        <v>0.3</v>
      </c>
      <c r="I7" s="7">
        <f>VLOOKUP(A7,[2]Мелитополь!$A:$E,4,0)</f>
        <v>902</v>
      </c>
      <c r="J7" s="7">
        <f t="shared" ref="J7:J34" si="4">F7-I7</f>
        <v>-9</v>
      </c>
      <c r="M7" s="7">
        <f t="shared" ref="M7:M34" si="5">F7/5</f>
        <v>178.6</v>
      </c>
      <c r="N7" s="23">
        <v>400</v>
      </c>
      <c r="O7" s="23"/>
      <c r="Q7" s="7">
        <f t="shared" ref="Q7:Q34" si="6">(G7+L7+N7)/M7</f>
        <v>12.362821948488243</v>
      </c>
      <c r="R7" s="7">
        <f t="shared" ref="R7:R34" si="7">(G7+L7)/M7</f>
        <v>10.123180291153416</v>
      </c>
      <c r="S7" s="7">
        <f>VLOOKUP(A7,[1]TDSheet!$A:$U,21,0)</f>
        <v>233.6</v>
      </c>
      <c r="T7" s="7">
        <f>VLOOKUP(A7,[1]TDSheet!$A:$V,22,0)</f>
        <v>160</v>
      </c>
      <c r="U7" s="7">
        <f>VLOOKUP(A7,[1]TDSheet!$A:$M,13,0)</f>
        <v>207.6</v>
      </c>
      <c r="W7" s="7">
        <f t="shared" ref="W7:W34" si="8">N7*H7</f>
        <v>120</v>
      </c>
      <c r="X7" s="24">
        <f>VLOOKUP(A7,[1]TDSheet!$A:$Z,26,0)</f>
        <v>12</v>
      </c>
      <c r="Y7" s="25">
        <v>34</v>
      </c>
      <c r="Z7" s="7">
        <f t="shared" ref="Z7:Z34" si="9">Y7*X7*H7</f>
        <v>122.39999999999999</v>
      </c>
    </row>
    <row r="8" spans="1:26" ht="21.95" customHeight="1" x14ac:dyDescent="0.2">
      <c r="A8" s="11" t="s">
        <v>11</v>
      </c>
      <c r="B8" s="11" t="s">
        <v>12</v>
      </c>
      <c r="C8" s="11"/>
      <c r="D8" s="4">
        <v>111</v>
      </c>
      <c r="E8" s="4"/>
      <c r="F8" s="4">
        <v>103.6</v>
      </c>
      <c r="G8" s="4">
        <v>7.4</v>
      </c>
      <c r="H8" s="24">
        <f>VLOOKUP(A8,[1]TDSheet!$A:$H,8,0)</f>
        <v>1</v>
      </c>
      <c r="I8" s="7">
        <f>VLOOKUP(A8,[2]Мелитополь!$A:$E,4,0)</f>
        <v>110.24</v>
      </c>
      <c r="J8" s="7">
        <f t="shared" si="4"/>
        <v>-6.6400000000000006</v>
      </c>
      <c r="M8" s="7">
        <f t="shared" si="5"/>
        <v>20.72</v>
      </c>
      <c r="N8" s="23">
        <v>220</v>
      </c>
      <c r="O8" s="23"/>
      <c r="Q8" s="7">
        <f t="shared" si="6"/>
        <v>10.974903474903476</v>
      </c>
      <c r="R8" s="7">
        <f t="shared" si="7"/>
        <v>0.35714285714285721</v>
      </c>
      <c r="S8" s="7">
        <f>VLOOKUP(A8,[1]TDSheet!$A:$U,21,0)</f>
        <v>0</v>
      </c>
      <c r="T8" s="7">
        <f>VLOOKUP(A8,[1]TDSheet!$A:$V,22,0)</f>
        <v>0</v>
      </c>
      <c r="U8" s="7">
        <f>VLOOKUP(A8,[1]TDSheet!$A:$M,13,0)</f>
        <v>0</v>
      </c>
      <c r="W8" s="7">
        <f t="shared" si="8"/>
        <v>220</v>
      </c>
      <c r="X8" s="24">
        <f>VLOOKUP(A8,[1]TDSheet!$A:$Z,26,0)</f>
        <v>3.7</v>
      </c>
      <c r="Y8" s="25">
        <v>60</v>
      </c>
      <c r="Z8" s="7">
        <f t="shared" si="9"/>
        <v>222</v>
      </c>
    </row>
    <row r="9" spans="1:26" ht="11.1" customHeight="1" x14ac:dyDescent="0.2">
      <c r="A9" s="11" t="s">
        <v>13</v>
      </c>
      <c r="B9" s="11" t="s">
        <v>12</v>
      </c>
      <c r="C9" s="11"/>
      <c r="D9" s="4">
        <v>874.5</v>
      </c>
      <c r="E9" s="4"/>
      <c r="F9" s="4">
        <v>374</v>
      </c>
      <c r="G9" s="4">
        <v>473</v>
      </c>
      <c r="H9" s="24">
        <f>VLOOKUP(A9,[1]TDSheet!$A:$H,8,0)</f>
        <v>1</v>
      </c>
      <c r="I9" s="7">
        <f>VLOOKUP(A9,[2]Мелитополь!$A:$E,4,0)</f>
        <v>368</v>
      </c>
      <c r="J9" s="7">
        <f t="shared" si="4"/>
        <v>6</v>
      </c>
      <c r="M9" s="7">
        <f t="shared" si="5"/>
        <v>74.8</v>
      </c>
      <c r="N9" s="23">
        <v>450</v>
      </c>
      <c r="O9" s="23"/>
      <c r="Q9" s="7">
        <f t="shared" si="6"/>
        <v>12.339572192513369</v>
      </c>
      <c r="R9" s="7">
        <f t="shared" si="7"/>
        <v>6.3235294117647065</v>
      </c>
      <c r="S9" s="7">
        <f>VLOOKUP(A9,[1]TDSheet!$A:$U,21,0)</f>
        <v>112.3</v>
      </c>
      <c r="T9" s="7">
        <f>VLOOKUP(A9,[1]TDSheet!$A:$V,22,0)</f>
        <v>62.7</v>
      </c>
      <c r="U9" s="7">
        <f>VLOOKUP(A9,[1]TDSheet!$A:$M,13,0)</f>
        <v>61.6</v>
      </c>
      <c r="W9" s="7">
        <f t="shared" si="8"/>
        <v>450</v>
      </c>
      <c r="X9" s="24">
        <f>VLOOKUP(A9,[1]TDSheet!$A:$Z,26,0)</f>
        <v>5.5</v>
      </c>
      <c r="Y9" s="25">
        <v>82</v>
      </c>
      <c r="Z9" s="7">
        <f t="shared" si="9"/>
        <v>451</v>
      </c>
    </row>
    <row r="10" spans="1:26" ht="11.1" customHeight="1" x14ac:dyDescent="0.2">
      <c r="A10" s="11" t="s">
        <v>14</v>
      </c>
      <c r="B10" s="11" t="s">
        <v>12</v>
      </c>
      <c r="C10" s="11"/>
      <c r="D10" s="4">
        <v>466.2</v>
      </c>
      <c r="E10" s="4">
        <v>199.8</v>
      </c>
      <c r="F10" s="4">
        <v>351.5</v>
      </c>
      <c r="G10" s="4">
        <v>262.7</v>
      </c>
      <c r="H10" s="24">
        <f>VLOOKUP(A10,[1]TDSheet!$A:$H,8,0)</f>
        <v>1</v>
      </c>
      <c r="I10" s="7">
        <f>VLOOKUP(A10,[2]Мелитополь!$A:$E,4,0)</f>
        <v>350.8</v>
      </c>
      <c r="J10" s="7">
        <f t="shared" si="4"/>
        <v>0.69999999999998863</v>
      </c>
      <c r="M10" s="7">
        <f t="shared" si="5"/>
        <v>70.3</v>
      </c>
      <c r="N10" s="23">
        <v>450</v>
      </c>
      <c r="O10" s="23"/>
      <c r="Q10" s="7">
        <f t="shared" si="6"/>
        <v>10.137980085348508</v>
      </c>
      <c r="R10" s="7">
        <f t="shared" si="7"/>
        <v>3.736842105263158</v>
      </c>
      <c r="S10" s="7">
        <f>VLOOKUP(A10,[1]TDSheet!$A:$U,21,0)</f>
        <v>93.24</v>
      </c>
      <c r="T10" s="7">
        <f>VLOOKUP(A10,[1]TDSheet!$A:$V,22,0)</f>
        <v>77.679999999999993</v>
      </c>
      <c r="U10" s="7">
        <f>VLOOKUP(A10,[1]TDSheet!$A:$M,13,0)</f>
        <v>77.7</v>
      </c>
      <c r="W10" s="7">
        <f t="shared" si="8"/>
        <v>450</v>
      </c>
      <c r="X10" s="24">
        <f>VLOOKUP(A10,[1]TDSheet!$A:$Z,26,0)</f>
        <v>3.7</v>
      </c>
      <c r="Y10" s="25">
        <v>122</v>
      </c>
      <c r="Z10" s="7">
        <f t="shared" si="9"/>
        <v>451.40000000000003</v>
      </c>
    </row>
    <row r="11" spans="1:26" ht="11.1" customHeight="1" x14ac:dyDescent="0.2">
      <c r="A11" s="11" t="s">
        <v>15</v>
      </c>
      <c r="B11" s="11" t="s">
        <v>12</v>
      </c>
      <c r="C11" s="11"/>
      <c r="D11" s="4">
        <v>572.4</v>
      </c>
      <c r="E11" s="4"/>
      <c r="F11" s="4">
        <v>25.2</v>
      </c>
      <c r="G11" s="4">
        <v>538.20000000000005</v>
      </c>
      <c r="H11" s="24">
        <f>VLOOKUP(A11,[1]TDSheet!$A:$H,8,0)</f>
        <v>1</v>
      </c>
      <c r="I11" s="7">
        <f>VLOOKUP(A11,[2]Мелитополь!$A:$E,4,0)</f>
        <v>27</v>
      </c>
      <c r="J11" s="7">
        <f t="shared" si="4"/>
        <v>-1.8000000000000007</v>
      </c>
      <c r="M11" s="7">
        <f t="shared" si="5"/>
        <v>5.04</v>
      </c>
      <c r="N11" s="23"/>
      <c r="O11" s="23"/>
      <c r="Q11" s="7">
        <f t="shared" si="6"/>
        <v>106.78571428571429</v>
      </c>
      <c r="R11" s="7">
        <f t="shared" si="7"/>
        <v>106.78571428571429</v>
      </c>
      <c r="S11" s="7">
        <f>VLOOKUP(A11,[1]TDSheet!$A:$U,21,0)</f>
        <v>25.2</v>
      </c>
      <c r="T11" s="7">
        <f>VLOOKUP(A11,[1]TDSheet!$A:$V,22,0)</f>
        <v>6.4799999999999995</v>
      </c>
      <c r="U11" s="7">
        <f>VLOOKUP(A11,[1]TDSheet!$A:$M,13,0)</f>
        <v>6.12</v>
      </c>
      <c r="W11" s="7">
        <f t="shared" si="8"/>
        <v>0</v>
      </c>
      <c r="X11" s="24">
        <f>VLOOKUP(A11,[1]TDSheet!$A:$Z,26,0)</f>
        <v>1.8</v>
      </c>
      <c r="Y11" s="25">
        <f t="shared" si="3"/>
        <v>0</v>
      </c>
      <c r="Z11" s="7">
        <f t="shared" si="9"/>
        <v>0</v>
      </c>
    </row>
    <row r="12" spans="1:26" ht="11.1" customHeight="1" x14ac:dyDescent="0.2">
      <c r="A12" s="11" t="s">
        <v>16</v>
      </c>
      <c r="B12" s="11" t="s">
        <v>9</v>
      </c>
      <c r="C12" s="29" t="str">
        <f>VLOOKUP(A12,[1]TDSheet!$A:$C,3,0)</f>
        <v>Дек</v>
      </c>
      <c r="D12" s="4">
        <v>1693</v>
      </c>
      <c r="E12" s="4">
        <v>1398</v>
      </c>
      <c r="F12" s="4">
        <v>596</v>
      </c>
      <c r="G12" s="4">
        <v>2310</v>
      </c>
      <c r="H12" s="24">
        <f>VLOOKUP(A12,[1]TDSheet!$A:$H,8,0)</f>
        <v>0.25</v>
      </c>
      <c r="I12" s="7">
        <f>VLOOKUP(A12,[2]Мелитополь!$A:$E,4,0)</f>
        <v>593</v>
      </c>
      <c r="J12" s="7">
        <f t="shared" si="4"/>
        <v>3</v>
      </c>
      <c r="M12" s="7">
        <f t="shared" si="5"/>
        <v>119.2</v>
      </c>
      <c r="N12" s="23"/>
      <c r="O12" s="23"/>
      <c r="Q12" s="7">
        <f t="shared" si="6"/>
        <v>19.379194630872483</v>
      </c>
      <c r="R12" s="7">
        <f t="shared" si="7"/>
        <v>19.379194630872483</v>
      </c>
      <c r="S12" s="7">
        <f>VLOOKUP(A12,[1]TDSheet!$A:$U,21,0)</f>
        <v>251.8</v>
      </c>
      <c r="T12" s="7">
        <f>VLOOKUP(A12,[1]TDSheet!$A:$V,22,0)</f>
        <v>128.80000000000001</v>
      </c>
      <c r="U12" s="7">
        <f>VLOOKUP(A12,[1]TDSheet!$A:$M,13,0)</f>
        <v>221.4</v>
      </c>
      <c r="W12" s="7">
        <f t="shared" si="8"/>
        <v>0</v>
      </c>
      <c r="X12" s="24">
        <f>VLOOKUP(A12,[1]TDSheet!$A:$Z,26,0)</f>
        <v>6</v>
      </c>
      <c r="Y12" s="25">
        <f t="shared" si="3"/>
        <v>0</v>
      </c>
      <c r="Z12" s="7">
        <f t="shared" si="9"/>
        <v>0</v>
      </c>
    </row>
    <row r="13" spans="1:26" ht="11.1" customHeight="1" x14ac:dyDescent="0.2">
      <c r="A13" s="11" t="s">
        <v>17</v>
      </c>
      <c r="B13" s="11" t="s">
        <v>9</v>
      </c>
      <c r="C13" s="11"/>
      <c r="D13" s="4">
        <v>1281</v>
      </c>
      <c r="E13" s="4">
        <v>2124</v>
      </c>
      <c r="F13" s="4">
        <v>569</v>
      </c>
      <c r="G13" s="4">
        <v>2671</v>
      </c>
      <c r="H13" s="24">
        <f>VLOOKUP(A13,[1]TDSheet!$A:$H,8,0)</f>
        <v>0.25</v>
      </c>
      <c r="I13" s="7">
        <f>VLOOKUP(A13,[2]Мелитополь!$A:$E,4,0)</f>
        <v>558</v>
      </c>
      <c r="J13" s="7">
        <f t="shared" si="4"/>
        <v>11</v>
      </c>
      <c r="M13" s="7">
        <f t="shared" si="5"/>
        <v>113.8</v>
      </c>
      <c r="N13" s="23"/>
      <c r="O13" s="23"/>
      <c r="Q13" s="7">
        <f t="shared" si="6"/>
        <v>23.471001757469246</v>
      </c>
      <c r="R13" s="7">
        <f t="shared" si="7"/>
        <v>23.471001757469246</v>
      </c>
      <c r="S13" s="7">
        <f>VLOOKUP(A13,[1]TDSheet!$A:$U,21,0)</f>
        <v>239.2</v>
      </c>
      <c r="T13" s="7">
        <f>VLOOKUP(A13,[1]TDSheet!$A:$V,22,0)</f>
        <v>133.4</v>
      </c>
      <c r="U13" s="7">
        <f>VLOOKUP(A13,[1]TDSheet!$A:$M,13,0)</f>
        <v>234.6</v>
      </c>
      <c r="W13" s="7">
        <f t="shared" si="8"/>
        <v>0</v>
      </c>
      <c r="X13" s="24">
        <f>VLOOKUP(A13,[1]TDSheet!$A:$Z,26,0)</f>
        <v>12</v>
      </c>
      <c r="Y13" s="25">
        <f t="shared" si="3"/>
        <v>0</v>
      </c>
      <c r="Z13" s="7">
        <f t="shared" si="9"/>
        <v>0</v>
      </c>
    </row>
    <row r="14" spans="1:26" ht="11.1" customHeight="1" x14ac:dyDescent="0.2">
      <c r="A14" s="11" t="s">
        <v>18</v>
      </c>
      <c r="B14" s="11" t="s">
        <v>12</v>
      </c>
      <c r="C14" s="11"/>
      <c r="D14" s="4">
        <v>1002</v>
      </c>
      <c r="E14" s="4">
        <v>6</v>
      </c>
      <c r="F14" s="4">
        <v>582</v>
      </c>
      <c r="G14" s="4">
        <v>402</v>
      </c>
      <c r="H14" s="24">
        <f>VLOOKUP(A14,[1]TDSheet!$A:$H,8,0)</f>
        <v>1</v>
      </c>
      <c r="I14" s="7">
        <f>VLOOKUP(A14,[2]Мелитополь!$A:$E,4,0)</f>
        <v>573</v>
      </c>
      <c r="J14" s="7">
        <f t="shared" si="4"/>
        <v>9</v>
      </c>
      <c r="M14" s="7">
        <f t="shared" si="5"/>
        <v>116.4</v>
      </c>
      <c r="N14" s="23">
        <v>1150</v>
      </c>
      <c r="O14" s="23"/>
      <c r="Q14" s="7">
        <f t="shared" si="6"/>
        <v>13.333333333333332</v>
      </c>
      <c r="R14" s="7">
        <f t="shared" si="7"/>
        <v>3.4536082474226801</v>
      </c>
      <c r="S14" s="7">
        <f>VLOOKUP(A14,[1]TDSheet!$A:$U,21,0)</f>
        <v>146.4</v>
      </c>
      <c r="T14" s="7">
        <f>VLOOKUP(A14,[1]TDSheet!$A:$V,22,0)</f>
        <v>96</v>
      </c>
      <c r="U14" s="7">
        <f>VLOOKUP(A14,[1]TDSheet!$A:$M,13,0)</f>
        <v>81.599999999999994</v>
      </c>
      <c r="W14" s="7">
        <f t="shared" si="8"/>
        <v>1150</v>
      </c>
      <c r="X14" s="24">
        <f>VLOOKUP(A14,[1]TDSheet!$A:$Z,26,0)</f>
        <v>6</v>
      </c>
      <c r="Y14" s="25">
        <v>192</v>
      </c>
      <c r="Z14" s="7">
        <f t="shared" si="9"/>
        <v>1152</v>
      </c>
    </row>
    <row r="15" spans="1:26" ht="11.1" customHeight="1" x14ac:dyDescent="0.2">
      <c r="A15" s="11" t="s">
        <v>19</v>
      </c>
      <c r="B15" s="11" t="s">
        <v>9</v>
      </c>
      <c r="C15" s="11"/>
      <c r="D15" s="4">
        <v>397</v>
      </c>
      <c r="E15" s="4">
        <v>888</v>
      </c>
      <c r="F15" s="4">
        <v>278</v>
      </c>
      <c r="G15" s="4">
        <v>930</v>
      </c>
      <c r="H15" s="24">
        <f>VLOOKUP(A15,[1]TDSheet!$A:$H,8,0)</f>
        <v>0.75</v>
      </c>
      <c r="I15" s="7">
        <f>VLOOKUP(A15,[2]Мелитополь!$A:$E,4,0)</f>
        <v>280</v>
      </c>
      <c r="J15" s="7">
        <f t="shared" si="4"/>
        <v>-2</v>
      </c>
      <c r="M15" s="7">
        <f t="shared" si="5"/>
        <v>55.6</v>
      </c>
      <c r="N15" s="23"/>
      <c r="O15" s="23"/>
      <c r="Q15" s="7">
        <f t="shared" si="6"/>
        <v>16.726618705035971</v>
      </c>
      <c r="R15" s="7">
        <f t="shared" si="7"/>
        <v>16.726618705035971</v>
      </c>
      <c r="S15" s="7">
        <f>VLOOKUP(A15,[1]TDSheet!$A:$U,21,0)</f>
        <v>82.4</v>
      </c>
      <c r="T15" s="7">
        <f>VLOOKUP(A15,[1]TDSheet!$A:$V,22,0)</f>
        <v>49.6</v>
      </c>
      <c r="U15" s="7">
        <f>VLOOKUP(A15,[1]TDSheet!$A:$M,13,0)</f>
        <v>93</v>
      </c>
      <c r="W15" s="7">
        <f t="shared" si="8"/>
        <v>0</v>
      </c>
      <c r="X15" s="24">
        <f>VLOOKUP(A15,[1]TDSheet!$A:$Z,26,0)</f>
        <v>8</v>
      </c>
      <c r="Y15" s="25">
        <f t="shared" si="3"/>
        <v>0</v>
      </c>
      <c r="Z15" s="7">
        <f t="shared" si="9"/>
        <v>0</v>
      </c>
    </row>
    <row r="16" spans="1:26" ht="11.1" customHeight="1" x14ac:dyDescent="0.2">
      <c r="A16" s="11" t="s">
        <v>20</v>
      </c>
      <c r="B16" s="11" t="s">
        <v>9</v>
      </c>
      <c r="C16" s="29" t="str">
        <f>VLOOKUP(A16,[1]TDSheet!$A:$C,3,0)</f>
        <v>Дек</v>
      </c>
      <c r="D16" s="4">
        <v>708</v>
      </c>
      <c r="E16" s="4">
        <v>809</v>
      </c>
      <c r="F16" s="4">
        <v>356</v>
      </c>
      <c r="G16" s="4">
        <v>1096</v>
      </c>
      <c r="H16" s="24">
        <f>VLOOKUP(A16,[1]TDSheet!$A:$H,8,0)</f>
        <v>0.9</v>
      </c>
      <c r="I16" s="7">
        <f>VLOOKUP(A16,[2]Мелитополь!$A:$E,4,0)</f>
        <v>358</v>
      </c>
      <c r="J16" s="7">
        <f t="shared" si="4"/>
        <v>-2</v>
      </c>
      <c r="M16" s="7">
        <f t="shared" si="5"/>
        <v>71.2</v>
      </c>
      <c r="N16" s="23"/>
      <c r="O16" s="23"/>
      <c r="Q16" s="7">
        <f t="shared" si="6"/>
        <v>15.393258426966291</v>
      </c>
      <c r="R16" s="7">
        <f t="shared" si="7"/>
        <v>15.393258426966291</v>
      </c>
      <c r="S16" s="7">
        <f>VLOOKUP(A16,[1]TDSheet!$A:$U,21,0)</f>
        <v>116</v>
      </c>
      <c r="T16" s="7">
        <f>VLOOKUP(A16,[1]TDSheet!$A:$V,22,0)</f>
        <v>62.2</v>
      </c>
      <c r="U16" s="7">
        <f>VLOOKUP(A16,[1]TDSheet!$A:$M,13,0)</f>
        <v>109.4</v>
      </c>
      <c r="W16" s="7">
        <f t="shared" si="8"/>
        <v>0</v>
      </c>
      <c r="X16" s="24">
        <f>VLOOKUP(A16,[1]TDSheet!$A:$Z,26,0)</f>
        <v>8</v>
      </c>
      <c r="Y16" s="25">
        <f t="shared" si="3"/>
        <v>0</v>
      </c>
      <c r="Z16" s="7">
        <f t="shared" si="9"/>
        <v>0</v>
      </c>
    </row>
    <row r="17" spans="1:26" ht="11.1" customHeight="1" x14ac:dyDescent="0.2">
      <c r="A17" s="11" t="s">
        <v>21</v>
      </c>
      <c r="B17" s="11" t="s">
        <v>9</v>
      </c>
      <c r="C17" s="29" t="str">
        <f>VLOOKUP(A17,[1]TDSheet!$A:$C,3,0)</f>
        <v>Дек</v>
      </c>
      <c r="D17" s="4">
        <v>1399</v>
      </c>
      <c r="E17" s="4">
        <v>2000</v>
      </c>
      <c r="F17" s="4">
        <v>866</v>
      </c>
      <c r="G17" s="4">
        <v>2383</v>
      </c>
      <c r="H17" s="24">
        <f>VLOOKUP(A17,[1]TDSheet!$A:$H,8,0)</f>
        <v>0.9</v>
      </c>
      <c r="I17" s="7">
        <f>VLOOKUP(A17,[2]Мелитополь!$A:$E,4,0)</f>
        <v>862</v>
      </c>
      <c r="J17" s="7">
        <f t="shared" si="4"/>
        <v>4</v>
      </c>
      <c r="M17" s="7">
        <f t="shared" si="5"/>
        <v>173.2</v>
      </c>
      <c r="N17" s="23"/>
      <c r="O17" s="23"/>
      <c r="Q17" s="7">
        <f t="shared" si="6"/>
        <v>13.758660508083143</v>
      </c>
      <c r="R17" s="7">
        <f t="shared" si="7"/>
        <v>13.758660508083143</v>
      </c>
      <c r="S17" s="7">
        <f>VLOOKUP(A17,[1]TDSheet!$A:$U,21,0)</f>
        <v>260.8</v>
      </c>
      <c r="T17" s="7">
        <f>VLOOKUP(A17,[1]TDSheet!$A:$V,22,0)</f>
        <v>169.6</v>
      </c>
      <c r="U17" s="7">
        <f>VLOOKUP(A17,[1]TDSheet!$A:$M,13,0)</f>
        <v>249.6</v>
      </c>
      <c r="W17" s="7">
        <f t="shared" si="8"/>
        <v>0</v>
      </c>
      <c r="X17" s="24">
        <f>VLOOKUP(A17,[1]TDSheet!$A:$Z,26,0)</f>
        <v>8</v>
      </c>
      <c r="Y17" s="25">
        <f t="shared" si="3"/>
        <v>0</v>
      </c>
      <c r="Z17" s="7">
        <f t="shared" si="9"/>
        <v>0</v>
      </c>
    </row>
    <row r="18" spans="1:26" ht="11.1" customHeight="1" x14ac:dyDescent="0.2">
      <c r="A18" s="11" t="s">
        <v>22</v>
      </c>
      <c r="B18" s="11" t="s">
        <v>9</v>
      </c>
      <c r="C18" s="11"/>
      <c r="D18" s="4">
        <v>277</v>
      </c>
      <c r="E18" s="4">
        <v>3</v>
      </c>
      <c r="F18" s="4">
        <v>61</v>
      </c>
      <c r="G18" s="4">
        <v>190</v>
      </c>
      <c r="H18" s="24">
        <f>VLOOKUP(A18,[1]TDSheet!$A:$H,8,0)</f>
        <v>0.43</v>
      </c>
      <c r="I18" s="7">
        <f>VLOOKUP(A18,[2]Мелитополь!$A:$E,4,0)</f>
        <v>59</v>
      </c>
      <c r="J18" s="7">
        <f t="shared" si="4"/>
        <v>2</v>
      </c>
      <c r="M18" s="7">
        <f t="shared" si="5"/>
        <v>12.2</v>
      </c>
      <c r="N18" s="23"/>
      <c r="O18" s="23"/>
      <c r="Q18" s="7">
        <f t="shared" si="6"/>
        <v>15.57377049180328</v>
      </c>
      <c r="R18" s="7">
        <f t="shared" si="7"/>
        <v>15.57377049180328</v>
      </c>
      <c r="S18" s="7">
        <f>VLOOKUP(A18,[1]TDSheet!$A:$U,21,0)</f>
        <v>13.2</v>
      </c>
      <c r="T18" s="7">
        <f>VLOOKUP(A18,[1]TDSheet!$A:$V,22,0)</f>
        <v>24.2</v>
      </c>
      <c r="U18" s="7">
        <f>VLOOKUP(A18,[1]TDSheet!$A:$M,13,0)</f>
        <v>20.6</v>
      </c>
      <c r="W18" s="7">
        <f t="shared" si="8"/>
        <v>0</v>
      </c>
      <c r="X18" s="24">
        <f>VLOOKUP(A18,[1]TDSheet!$A:$Z,26,0)</f>
        <v>16</v>
      </c>
      <c r="Y18" s="25">
        <f t="shared" si="3"/>
        <v>0</v>
      </c>
      <c r="Z18" s="7">
        <f t="shared" si="9"/>
        <v>0</v>
      </c>
    </row>
    <row r="19" spans="1:26" ht="21.95" customHeight="1" x14ac:dyDescent="0.2">
      <c r="A19" s="11" t="s">
        <v>23</v>
      </c>
      <c r="B19" s="11" t="s">
        <v>12</v>
      </c>
      <c r="C19" s="11"/>
      <c r="D19" s="4">
        <v>3830</v>
      </c>
      <c r="E19" s="4">
        <v>500</v>
      </c>
      <c r="F19" s="4">
        <v>1785</v>
      </c>
      <c r="G19" s="4">
        <v>2345</v>
      </c>
      <c r="H19" s="24">
        <f>VLOOKUP(A19,[1]TDSheet!$A:$H,8,0)</f>
        <v>1</v>
      </c>
      <c r="I19" s="7">
        <f>VLOOKUP(A19,[2]Мелитополь!$A:$E,4,0)</f>
        <v>1800</v>
      </c>
      <c r="J19" s="7">
        <f t="shared" si="4"/>
        <v>-15</v>
      </c>
      <c r="M19" s="7">
        <f t="shared" si="5"/>
        <v>357</v>
      </c>
      <c r="N19" s="23">
        <v>2600</v>
      </c>
      <c r="O19" s="23"/>
      <c r="Q19" s="7">
        <f t="shared" si="6"/>
        <v>13.851540616246499</v>
      </c>
      <c r="R19" s="7">
        <f t="shared" si="7"/>
        <v>6.5686274509803919</v>
      </c>
      <c r="S19" s="7">
        <f>VLOOKUP(A19,[1]TDSheet!$A:$U,21,0)</f>
        <v>377</v>
      </c>
      <c r="T19" s="7">
        <f>VLOOKUP(A19,[1]TDSheet!$A:$V,22,0)</f>
        <v>354</v>
      </c>
      <c r="U19" s="7">
        <f>VLOOKUP(A19,[1]TDSheet!$A:$M,13,0)</f>
        <v>318</v>
      </c>
      <c r="W19" s="7">
        <f t="shared" si="8"/>
        <v>2600</v>
      </c>
      <c r="X19" s="24">
        <f>VLOOKUP(A19,[1]TDSheet!$A:$Z,26,0)</f>
        <v>5</v>
      </c>
      <c r="Y19" s="25">
        <v>520</v>
      </c>
      <c r="Z19" s="7">
        <f t="shared" si="9"/>
        <v>2600</v>
      </c>
    </row>
    <row r="20" spans="1:26" ht="11.1" customHeight="1" x14ac:dyDescent="0.2">
      <c r="A20" s="11" t="s">
        <v>24</v>
      </c>
      <c r="B20" s="11" t="s">
        <v>9</v>
      </c>
      <c r="C20" s="29" t="str">
        <f>VLOOKUP(A20,[1]TDSheet!$A:$C,3,0)</f>
        <v>Дек</v>
      </c>
      <c r="D20" s="4">
        <v>1863</v>
      </c>
      <c r="E20" s="4">
        <v>2000</v>
      </c>
      <c r="F20" s="4">
        <v>1060</v>
      </c>
      <c r="G20" s="4">
        <v>2626</v>
      </c>
      <c r="H20" s="24">
        <f>VLOOKUP(A20,[1]TDSheet!$A:$H,8,0)</f>
        <v>0.9</v>
      </c>
      <c r="I20" s="7">
        <f>VLOOKUP(A20,[2]Мелитополь!$A:$E,4,0)</f>
        <v>1070</v>
      </c>
      <c r="J20" s="7">
        <f t="shared" si="4"/>
        <v>-10</v>
      </c>
      <c r="M20" s="7">
        <f t="shared" si="5"/>
        <v>212</v>
      </c>
      <c r="N20" s="23"/>
      <c r="O20" s="23"/>
      <c r="Q20" s="7">
        <f t="shared" si="6"/>
        <v>12.386792452830189</v>
      </c>
      <c r="R20" s="7">
        <f t="shared" si="7"/>
        <v>12.386792452830189</v>
      </c>
      <c r="S20" s="7">
        <f>VLOOKUP(A20,[1]TDSheet!$A:$U,21,0)</f>
        <v>273</v>
      </c>
      <c r="T20" s="7">
        <f>VLOOKUP(A20,[1]TDSheet!$A:$V,22,0)</f>
        <v>208.8</v>
      </c>
      <c r="U20" s="7">
        <f>VLOOKUP(A20,[1]TDSheet!$A:$M,13,0)</f>
        <v>268.8</v>
      </c>
      <c r="W20" s="7">
        <f t="shared" si="8"/>
        <v>0</v>
      </c>
      <c r="X20" s="24">
        <f>VLOOKUP(A20,[1]TDSheet!$A:$Z,26,0)</f>
        <v>8</v>
      </c>
      <c r="Y20" s="25">
        <f t="shared" si="3"/>
        <v>0</v>
      </c>
      <c r="Z20" s="7">
        <f t="shared" si="9"/>
        <v>0</v>
      </c>
    </row>
    <row r="21" spans="1:26" ht="11.1" customHeight="1" x14ac:dyDescent="0.2">
      <c r="A21" s="11" t="s">
        <v>25</v>
      </c>
      <c r="B21" s="11" t="s">
        <v>9</v>
      </c>
      <c r="C21" s="11"/>
      <c r="D21" s="4">
        <v>198</v>
      </c>
      <c r="E21" s="4">
        <v>208</v>
      </c>
      <c r="F21" s="4">
        <v>129</v>
      </c>
      <c r="G21" s="4">
        <v>261</v>
      </c>
      <c r="H21" s="24">
        <f>VLOOKUP(A21,[1]TDSheet!$A:$H,8,0)</f>
        <v>0.43</v>
      </c>
      <c r="I21" s="7">
        <f>VLOOKUP(A21,[2]Мелитополь!$A:$E,4,0)</f>
        <v>129</v>
      </c>
      <c r="J21" s="7">
        <f t="shared" si="4"/>
        <v>0</v>
      </c>
      <c r="M21" s="7">
        <f t="shared" si="5"/>
        <v>25.8</v>
      </c>
      <c r="N21" s="23">
        <f t="shared" ref="N21" si="10">11*M21-L21-G21</f>
        <v>22.800000000000011</v>
      </c>
      <c r="O21" s="23"/>
      <c r="Q21" s="7">
        <f t="shared" si="6"/>
        <v>11</v>
      </c>
      <c r="R21" s="7">
        <f t="shared" si="7"/>
        <v>10.116279069767442</v>
      </c>
      <c r="S21" s="7">
        <f>VLOOKUP(A21,[1]TDSheet!$A:$U,21,0)</f>
        <v>29</v>
      </c>
      <c r="T21" s="7">
        <f>VLOOKUP(A21,[1]TDSheet!$A:$V,22,0)</f>
        <v>24.2</v>
      </c>
      <c r="U21" s="7">
        <f>VLOOKUP(A21,[1]TDSheet!$A:$M,13,0)</f>
        <v>32</v>
      </c>
      <c r="W21" s="7">
        <f t="shared" si="8"/>
        <v>9.8040000000000056</v>
      </c>
      <c r="X21" s="24">
        <f>VLOOKUP(A21,[1]TDSheet!$A:$Z,26,0)</f>
        <v>16</v>
      </c>
      <c r="Y21" s="25">
        <v>2</v>
      </c>
      <c r="Z21" s="7">
        <f t="shared" si="9"/>
        <v>13.76</v>
      </c>
    </row>
    <row r="22" spans="1:26" ht="11.1" customHeight="1" x14ac:dyDescent="0.2">
      <c r="A22" s="11" t="s">
        <v>26</v>
      </c>
      <c r="B22" s="11" t="s">
        <v>9</v>
      </c>
      <c r="C22" s="29" t="str">
        <f>VLOOKUP(A22,[1]TDSheet!$A:$C,3,0)</f>
        <v>Дек</v>
      </c>
      <c r="D22" s="4">
        <v>285</v>
      </c>
      <c r="E22" s="4">
        <v>104</v>
      </c>
      <c r="F22" s="4">
        <v>173</v>
      </c>
      <c r="G22" s="4">
        <v>200</v>
      </c>
      <c r="H22" s="24">
        <f>VLOOKUP(A22,[1]TDSheet!$A:$H,8,0)</f>
        <v>0.7</v>
      </c>
      <c r="I22" s="7">
        <f>VLOOKUP(A22,[2]Мелитополь!$A:$E,4,0)</f>
        <v>177</v>
      </c>
      <c r="J22" s="7">
        <f t="shared" si="4"/>
        <v>-4</v>
      </c>
      <c r="M22" s="7">
        <f t="shared" si="5"/>
        <v>34.6</v>
      </c>
      <c r="N22" s="23">
        <v>270</v>
      </c>
      <c r="O22" s="23"/>
      <c r="Q22" s="7">
        <f t="shared" si="6"/>
        <v>13.583815028901734</v>
      </c>
      <c r="R22" s="7">
        <f t="shared" si="7"/>
        <v>5.7803468208092479</v>
      </c>
      <c r="S22" s="7">
        <f>VLOOKUP(A22,[1]TDSheet!$A:$U,21,0)</f>
        <v>42.4</v>
      </c>
      <c r="T22" s="7">
        <f>VLOOKUP(A22,[1]TDSheet!$A:$V,22,0)</f>
        <v>29.4</v>
      </c>
      <c r="U22" s="7">
        <f>VLOOKUP(A22,[1]TDSheet!$A:$M,13,0)</f>
        <v>30.4</v>
      </c>
      <c r="W22" s="7">
        <f t="shared" si="8"/>
        <v>189</v>
      </c>
      <c r="X22" s="24">
        <f>VLOOKUP(A22,[1]TDSheet!$A:$Z,26,0)</f>
        <v>8</v>
      </c>
      <c r="Y22" s="25">
        <v>34</v>
      </c>
      <c r="Z22" s="7">
        <f t="shared" si="9"/>
        <v>190.39999999999998</v>
      </c>
    </row>
    <row r="23" spans="1:26" ht="21.95" customHeight="1" x14ac:dyDescent="0.2">
      <c r="A23" s="11" t="s">
        <v>27</v>
      </c>
      <c r="B23" s="11" t="s">
        <v>9</v>
      </c>
      <c r="C23" s="29" t="str">
        <f>VLOOKUP(A23,[1]TDSheet!$A:$C,3,0)</f>
        <v>Дек</v>
      </c>
      <c r="D23" s="4">
        <v>154</v>
      </c>
      <c r="E23" s="4">
        <v>549</v>
      </c>
      <c r="F23" s="4">
        <v>81</v>
      </c>
      <c r="G23" s="4">
        <v>574</v>
      </c>
      <c r="H23" s="24">
        <f>VLOOKUP(A23,[1]TDSheet!$A:$H,8,0)</f>
        <v>0.9</v>
      </c>
      <c r="I23" s="7">
        <f>VLOOKUP(A23,[2]Мелитополь!$A:$E,4,0)</f>
        <v>84</v>
      </c>
      <c r="J23" s="7">
        <f t="shared" si="4"/>
        <v>-3</v>
      </c>
      <c r="M23" s="7">
        <f t="shared" si="5"/>
        <v>16.2</v>
      </c>
      <c r="N23" s="23"/>
      <c r="O23" s="23"/>
      <c r="Q23" s="7">
        <f t="shared" si="6"/>
        <v>35.432098765432102</v>
      </c>
      <c r="R23" s="7">
        <f t="shared" si="7"/>
        <v>35.432098765432102</v>
      </c>
      <c r="S23" s="7">
        <f>VLOOKUP(A23,[1]TDSheet!$A:$U,21,0)</f>
        <v>39.200000000000003</v>
      </c>
      <c r="T23" s="7">
        <f>VLOOKUP(A23,[1]TDSheet!$A:$V,22,0)</f>
        <v>27</v>
      </c>
      <c r="U23" s="7">
        <f>VLOOKUP(A23,[1]TDSheet!$A:$M,13,0)</f>
        <v>53.4</v>
      </c>
      <c r="W23" s="7">
        <f t="shared" si="8"/>
        <v>0</v>
      </c>
      <c r="X23" s="24">
        <f>VLOOKUP(A23,[1]TDSheet!$A:$Z,26,0)</f>
        <v>8</v>
      </c>
      <c r="Y23" s="25">
        <f t="shared" si="3"/>
        <v>0</v>
      </c>
      <c r="Z23" s="7">
        <f t="shared" si="9"/>
        <v>0</v>
      </c>
    </row>
    <row r="24" spans="1:26" ht="21.95" customHeight="1" x14ac:dyDescent="0.2">
      <c r="A24" s="11" t="s">
        <v>28</v>
      </c>
      <c r="B24" s="11" t="s">
        <v>9</v>
      </c>
      <c r="C24" s="11"/>
      <c r="D24" s="4">
        <v>130</v>
      </c>
      <c r="E24" s="4">
        <v>48</v>
      </c>
      <c r="F24" s="4">
        <v>84</v>
      </c>
      <c r="G24" s="4">
        <v>86</v>
      </c>
      <c r="H24" s="24">
        <f>VLOOKUP(A24,[1]TDSheet!$A:$H,8,0)</f>
        <v>0.9</v>
      </c>
      <c r="I24" s="7">
        <f>VLOOKUP(A24,[2]Мелитополь!$A:$E,4,0)</f>
        <v>82</v>
      </c>
      <c r="J24" s="7">
        <f t="shared" si="4"/>
        <v>2</v>
      </c>
      <c r="M24" s="7">
        <f t="shared" si="5"/>
        <v>16.8</v>
      </c>
      <c r="N24" s="23">
        <f t="shared" ref="N24" si="11">11*M24-L24-G24</f>
        <v>98.800000000000011</v>
      </c>
      <c r="O24" s="23"/>
      <c r="Q24" s="7">
        <f t="shared" si="6"/>
        <v>11</v>
      </c>
      <c r="R24" s="7">
        <f t="shared" si="7"/>
        <v>5.1190476190476186</v>
      </c>
      <c r="S24" s="7">
        <f>VLOOKUP(A24,[1]TDSheet!$A:$U,21,0)</f>
        <v>17.600000000000001</v>
      </c>
      <c r="T24" s="7">
        <f>VLOOKUP(A24,[1]TDSheet!$A:$V,22,0)</f>
        <v>13.8</v>
      </c>
      <c r="U24" s="7">
        <f>VLOOKUP(A24,[1]TDSheet!$A:$M,13,0)</f>
        <v>13.6</v>
      </c>
      <c r="W24" s="7">
        <f t="shared" si="8"/>
        <v>88.920000000000016</v>
      </c>
      <c r="X24" s="24">
        <f>VLOOKUP(A24,[1]TDSheet!$A:$Z,26,0)</f>
        <v>8</v>
      </c>
      <c r="Y24" s="25">
        <v>13</v>
      </c>
      <c r="Z24" s="7">
        <f t="shared" si="9"/>
        <v>93.600000000000009</v>
      </c>
    </row>
    <row r="25" spans="1:26" ht="11.1" customHeight="1" x14ac:dyDescent="0.2">
      <c r="A25" s="11" t="s">
        <v>29</v>
      </c>
      <c r="B25" s="11" t="s">
        <v>12</v>
      </c>
      <c r="C25" s="11"/>
      <c r="D25" s="4">
        <v>3140</v>
      </c>
      <c r="E25" s="4"/>
      <c r="F25" s="4">
        <v>1445</v>
      </c>
      <c r="G25" s="4">
        <v>1495</v>
      </c>
      <c r="H25" s="24">
        <f>VLOOKUP(A25,[1]TDSheet!$A:$H,8,0)</f>
        <v>1</v>
      </c>
      <c r="I25" s="7">
        <f>VLOOKUP(A25,[2]Мелитополь!$A:$E,4,0)</f>
        <v>1445</v>
      </c>
      <c r="J25" s="7">
        <f t="shared" si="4"/>
        <v>0</v>
      </c>
      <c r="M25" s="7">
        <f t="shared" si="5"/>
        <v>289</v>
      </c>
      <c r="N25" s="23">
        <v>2600</v>
      </c>
      <c r="O25" s="23"/>
      <c r="Q25" s="7">
        <f t="shared" si="6"/>
        <v>14.16955017301038</v>
      </c>
      <c r="R25" s="7">
        <f t="shared" si="7"/>
        <v>5.1730103806228378</v>
      </c>
      <c r="S25" s="7">
        <f>VLOOKUP(A25,[1]TDSheet!$A:$U,21,0)</f>
        <v>285</v>
      </c>
      <c r="T25" s="7">
        <f>VLOOKUP(A25,[1]TDSheet!$A:$V,22,0)</f>
        <v>270</v>
      </c>
      <c r="U25" s="7">
        <f>VLOOKUP(A25,[1]TDSheet!$A:$M,13,0)</f>
        <v>228</v>
      </c>
      <c r="W25" s="7">
        <f t="shared" si="8"/>
        <v>2600</v>
      </c>
      <c r="X25" s="24">
        <f>VLOOKUP(A25,[1]TDSheet!$A:$Z,26,0)</f>
        <v>5</v>
      </c>
      <c r="Y25" s="25">
        <v>520</v>
      </c>
      <c r="Z25" s="7">
        <f t="shared" si="9"/>
        <v>2600</v>
      </c>
    </row>
    <row r="26" spans="1:26" ht="11.1" customHeight="1" x14ac:dyDescent="0.2">
      <c r="A26" s="11" t="s">
        <v>30</v>
      </c>
      <c r="B26" s="11" t="s">
        <v>9</v>
      </c>
      <c r="C26" s="11"/>
      <c r="D26" s="4">
        <v>1410</v>
      </c>
      <c r="E26" s="4">
        <v>2000</v>
      </c>
      <c r="F26" s="4">
        <v>915</v>
      </c>
      <c r="G26" s="4">
        <v>2330</v>
      </c>
      <c r="H26" s="24">
        <f>VLOOKUP(A26,[1]TDSheet!$A:$H,8,0)</f>
        <v>1</v>
      </c>
      <c r="I26" s="7">
        <f>VLOOKUP(A26,[2]Мелитополь!$A:$E,4,0)</f>
        <v>909</v>
      </c>
      <c r="J26" s="7">
        <f t="shared" si="4"/>
        <v>6</v>
      </c>
      <c r="M26" s="7">
        <f t="shared" si="5"/>
        <v>183</v>
      </c>
      <c r="N26" s="23"/>
      <c r="O26" s="23"/>
      <c r="Q26" s="7">
        <f t="shared" si="6"/>
        <v>12.73224043715847</v>
      </c>
      <c r="R26" s="7">
        <f t="shared" si="7"/>
        <v>12.73224043715847</v>
      </c>
      <c r="S26" s="7">
        <f>VLOOKUP(A26,[1]TDSheet!$A:$U,21,0)</f>
        <v>233</v>
      </c>
      <c r="T26" s="7">
        <f>VLOOKUP(A26,[1]TDSheet!$A:$V,22,0)</f>
        <v>167</v>
      </c>
      <c r="U26" s="7">
        <f>VLOOKUP(A26,[1]TDSheet!$A:$M,13,0)</f>
        <v>221.1</v>
      </c>
      <c r="W26" s="7">
        <f t="shared" si="8"/>
        <v>0</v>
      </c>
      <c r="X26" s="24">
        <f>VLOOKUP(A26,[1]TDSheet!$A:$Z,26,0)</f>
        <v>5</v>
      </c>
      <c r="Y26" s="25">
        <f t="shared" si="3"/>
        <v>0</v>
      </c>
      <c r="Z26" s="7">
        <f t="shared" si="9"/>
        <v>0</v>
      </c>
    </row>
    <row r="27" spans="1:26" ht="11.1" customHeight="1" x14ac:dyDescent="0.2">
      <c r="A27" s="11" t="s">
        <v>31</v>
      </c>
      <c r="B27" s="11" t="s">
        <v>9</v>
      </c>
      <c r="C27" s="11"/>
      <c r="D27" s="4">
        <v>54</v>
      </c>
      <c r="E27" s="4"/>
      <c r="F27" s="4"/>
      <c r="G27" s="4">
        <v>54</v>
      </c>
      <c r="H27" s="24">
        <f>VLOOKUP(A27,[1]TDSheet!$A:$H,8,0)</f>
        <v>0.33</v>
      </c>
      <c r="J27" s="7">
        <f>F27-I27</f>
        <v>0</v>
      </c>
      <c r="M27" s="7">
        <f t="shared" si="5"/>
        <v>0</v>
      </c>
      <c r="N27" s="23"/>
      <c r="O27" s="23"/>
      <c r="Q27" s="7" t="e">
        <f t="shared" si="6"/>
        <v>#DIV/0!</v>
      </c>
      <c r="R27" s="7" t="e">
        <f t="shared" si="7"/>
        <v>#DIV/0!</v>
      </c>
      <c r="S27" s="7">
        <f>VLOOKUP(A27,[1]TDSheet!$A:$U,21,0)</f>
        <v>0</v>
      </c>
      <c r="T27" s="7">
        <f>VLOOKUP(A27,[1]TDSheet!$A:$V,22,0)</f>
        <v>0</v>
      </c>
      <c r="U27" s="7">
        <f>VLOOKUP(A27,[1]TDSheet!$A:$M,13,0)</f>
        <v>0</v>
      </c>
      <c r="V27" s="27" t="str">
        <f>VLOOKUP(A27,[3]TDSheet!$A:$V,22,0)</f>
        <v>нужно продавать!!!</v>
      </c>
      <c r="W27" s="7">
        <f t="shared" si="8"/>
        <v>0</v>
      </c>
      <c r="X27" s="24">
        <f>VLOOKUP(A27,[1]TDSheet!$A:$Z,26,0)</f>
        <v>6</v>
      </c>
      <c r="Y27" s="25">
        <f t="shared" si="3"/>
        <v>0</v>
      </c>
      <c r="Z27" s="7">
        <f t="shared" si="9"/>
        <v>0</v>
      </c>
    </row>
    <row r="28" spans="1:26" ht="11.1" customHeight="1" x14ac:dyDescent="0.2">
      <c r="A28" s="11" t="s">
        <v>32</v>
      </c>
      <c r="B28" s="11" t="s">
        <v>12</v>
      </c>
      <c r="C28" s="11"/>
      <c r="D28" s="5"/>
      <c r="E28" s="4">
        <v>51</v>
      </c>
      <c r="F28" s="4"/>
      <c r="G28" s="4">
        <v>51</v>
      </c>
      <c r="H28" s="24">
        <f>VLOOKUP(A28,[1]TDSheet!$A:$H,8,0)</f>
        <v>1</v>
      </c>
      <c r="J28" s="7">
        <f t="shared" si="4"/>
        <v>0</v>
      </c>
      <c r="M28" s="7">
        <f t="shared" si="5"/>
        <v>0</v>
      </c>
      <c r="N28" s="23"/>
      <c r="O28" s="23"/>
      <c r="Q28" s="7" t="e">
        <f t="shared" si="6"/>
        <v>#DIV/0!</v>
      </c>
      <c r="R28" s="7" t="e">
        <f t="shared" si="7"/>
        <v>#DIV/0!</v>
      </c>
      <c r="S28" s="7">
        <f>VLOOKUP(A28,[1]TDSheet!$A:$U,21,0)</f>
        <v>3</v>
      </c>
      <c r="T28" s="7">
        <f>VLOOKUP(A28,[1]TDSheet!$A:$V,22,0)</f>
        <v>0</v>
      </c>
      <c r="U28" s="7">
        <f>VLOOKUP(A28,[1]TDSheet!$A:$M,13,0)</f>
        <v>0</v>
      </c>
      <c r="W28" s="7">
        <f t="shared" si="8"/>
        <v>0</v>
      </c>
      <c r="X28" s="24">
        <f>VLOOKUP(A28,[1]TDSheet!$A:$Z,26,0)</f>
        <v>3</v>
      </c>
      <c r="Y28" s="25">
        <f t="shared" si="3"/>
        <v>0</v>
      </c>
      <c r="Z28" s="7">
        <f t="shared" si="9"/>
        <v>0</v>
      </c>
    </row>
    <row r="29" spans="1:26" ht="11.1" customHeight="1" x14ac:dyDescent="0.2">
      <c r="A29" s="11" t="s">
        <v>33</v>
      </c>
      <c r="B29" s="11" t="s">
        <v>9</v>
      </c>
      <c r="C29" s="11"/>
      <c r="D29" s="4">
        <v>977</v>
      </c>
      <c r="E29" s="4">
        <v>2006</v>
      </c>
      <c r="F29" s="4">
        <v>660</v>
      </c>
      <c r="G29" s="4">
        <v>2155</v>
      </c>
      <c r="H29" s="24">
        <f>VLOOKUP(A29,[1]TDSheet!$A:$H,8,0)</f>
        <v>0.25</v>
      </c>
      <c r="I29" s="7">
        <f>VLOOKUP(A29,[2]Мелитополь!$A:$E,4,0)</f>
        <v>654</v>
      </c>
      <c r="J29" s="7">
        <f t="shared" si="4"/>
        <v>6</v>
      </c>
      <c r="M29" s="7">
        <f t="shared" si="5"/>
        <v>132</v>
      </c>
      <c r="N29" s="23"/>
      <c r="O29" s="23"/>
      <c r="Q29" s="7">
        <f t="shared" si="6"/>
        <v>16.325757575757574</v>
      </c>
      <c r="R29" s="7">
        <f t="shared" si="7"/>
        <v>16.325757575757574</v>
      </c>
      <c r="S29" s="7">
        <f>VLOOKUP(A29,[1]TDSheet!$A:$U,21,0)</f>
        <v>179.4</v>
      </c>
      <c r="T29" s="7">
        <f>VLOOKUP(A29,[1]TDSheet!$A:$V,22,0)</f>
        <v>128.6</v>
      </c>
      <c r="U29" s="7">
        <f>VLOOKUP(A29,[1]TDSheet!$A:$M,13,0)</f>
        <v>199.8</v>
      </c>
      <c r="W29" s="7">
        <f t="shared" si="8"/>
        <v>0</v>
      </c>
      <c r="X29" s="24">
        <f>VLOOKUP(A29,[1]TDSheet!$A:$Z,26,0)</f>
        <v>12</v>
      </c>
      <c r="Y29" s="25">
        <f t="shared" si="3"/>
        <v>0</v>
      </c>
      <c r="Z29" s="7">
        <f t="shared" si="9"/>
        <v>0</v>
      </c>
    </row>
    <row r="30" spans="1:26" ht="11.1" customHeight="1" x14ac:dyDescent="0.2">
      <c r="A30" s="11" t="s">
        <v>34</v>
      </c>
      <c r="B30" s="11" t="s">
        <v>12</v>
      </c>
      <c r="C30" s="11"/>
      <c r="D30" s="4">
        <v>352.8</v>
      </c>
      <c r="E30" s="4">
        <v>84.6</v>
      </c>
      <c r="F30" s="4">
        <v>180</v>
      </c>
      <c r="G30" s="4">
        <v>234</v>
      </c>
      <c r="H30" s="24">
        <f>VLOOKUP(A30,[1]TDSheet!$A:$H,8,0)</f>
        <v>1</v>
      </c>
      <c r="I30" s="7">
        <f>VLOOKUP(A30,[2]Мелитополь!$A:$E,4,0)</f>
        <v>185.4</v>
      </c>
      <c r="J30" s="7">
        <f t="shared" si="4"/>
        <v>-5.4000000000000057</v>
      </c>
      <c r="M30" s="7">
        <f t="shared" si="5"/>
        <v>36</v>
      </c>
      <c r="N30" s="23">
        <v>250</v>
      </c>
      <c r="O30" s="23"/>
      <c r="Q30" s="7">
        <f t="shared" si="6"/>
        <v>13.444444444444445</v>
      </c>
      <c r="R30" s="7">
        <f t="shared" si="7"/>
        <v>6.5</v>
      </c>
      <c r="S30" s="7">
        <f>VLOOKUP(A30,[1]TDSheet!$A:$U,21,0)</f>
        <v>36.72</v>
      </c>
      <c r="T30" s="7">
        <f>VLOOKUP(A30,[1]TDSheet!$A:$V,22,0)</f>
        <v>33.6</v>
      </c>
      <c r="U30" s="7">
        <f>VLOOKUP(A30,[1]TDSheet!$A:$M,13,0)</f>
        <v>34.56</v>
      </c>
      <c r="W30" s="7">
        <f t="shared" si="8"/>
        <v>250</v>
      </c>
      <c r="X30" s="24">
        <f>VLOOKUP(A30,[1]TDSheet!$A:$Z,26,0)</f>
        <v>1.8</v>
      </c>
      <c r="Y30" s="25">
        <v>139</v>
      </c>
      <c r="Z30" s="7">
        <f t="shared" si="9"/>
        <v>250.20000000000002</v>
      </c>
    </row>
    <row r="31" spans="1:26" ht="11.1" customHeight="1" x14ac:dyDescent="0.2">
      <c r="A31" s="11" t="s">
        <v>35</v>
      </c>
      <c r="B31" s="11" t="s">
        <v>9</v>
      </c>
      <c r="C31" s="29" t="str">
        <f>VLOOKUP(A31,[1]TDSheet!$A:$C,3,0)</f>
        <v>Дек</v>
      </c>
      <c r="D31" s="4">
        <v>1469</v>
      </c>
      <c r="E31" s="4">
        <v>2022</v>
      </c>
      <c r="F31" s="4">
        <v>800</v>
      </c>
      <c r="G31" s="4">
        <v>2481</v>
      </c>
      <c r="H31" s="24">
        <f>VLOOKUP(A31,[1]TDSheet!$A:$H,8,0)</f>
        <v>0.25</v>
      </c>
      <c r="I31" s="7">
        <f>VLOOKUP(A31,[2]Мелитополь!$A:$E,4,0)</f>
        <v>794</v>
      </c>
      <c r="J31" s="7">
        <f t="shared" si="4"/>
        <v>6</v>
      </c>
      <c r="M31" s="7">
        <f t="shared" si="5"/>
        <v>160</v>
      </c>
      <c r="N31" s="23"/>
      <c r="O31" s="23"/>
      <c r="Q31" s="7">
        <f t="shared" si="6"/>
        <v>15.50625</v>
      </c>
      <c r="R31" s="7">
        <f t="shared" si="7"/>
        <v>15.50625</v>
      </c>
      <c r="S31" s="7">
        <f>VLOOKUP(A31,[1]TDSheet!$A:$U,21,0)</f>
        <v>235.2</v>
      </c>
      <c r="T31" s="7">
        <f>VLOOKUP(A31,[1]TDSheet!$A:$V,22,0)</f>
        <v>173</v>
      </c>
      <c r="U31" s="7">
        <f>VLOOKUP(A31,[1]TDSheet!$A:$M,13,0)</f>
        <v>234</v>
      </c>
      <c r="W31" s="7">
        <f t="shared" si="8"/>
        <v>0</v>
      </c>
      <c r="X31" s="24">
        <f>VLOOKUP(A31,[1]TDSheet!$A:$Z,26,0)</f>
        <v>12</v>
      </c>
      <c r="Y31" s="25">
        <f t="shared" si="3"/>
        <v>0</v>
      </c>
      <c r="Z31" s="7">
        <f t="shared" si="9"/>
        <v>0</v>
      </c>
    </row>
    <row r="32" spans="1:26" ht="11.1" customHeight="1" x14ac:dyDescent="0.2">
      <c r="A32" s="11" t="s">
        <v>36</v>
      </c>
      <c r="B32" s="11" t="s">
        <v>9</v>
      </c>
      <c r="C32" s="29" t="str">
        <f>VLOOKUP(A32,[1]TDSheet!$A:$C,3,0)</f>
        <v>Дек</v>
      </c>
      <c r="D32" s="4">
        <v>1396</v>
      </c>
      <c r="E32" s="4">
        <v>3000</v>
      </c>
      <c r="F32" s="4">
        <v>797</v>
      </c>
      <c r="G32" s="4">
        <v>3360</v>
      </c>
      <c r="H32" s="24">
        <f>VLOOKUP(A32,[1]TDSheet!$A:$H,8,0)</f>
        <v>0.25</v>
      </c>
      <c r="I32" s="7">
        <f>VLOOKUP(A32,[2]Мелитополь!$A:$E,4,0)</f>
        <v>793</v>
      </c>
      <c r="J32" s="7">
        <f t="shared" si="4"/>
        <v>4</v>
      </c>
      <c r="M32" s="7">
        <f t="shared" si="5"/>
        <v>159.4</v>
      </c>
      <c r="N32" s="23"/>
      <c r="O32" s="23"/>
      <c r="Q32" s="7">
        <f t="shared" si="6"/>
        <v>21.07904642409034</v>
      </c>
      <c r="R32" s="7">
        <f t="shared" si="7"/>
        <v>21.07904642409034</v>
      </c>
      <c r="S32" s="7">
        <f>VLOOKUP(A32,[1]TDSheet!$A:$U,21,0)</f>
        <v>240.2</v>
      </c>
      <c r="T32" s="7">
        <f>VLOOKUP(A32,[1]TDSheet!$A:$V,22,0)</f>
        <v>180.4</v>
      </c>
      <c r="U32" s="7">
        <f>VLOOKUP(A32,[1]TDSheet!$A:$M,13,0)</f>
        <v>269.60000000000002</v>
      </c>
      <c r="W32" s="7">
        <f t="shared" si="8"/>
        <v>0</v>
      </c>
      <c r="X32" s="24">
        <f>VLOOKUP(A32,[1]TDSheet!$A:$Z,26,0)</f>
        <v>12</v>
      </c>
      <c r="Y32" s="25">
        <f t="shared" si="3"/>
        <v>0</v>
      </c>
      <c r="Z32" s="7">
        <f t="shared" si="9"/>
        <v>0</v>
      </c>
    </row>
    <row r="33" spans="1:26" ht="11.1" customHeight="1" x14ac:dyDescent="0.2">
      <c r="A33" s="11" t="s">
        <v>37</v>
      </c>
      <c r="B33" s="11" t="s">
        <v>12</v>
      </c>
      <c r="C33" s="11"/>
      <c r="D33" s="4">
        <v>124.2</v>
      </c>
      <c r="E33" s="4"/>
      <c r="F33" s="4">
        <v>35.1</v>
      </c>
      <c r="G33" s="4">
        <v>78.3</v>
      </c>
      <c r="H33" s="24">
        <f>VLOOKUP(A33,[1]TDSheet!$A:$H,8,0)</f>
        <v>1</v>
      </c>
      <c r="I33" s="7">
        <f>VLOOKUP(A33,[2]Мелитополь!$A:$E,4,0)</f>
        <v>34.700000000000003</v>
      </c>
      <c r="J33" s="7">
        <f t="shared" si="4"/>
        <v>0.39999999999999858</v>
      </c>
      <c r="M33" s="7">
        <f t="shared" si="5"/>
        <v>7.0200000000000005</v>
      </c>
      <c r="N33" s="23">
        <f>12*M33-L33-G33</f>
        <v>5.9400000000000119</v>
      </c>
      <c r="O33" s="23"/>
      <c r="Q33" s="7">
        <f t="shared" si="6"/>
        <v>12</v>
      </c>
      <c r="R33" s="7">
        <f t="shared" si="7"/>
        <v>11.153846153846153</v>
      </c>
      <c r="S33" s="7">
        <f>VLOOKUP(A33,[1]TDSheet!$A:$U,21,0)</f>
        <v>0</v>
      </c>
      <c r="T33" s="7">
        <f>VLOOKUP(A33,[1]TDSheet!$A:$V,22,0)</f>
        <v>9.7200000000000006</v>
      </c>
      <c r="U33" s="7">
        <f>VLOOKUP(A33,[1]TDSheet!$A:$M,13,0)</f>
        <v>7.0200000000000005</v>
      </c>
      <c r="W33" s="7">
        <f t="shared" si="8"/>
        <v>5.9400000000000119</v>
      </c>
      <c r="X33" s="24">
        <f>VLOOKUP(A33,[1]TDSheet!$A:$Z,26,0)</f>
        <v>2.7</v>
      </c>
      <c r="Y33" s="25">
        <v>2</v>
      </c>
      <c r="Z33" s="7">
        <f t="shared" si="9"/>
        <v>5.4</v>
      </c>
    </row>
    <row r="34" spans="1:26" ht="11.1" customHeight="1" x14ac:dyDescent="0.2">
      <c r="A34" s="11" t="s">
        <v>38</v>
      </c>
      <c r="B34" s="11" t="s">
        <v>12</v>
      </c>
      <c r="C34" s="11"/>
      <c r="D34" s="4">
        <v>2285</v>
      </c>
      <c r="E34" s="4">
        <v>575</v>
      </c>
      <c r="F34" s="4">
        <v>1020</v>
      </c>
      <c r="G34" s="4">
        <v>1740</v>
      </c>
      <c r="H34" s="24">
        <f>VLOOKUP(A34,[1]TDSheet!$A:$H,8,0)</f>
        <v>1</v>
      </c>
      <c r="I34" s="7">
        <f>VLOOKUP(A34,[2]Мелитополь!$A:$E,4,0)</f>
        <v>1020</v>
      </c>
      <c r="J34" s="7">
        <f t="shared" si="4"/>
        <v>0</v>
      </c>
      <c r="L34" s="7">
        <v>570</v>
      </c>
      <c r="M34" s="7">
        <f t="shared" si="5"/>
        <v>204</v>
      </c>
      <c r="N34" s="23">
        <v>1500</v>
      </c>
      <c r="O34" s="23"/>
      <c r="Q34" s="7">
        <f t="shared" si="6"/>
        <v>18.676470588235293</v>
      </c>
      <c r="R34" s="7">
        <f t="shared" si="7"/>
        <v>11.323529411764707</v>
      </c>
      <c r="S34" s="7">
        <f>VLOOKUP(A34,[1]TDSheet!$A:$U,21,0)</f>
        <v>80</v>
      </c>
      <c r="T34" s="7">
        <f>VLOOKUP(A34,[1]TDSheet!$A:$V,22,0)</f>
        <v>292</v>
      </c>
      <c r="U34" s="7">
        <f>VLOOKUP(A34,[1]TDSheet!$A:$M,13,0)</f>
        <v>200</v>
      </c>
      <c r="W34" s="7">
        <f t="shared" si="8"/>
        <v>1500</v>
      </c>
      <c r="X34" s="24">
        <f>VLOOKUP(A34,[1]TDSheet!$A:$Z,26,0)</f>
        <v>5</v>
      </c>
      <c r="Y34" s="25">
        <v>300</v>
      </c>
      <c r="Z34" s="7">
        <f t="shared" si="9"/>
        <v>1500</v>
      </c>
    </row>
  </sheetData>
  <autoFilter ref="A3:Z34" xr:uid="{8A29A44E-3834-44C4-A735-9EE51FFBBE6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2023-12-22T09:32:30Z</dcterms:modified>
</cp:coreProperties>
</file>