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1,12,23 филиалы ЗПФ\1 машина Луганск_Донецк и Бондюель\"/>
    </mc:Choice>
  </mc:AlternateContent>
  <xr:revisionPtr revIDLastSave="0" documentId="13_ncr:1_{C576C6C6-06A5-48DE-BF64-1026EBA456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V222" i="1"/>
  <c r="X221" i="1"/>
  <c r="X222" i="1" s="1"/>
  <c r="W221" i="1"/>
  <c r="W222" i="1" s="1"/>
  <c r="N221" i="1"/>
  <c r="V218" i="1"/>
  <c r="V217" i="1"/>
  <c r="X216" i="1"/>
  <c r="X217" i="1" s="1"/>
  <c r="W216" i="1"/>
  <c r="W217" i="1" s="1"/>
  <c r="V212" i="1"/>
  <c r="V211" i="1"/>
  <c r="X210" i="1"/>
  <c r="X211" i="1" s="1"/>
  <c r="W210" i="1"/>
  <c r="W212" i="1" s="1"/>
  <c r="N210" i="1"/>
  <c r="V206" i="1"/>
  <c r="V205" i="1"/>
  <c r="X204" i="1"/>
  <c r="W204" i="1"/>
  <c r="N204" i="1"/>
  <c r="X203" i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N146" i="1"/>
  <c r="X145" i="1"/>
  <c r="W145" i="1"/>
  <c r="N145" i="1"/>
  <c r="X144" i="1"/>
  <c r="W144" i="1"/>
  <c r="X143" i="1"/>
  <c r="W143" i="1"/>
  <c r="N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X104" i="1" s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W23" i="1" l="1"/>
  <c r="X32" i="1"/>
  <c r="W47" i="1"/>
  <c r="W174" i="1"/>
  <c r="W180" i="1"/>
  <c r="X205" i="1"/>
  <c r="W211" i="1"/>
  <c r="W228" i="1"/>
  <c r="W63" i="1"/>
  <c r="W74" i="1"/>
  <c r="W83" i="1"/>
  <c r="X83" i="1"/>
  <c r="W90" i="1"/>
  <c r="X90" i="1"/>
  <c r="W129" i="1"/>
  <c r="W148" i="1"/>
  <c r="X152" i="1"/>
  <c r="W153" i="1"/>
  <c r="X159" i="1"/>
  <c r="W164" i="1"/>
  <c r="W195" i="1"/>
  <c r="W239" i="1"/>
  <c r="W84" i="1"/>
  <c r="V258" i="1"/>
  <c r="V254" i="1"/>
  <c r="W32" i="1"/>
  <c r="W33" i="1"/>
  <c r="W40" i="1"/>
  <c r="X40" i="1"/>
  <c r="X46" i="1"/>
  <c r="W56" i="1"/>
  <c r="X73" i="1"/>
  <c r="W98" i="1"/>
  <c r="W105" i="1"/>
  <c r="W117" i="1"/>
  <c r="X117" i="1"/>
  <c r="X128" i="1"/>
  <c r="W133" i="1"/>
  <c r="W139" i="1"/>
  <c r="X147" i="1"/>
  <c r="W147" i="1"/>
  <c r="W152" i="1"/>
  <c r="W160" i="1"/>
  <c r="X194" i="1"/>
  <c r="W206" i="1"/>
  <c r="V257" i="1"/>
  <c r="X259" i="1"/>
  <c r="W256" i="1"/>
  <c r="W255" i="1"/>
  <c r="W41" i="1"/>
  <c r="W46" i="1"/>
  <c r="W68" i="1"/>
  <c r="W73" i="1"/>
  <c r="W91" i="1"/>
  <c r="W110" i="1"/>
  <c r="W118" i="1"/>
  <c r="W123" i="1"/>
  <c r="W128" i="1"/>
  <c r="W159" i="1"/>
  <c r="W170" i="1"/>
  <c r="W187" i="1"/>
  <c r="W194" i="1"/>
  <c r="W200" i="1"/>
  <c r="W205" i="1"/>
  <c r="W218" i="1"/>
  <c r="W223" i="1"/>
  <c r="W233" i="1"/>
  <c r="W253" i="1"/>
  <c r="H9" i="1"/>
  <c r="W254" i="1" l="1"/>
  <c r="W257" i="1"/>
  <c r="W258" i="1"/>
  <c r="B267" i="1" s="1"/>
  <c r="A267" i="1"/>
  <c r="C267" i="1" l="1"/>
</calcChain>
</file>

<file path=xl/sharedStrings.xml><?xml version="1.0" encoding="utf-8"?>
<sst xmlns="http://schemas.openxmlformats.org/spreadsheetml/2006/main" count="933" uniqueCount="372">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</sst>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33" t="s">
        <v>0</v>
      </c>
      <c r="E1" s="161"/>
      <c r="F1" s="161"/>
      <c r="G1" s="13" t="s">
        <v>1</v>
      </c>
      <c r="H1" s="233" t="s">
        <v>2</v>
      </c>
      <c r="I1" s="161"/>
      <c r="J1" s="161"/>
      <c r="K1" s="161"/>
      <c r="L1" s="161"/>
      <c r="M1" s="161"/>
      <c r="N1" s="161"/>
      <c r="O1" s="161"/>
      <c r="P1" s="160" t="s">
        <v>3</v>
      </c>
      <c r="Q1" s="161"/>
      <c r="R1" s="161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3"/>
      <c r="P2" s="163"/>
      <c r="Q2" s="163"/>
      <c r="R2" s="163"/>
      <c r="S2" s="163"/>
      <c r="T2" s="163"/>
      <c r="U2" s="163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3"/>
      <c r="O3" s="163"/>
      <c r="P3" s="163"/>
      <c r="Q3" s="163"/>
      <c r="R3" s="163"/>
      <c r="S3" s="163"/>
      <c r="T3" s="163"/>
      <c r="U3" s="163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75" t="s">
        <v>8</v>
      </c>
      <c r="B5" s="204"/>
      <c r="C5" s="192"/>
      <c r="D5" s="302"/>
      <c r="E5" s="303"/>
      <c r="F5" s="206" t="s">
        <v>9</v>
      </c>
      <c r="G5" s="192"/>
      <c r="H5" s="302"/>
      <c r="I5" s="325"/>
      <c r="J5" s="325"/>
      <c r="K5" s="325"/>
      <c r="L5" s="303"/>
      <c r="N5" s="25" t="s">
        <v>10</v>
      </c>
      <c r="O5" s="213">
        <v>45278</v>
      </c>
      <c r="P5" s="214"/>
      <c r="R5" s="189" t="s">
        <v>11</v>
      </c>
      <c r="S5" s="190"/>
      <c r="T5" s="291" t="s">
        <v>12</v>
      </c>
      <c r="U5" s="214"/>
      <c r="Z5" s="52"/>
      <c r="AA5" s="52"/>
      <c r="AB5" s="52"/>
    </row>
    <row r="6" spans="1:29" s="154" customFormat="1" ht="24" customHeight="1" x14ac:dyDescent="0.2">
      <c r="A6" s="275" t="s">
        <v>13</v>
      </c>
      <c r="B6" s="204"/>
      <c r="C6" s="192"/>
      <c r="D6" s="219" t="s">
        <v>14</v>
      </c>
      <c r="E6" s="220"/>
      <c r="F6" s="220"/>
      <c r="G6" s="220"/>
      <c r="H6" s="220"/>
      <c r="I6" s="220"/>
      <c r="J6" s="220"/>
      <c r="K6" s="220"/>
      <c r="L6" s="214"/>
      <c r="N6" s="25" t="s">
        <v>15</v>
      </c>
      <c r="O6" s="290" t="str">
        <f>IF(O5=0," ",CHOOSE(WEEKDAY(O5,2),"Понедельник","Вторник","Среда","Четверг","Пятница","Суббота","Воскресенье"))</f>
        <v>Понедельник</v>
      </c>
      <c r="P6" s="170"/>
      <c r="R6" s="333" t="s">
        <v>16</v>
      </c>
      <c r="S6" s="190"/>
      <c r="T6" s="292" t="s">
        <v>17</v>
      </c>
      <c r="U6" s="293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98" t="str">
        <f>IFERROR(VLOOKUP(DeliveryAddress,Table,3,0),1)</f>
        <v>1</v>
      </c>
      <c r="E7" s="299"/>
      <c r="F7" s="299"/>
      <c r="G7" s="299"/>
      <c r="H7" s="299"/>
      <c r="I7" s="299"/>
      <c r="J7" s="299"/>
      <c r="K7" s="299"/>
      <c r="L7" s="231"/>
      <c r="N7" s="25"/>
      <c r="O7" s="43"/>
      <c r="P7" s="43"/>
      <c r="R7" s="163"/>
      <c r="S7" s="190"/>
      <c r="T7" s="294"/>
      <c r="U7" s="295"/>
      <c r="Z7" s="52"/>
      <c r="AA7" s="52"/>
      <c r="AB7" s="52"/>
    </row>
    <row r="8" spans="1:29" s="154" customFormat="1" ht="25.5" customHeight="1" x14ac:dyDescent="0.2">
      <c r="A8" s="182" t="s">
        <v>18</v>
      </c>
      <c r="B8" s="175"/>
      <c r="C8" s="176"/>
      <c r="D8" s="306"/>
      <c r="E8" s="307"/>
      <c r="F8" s="307"/>
      <c r="G8" s="307"/>
      <c r="H8" s="307"/>
      <c r="I8" s="307"/>
      <c r="J8" s="307"/>
      <c r="K8" s="307"/>
      <c r="L8" s="308"/>
      <c r="N8" s="25" t="s">
        <v>19</v>
      </c>
      <c r="O8" s="226">
        <v>0.33333333333333331</v>
      </c>
      <c r="P8" s="214"/>
      <c r="R8" s="163"/>
      <c r="S8" s="190"/>
      <c r="T8" s="294"/>
      <c r="U8" s="295"/>
      <c r="Z8" s="52"/>
      <c r="AA8" s="52"/>
      <c r="AB8" s="52"/>
    </row>
    <row r="9" spans="1:29" s="154" customFormat="1" ht="39.950000000000003" customHeight="1" x14ac:dyDescent="0.2">
      <c r="A9" s="1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3"/>
      <c r="C9" s="163"/>
      <c r="D9" s="228"/>
      <c r="E9" s="188"/>
      <c r="F9" s="1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3"/>
      <c r="H9" s="187" t="str">
        <f>IF(AND($A$9="Тип доверенности/получателя при получении в адресе перегруза:",$D$9="Разовая доверенность"),"Введите ФИО","")</f>
        <v/>
      </c>
      <c r="I9" s="188"/>
      <c r="J9" s="1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8"/>
      <c r="L9" s="188"/>
      <c r="N9" s="27" t="s">
        <v>20</v>
      </c>
      <c r="O9" s="213"/>
      <c r="P9" s="214"/>
      <c r="R9" s="163"/>
      <c r="S9" s="190"/>
      <c r="T9" s="296"/>
      <c r="U9" s="297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1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3"/>
      <c r="C10" s="163"/>
      <c r="D10" s="228"/>
      <c r="E10" s="188"/>
      <c r="F10" s="1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3"/>
      <c r="H10" s="237" t="str">
        <f>IFERROR(VLOOKUP($D$10,Proxy,2,FALSE),"")</f>
        <v/>
      </c>
      <c r="I10" s="163"/>
      <c r="J10" s="163"/>
      <c r="K10" s="163"/>
      <c r="L10" s="163"/>
      <c r="N10" s="27" t="s">
        <v>21</v>
      </c>
      <c r="O10" s="226"/>
      <c r="P10" s="214"/>
      <c r="S10" s="25" t="s">
        <v>22</v>
      </c>
      <c r="T10" s="328" t="s">
        <v>23</v>
      </c>
      <c r="U10" s="293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6"/>
      <c r="P11" s="214"/>
      <c r="S11" s="25" t="s">
        <v>26</v>
      </c>
      <c r="T11" s="210" t="s">
        <v>27</v>
      </c>
      <c r="U11" s="211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207" t="s">
        <v>28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192"/>
      <c r="N12" s="25" t="s">
        <v>29</v>
      </c>
      <c r="O12" s="230"/>
      <c r="P12" s="231"/>
      <c r="Q12" s="24"/>
      <c r="S12" s="25"/>
      <c r="T12" s="161"/>
      <c r="U12" s="163"/>
      <c r="Z12" s="52"/>
      <c r="AA12" s="52"/>
      <c r="AB12" s="52"/>
    </row>
    <row r="13" spans="1:29" s="154" customFormat="1" ht="23.25" customHeight="1" x14ac:dyDescent="0.2">
      <c r="A13" s="207" t="s">
        <v>30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192"/>
      <c r="M13" s="27"/>
      <c r="N13" s="27" t="s">
        <v>31</v>
      </c>
      <c r="O13" s="210"/>
      <c r="P13" s="211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207" t="s">
        <v>32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192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218" t="s">
        <v>33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192"/>
      <c r="N15" s="259" t="s">
        <v>34</v>
      </c>
      <c r="O15" s="161"/>
      <c r="P15" s="161"/>
      <c r="Q15" s="161"/>
      <c r="R15" s="161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5" t="s">
        <v>35</v>
      </c>
      <c r="B17" s="165" t="s">
        <v>36</v>
      </c>
      <c r="C17" s="272" t="s">
        <v>37</v>
      </c>
      <c r="D17" s="165" t="s">
        <v>38</v>
      </c>
      <c r="E17" s="166"/>
      <c r="F17" s="165" t="s">
        <v>39</v>
      </c>
      <c r="G17" s="165" t="s">
        <v>40</v>
      </c>
      <c r="H17" s="165" t="s">
        <v>41</v>
      </c>
      <c r="I17" s="165" t="s">
        <v>42</v>
      </c>
      <c r="J17" s="165" t="s">
        <v>43</v>
      </c>
      <c r="K17" s="165" t="s">
        <v>44</v>
      </c>
      <c r="L17" s="165" t="s">
        <v>45</v>
      </c>
      <c r="M17" s="165" t="s">
        <v>46</v>
      </c>
      <c r="N17" s="165" t="s">
        <v>47</v>
      </c>
      <c r="O17" s="288"/>
      <c r="P17" s="288"/>
      <c r="Q17" s="288"/>
      <c r="R17" s="166"/>
      <c r="S17" s="191" t="s">
        <v>48</v>
      </c>
      <c r="T17" s="192"/>
      <c r="U17" s="165" t="s">
        <v>49</v>
      </c>
      <c r="V17" s="165" t="s">
        <v>50</v>
      </c>
      <c r="W17" s="329" t="s">
        <v>51</v>
      </c>
      <c r="X17" s="165" t="s">
        <v>52</v>
      </c>
      <c r="Y17" s="180" t="s">
        <v>53</v>
      </c>
      <c r="Z17" s="180" t="s">
        <v>54</v>
      </c>
      <c r="AA17" s="180" t="s">
        <v>55</v>
      </c>
      <c r="AB17" s="317"/>
      <c r="AC17" s="318"/>
      <c r="AD17" s="266"/>
      <c r="BA17" s="313" t="s">
        <v>56</v>
      </c>
    </row>
    <row r="18" spans="1:53" ht="14.25" customHeight="1" x14ac:dyDescent="0.2">
      <c r="A18" s="173"/>
      <c r="B18" s="173"/>
      <c r="C18" s="173"/>
      <c r="D18" s="167"/>
      <c r="E18" s="168"/>
      <c r="F18" s="173"/>
      <c r="G18" s="173"/>
      <c r="H18" s="173"/>
      <c r="I18" s="173"/>
      <c r="J18" s="173"/>
      <c r="K18" s="173"/>
      <c r="L18" s="173"/>
      <c r="M18" s="173"/>
      <c r="N18" s="167"/>
      <c r="O18" s="289"/>
      <c r="P18" s="289"/>
      <c r="Q18" s="289"/>
      <c r="R18" s="168"/>
      <c r="S18" s="153" t="s">
        <v>57</v>
      </c>
      <c r="T18" s="153" t="s">
        <v>58</v>
      </c>
      <c r="U18" s="173"/>
      <c r="V18" s="173"/>
      <c r="W18" s="330"/>
      <c r="X18" s="173"/>
      <c r="Y18" s="181"/>
      <c r="Z18" s="181"/>
      <c r="AA18" s="319"/>
      <c r="AB18" s="320"/>
      <c r="AC18" s="321"/>
      <c r="AD18" s="267"/>
      <c r="BA18" s="163"/>
    </row>
    <row r="19" spans="1:53" ht="27.75" hidden="1" customHeight="1" x14ac:dyDescent="0.2">
      <c r="A19" s="215" t="s">
        <v>59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49"/>
      <c r="Z19" s="49"/>
    </row>
    <row r="20" spans="1:53" ht="16.5" hidden="1" customHeight="1" x14ac:dyDescent="0.25">
      <c r="A20" s="177" t="s">
        <v>59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52"/>
      <c r="Z20" s="152"/>
    </row>
    <row r="21" spans="1:53" ht="14.25" hidden="1" customHeight="1" x14ac:dyDescent="0.25">
      <c r="A21" s="185" t="s">
        <v>60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51"/>
      <c r="Z21" s="151"/>
    </row>
    <row r="22" spans="1:53" ht="27" customHeight="1" x14ac:dyDescent="0.25">
      <c r="A22" s="55" t="s">
        <v>61</v>
      </c>
      <c r="B22" s="55" t="s">
        <v>62</v>
      </c>
      <c r="C22" s="32">
        <v>4301070826</v>
      </c>
      <c r="D22" s="169">
        <v>4607111035752</v>
      </c>
      <c r="E22" s="170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34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9"/>
      <c r="P22" s="179"/>
      <c r="Q22" s="179"/>
      <c r="R22" s="170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62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4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4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215" t="s">
        <v>68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49"/>
      <c r="Z25" s="49"/>
    </row>
    <row r="26" spans="1:53" ht="16.5" hidden="1" customHeight="1" x14ac:dyDescent="0.25">
      <c r="A26" s="177" t="s">
        <v>69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52"/>
      <c r="Z26" s="152"/>
    </row>
    <row r="27" spans="1:53" ht="14.25" hidden="1" customHeight="1" x14ac:dyDescent="0.25">
      <c r="A27" s="185" t="s">
        <v>70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51"/>
      <c r="Z27" s="151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9">
        <v>4607111036520</v>
      </c>
      <c r="E28" s="170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3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9"/>
      <c r="P28" s="179"/>
      <c r="Q28" s="179"/>
      <c r="R28" s="170"/>
      <c r="S28" s="35"/>
      <c r="T28" s="35"/>
      <c r="U28" s="36" t="s">
        <v>65</v>
      </c>
      <c r="V28" s="156">
        <v>54</v>
      </c>
      <c r="W28" s="157">
        <f>IFERROR(IF(V28="","",V28),"")</f>
        <v>54</v>
      </c>
      <c r="X28" s="37">
        <f>IFERROR(IF(V28="","",V28*0.00936),"")</f>
        <v>0.50544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9">
        <v>4607111036605</v>
      </c>
      <c r="E29" s="170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4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9"/>
      <c r="P29" s="179"/>
      <c r="Q29" s="179"/>
      <c r="R29" s="170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9">
        <v>4607111036537</v>
      </c>
      <c r="E30" s="170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2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9"/>
      <c r="P30" s="179"/>
      <c r="Q30" s="179"/>
      <c r="R30" s="170"/>
      <c r="S30" s="35"/>
      <c r="T30" s="35"/>
      <c r="U30" s="36" t="s">
        <v>65</v>
      </c>
      <c r="V30" s="156">
        <v>0</v>
      </c>
      <c r="W30" s="157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9">
        <v>4607111036599</v>
      </c>
      <c r="E31" s="170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9"/>
      <c r="P31" s="179"/>
      <c r="Q31" s="179"/>
      <c r="R31" s="170"/>
      <c r="S31" s="35"/>
      <c r="T31" s="35"/>
      <c r="U31" s="36" t="s">
        <v>65</v>
      </c>
      <c r="V31" s="156">
        <v>28</v>
      </c>
      <c r="W31" s="157">
        <f>IFERROR(IF(V31="","",V31),"")</f>
        <v>28</v>
      </c>
      <c r="X31" s="37">
        <f>IFERROR(IF(V31="","",V31*0.00936),"")</f>
        <v>0.26207999999999998</v>
      </c>
      <c r="Y31" s="57"/>
      <c r="Z31" s="58"/>
      <c r="AD31" s="62"/>
      <c r="BA31" s="67" t="s">
        <v>74</v>
      </c>
    </row>
    <row r="32" spans="1:53" x14ac:dyDescent="0.2">
      <c r="A32" s="162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58">
        <f>IFERROR(SUM(V28:V31),"0")</f>
        <v>82</v>
      </c>
      <c r="W32" s="158">
        <f>IFERROR(SUM(W28:W31),"0")</f>
        <v>82</v>
      </c>
      <c r="X32" s="158">
        <f>IFERROR(IF(X28="",0,X28),"0")+IFERROR(IF(X29="",0,X29),"0")+IFERROR(IF(X30="",0,X30),"0")+IFERROR(IF(X31="",0,X31),"0")</f>
        <v>0.76751999999999998</v>
      </c>
      <c r="Y32" s="159"/>
      <c r="Z32" s="159"/>
    </row>
    <row r="33" spans="1:53" x14ac:dyDescent="0.2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4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58">
        <f>IFERROR(SUMPRODUCT(V28:V31*H28:H31),"0")</f>
        <v>123</v>
      </c>
      <c r="W33" s="158">
        <f>IFERROR(SUMPRODUCT(W28:W31*H28:H31),"0")</f>
        <v>123</v>
      </c>
      <c r="X33" s="38"/>
      <c r="Y33" s="159"/>
      <c r="Z33" s="159"/>
    </row>
    <row r="34" spans="1:53" ht="16.5" hidden="1" customHeight="1" x14ac:dyDescent="0.25">
      <c r="A34" s="177" t="s">
        <v>81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52"/>
      <c r="Z34" s="152"/>
    </row>
    <row r="35" spans="1:53" ht="14.25" hidden="1" customHeight="1" x14ac:dyDescent="0.25">
      <c r="A35" s="185" t="s">
        <v>60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51"/>
      <c r="Z35" s="151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9">
        <v>4607111036285</v>
      </c>
      <c r="E36" s="170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3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9"/>
      <c r="P36" s="179"/>
      <c r="Q36" s="179"/>
      <c r="R36" s="170"/>
      <c r="S36" s="35"/>
      <c r="T36" s="35"/>
      <c r="U36" s="36" t="s">
        <v>65</v>
      </c>
      <c r="V36" s="156">
        <v>24</v>
      </c>
      <c r="W36" s="157">
        <f>IFERROR(IF(V36="","",V36),"")</f>
        <v>24</v>
      </c>
      <c r="X36" s="37">
        <f>IFERROR(IF(V36="","",V36*0.0155),"")</f>
        <v>0.372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9">
        <v>4607111036308</v>
      </c>
      <c r="E37" s="170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198" t="s">
        <v>86</v>
      </c>
      <c r="O37" s="179"/>
      <c r="P37" s="179"/>
      <c r="Q37" s="179"/>
      <c r="R37" s="170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9">
        <v>4607111036315</v>
      </c>
      <c r="E38" s="170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8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9"/>
      <c r="P38" s="179"/>
      <c r="Q38" s="179"/>
      <c r="R38" s="170"/>
      <c r="S38" s="35"/>
      <c r="T38" s="35"/>
      <c r="U38" s="36" t="s">
        <v>65</v>
      </c>
      <c r="V38" s="156">
        <v>20</v>
      </c>
      <c r="W38" s="157">
        <f>IFERROR(IF(V38="","",V38),"")</f>
        <v>20</v>
      </c>
      <c r="X38" s="37">
        <f>IFERROR(IF(V38="","",V38*0.0155),"")</f>
        <v>0.31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9">
        <v>4607111036292</v>
      </c>
      <c r="E39" s="170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0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9"/>
      <c r="P39" s="179"/>
      <c r="Q39" s="179"/>
      <c r="R39" s="170"/>
      <c r="S39" s="35"/>
      <c r="T39" s="35"/>
      <c r="U39" s="36" t="s">
        <v>65</v>
      </c>
      <c r="V39" s="156">
        <v>0</v>
      </c>
      <c r="W39" s="157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62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4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58">
        <f>IFERROR(SUM(V36:V39),"0")</f>
        <v>44</v>
      </c>
      <c r="W40" s="158">
        <f>IFERROR(SUM(W36:W39),"0")</f>
        <v>44</v>
      </c>
      <c r="X40" s="158">
        <f>IFERROR(IF(X36="",0,X36),"0")+IFERROR(IF(X37="",0,X37),"0")+IFERROR(IF(X38="",0,X38),"0")+IFERROR(IF(X39="",0,X39),"0")</f>
        <v>0.68199999999999994</v>
      </c>
      <c r="Y40" s="159"/>
      <c r="Z40" s="159"/>
    </row>
    <row r="41" spans="1:53" x14ac:dyDescent="0.2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58">
        <f>IFERROR(SUMPRODUCT(V36:V39*H36:H39),"0")</f>
        <v>264</v>
      </c>
      <c r="W41" s="158">
        <f>IFERROR(SUMPRODUCT(W36:W39*H36:H39),"0")</f>
        <v>264</v>
      </c>
      <c r="X41" s="38"/>
      <c r="Y41" s="159"/>
      <c r="Z41" s="159"/>
    </row>
    <row r="42" spans="1:53" ht="16.5" hidden="1" customHeight="1" x14ac:dyDescent="0.25">
      <c r="A42" s="177" t="s">
        <v>91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52"/>
      <c r="Z42" s="152"/>
    </row>
    <row r="43" spans="1:53" ht="14.25" hidden="1" customHeight="1" x14ac:dyDescent="0.25">
      <c r="A43" s="185" t="s">
        <v>92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9">
        <v>4607111037053</v>
      </c>
      <c r="E44" s="170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30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9"/>
      <c r="P44" s="179"/>
      <c r="Q44" s="179"/>
      <c r="R44" s="170"/>
      <c r="S44" s="35"/>
      <c r="T44" s="35"/>
      <c r="U44" s="36" t="s">
        <v>65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9">
        <v>4607111037060</v>
      </c>
      <c r="E45" s="170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3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9"/>
      <c r="P45" s="179"/>
      <c r="Q45" s="179"/>
      <c r="R45" s="170"/>
      <c r="S45" s="35"/>
      <c r="T45" s="35"/>
      <c r="U45" s="36" t="s">
        <v>65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62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4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4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hidden="1" customHeight="1" x14ac:dyDescent="0.25">
      <c r="A48" s="177" t="s">
        <v>98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52"/>
      <c r="Z48" s="152"/>
    </row>
    <row r="49" spans="1:53" ht="14.25" hidden="1" customHeight="1" x14ac:dyDescent="0.25">
      <c r="A49" s="185" t="s">
        <v>60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51"/>
      <c r="Z49" s="151"/>
    </row>
    <row r="50" spans="1:53" ht="27" customHeight="1" x14ac:dyDescent="0.25">
      <c r="A50" s="55" t="s">
        <v>99</v>
      </c>
      <c r="B50" s="55" t="s">
        <v>100</v>
      </c>
      <c r="C50" s="32">
        <v>4301070935</v>
      </c>
      <c r="D50" s="169">
        <v>4607111037190</v>
      </c>
      <c r="E50" s="170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8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9"/>
      <c r="P50" s="179"/>
      <c r="Q50" s="179"/>
      <c r="R50" s="170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9">
        <v>4607111037183</v>
      </c>
      <c r="E51" s="170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24" t="s">
        <v>103</v>
      </c>
      <c r="O51" s="179"/>
      <c r="P51" s="179"/>
      <c r="Q51" s="179"/>
      <c r="R51" s="170"/>
      <c r="S51" s="35"/>
      <c r="T51" s="35"/>
      <c r="U51" s="36" t="s">
        <v>65</v>
      </c>
      <c r="V51" s="156">
        <v>5</v>
      </c>
      <c r="W51" s="157">
        <f t="shared" si="0"/>
        <v>5</v>
      </c>
      <c r="X51" s="37">
        <f t="shared" si="1"/>
        <v>7.7499999999999999E-2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69">
        <v>4607111037091</v>
      </c>
      <c r="E52" s="170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05" t="s">
        <v>106</v>
      </c>
      <c r="O52" s="179"/>
      <c r="P52" s="179"/>
      <c r="Q52" s="179"/>
      <c r="R52" s="170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9">
        <v>4607111036902</v>
      </c>
      <c r="E53" s="170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1" t="s">
        <v>109</v>
      </c>
      <c r="O53" s="179"/>
      <c r="P53" s="179"/>
      <c r="Q53" s="179"/>
      <c r="R53" s="170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110</v>
      </c>
      <c r="B54" s="55" t="s">
        <v>111</v>
      </c>
      <c r="C54" s="32">
        <v>4301070969</v>
      </c>
      <c r="D54" s="169">
        <v>4607111036858</v>
      </c>
      <c r="E54" s="170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6" t="s">
        <v>112</v>
      </c>
      <c r="O54" s="179"/>
      <c r="P54" s="179"/>
      <c r="Q54" s="179"/>
      <c r="R54" s="170"/>
      <c r="S54" s="35"/>
      <c r="T54" s="35"/>
      <c r="U54" s="36" t="s">
        <v>65</v>
      </c>
      <c r="V54" s="156">
        <v>5</v>
      </c>
      <c r="W54" s="157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9">
        <v>4607111036889</v>
      </c>
      <c r="E55" s="170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9" t="s">
        <v>115</v>
      </c>
      <c r="O55" s="179"/>
      <c r="P55" s="179"/>
      <c r="Q55" s="179"/>
      <c r="R55" s="170"/>
      <c r="S55" s="35"/>
      <c r="T55" s="35"/>
      <c r="U55" s="36" t="s">
        <v>65</v>
      </c>
      <c r="V55" s="156">
        <v>0</v>
      </c>
      <c r="W55" s="157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62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4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58">
        <f>IFERROR(SUM(V50:V55),"0")</f>
        <v>10</v>
      </c>
      <c r="W56" s="158">
        <f>IFERROR(SUM(W50:W55),"0")</f>
        <v>10</v>
      </c>
      <c r="X56" s="158">
        <f>IFERROR(IF(X50="",0,X50),"0")+IFERROR(IF(X51="",0,X51),"0")+IFERROR(IF(X52="",0,X52),"0")+IFERROR(IF(X53="",0,X53),"0")+IFERROR(IF(X54="",0,X54),"0")+IFERROR(IF(X55="",0,X55),"0")</f>
        <v>0.155</v>
      </c>
      <c r="Y56" s="159"/>
      <c r="Z56" s="159"/>
    </row>
    <row r="57" spans="1:53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4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58">
        <f>IFERROR(SUMPRODUCT(V50:V55*H50:H55),"0")</f>
        <v>70.400000000000006</v>
      </c>
      <c r="W57" s="158">
        <f>IFERROR(SUMPRODUCT(W50:W55*H50:H55),"0")</f>
        <v>70.400000000000006</v>
      </c>
      <c r="X57" s="38"/>
      <c r="Y57" s="159"/>
      <c r="Z57" s="159"/>
    </row>
    <row r="58" spans="1:53" ht="16.5" hidden="1" customHeight="1" x14ac:dyDescent="0.25">
      <c r="A58" s="177" t="s">
        <v>116</v>
      </c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52"/>
      <c r="Z58" s="152"/>
    </row>
    <row r="59" spans="1:53" ht="14.25" hidden="1" customHeight="1" x14ac:dyDescent="0.25">
      <c r="A59" s="185" t="s">
        <v>60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51"/>
      <c r="Z59" s="151"/>
    </row>
    <row r="60" spans="1:53" ht="27" customHeight="1" x14ac:dyDescent="0.25">
      <c r="A60" s="55" t="s">
        <v>117</v>
      </c>
      <c r="B60" s="55" t="s">
        <v>118</v>
      </c>
      <c r="C60" s="32">
        <v>4301070977</v>
      </c>
      <c r="D60" s="169">
        <v>4607111037411</v>
      </c>
      <c r="E60" s="170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73" t="s">
        <v>120</v>
      </c>
      <c r="O60" s="179"/>
      <c r="P60" s="179"/>
      <c r="Q60" s="179"/>
      <c r="R60" s="170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9">
        <v>4607111036728</v>
      </c>
      <c r="E61" s="170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29" t="s">
        <v>123</v>
      </c>
      <c r="O61" s="179"/>
      <c r="P61" s="179"/>
      <c r="Q61" s="179"/>
      <c r="R61" s="170"/>
      <c r="S61" s="35"/>
      <c r="T61" s="35"/>
      <c r="U61" s="36" t="s">
        <v>65</v>
      </c>
      <c r="V61" s="156">
        <v>0</v>
      </c>
      <c r="W61" s="157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x14ac:dyDescent="0.2">
      <c r="A62" s="162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4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58">
        <f>IFERROR(SUM(V60:V61),"0")</f>
        <v>0</v>
      </c>
      <c r="W62" s="158">
        <f>IFERROR(SUM(W60:W61),"0")</f>
        <v>0</v>
      </c>
      <c r="X62" s="158">
        <f>IFERROR(IF(X60="",0,X60),"0")+IFERROR(IF(X61="",0,X61),"0")</f>
        <v>0</v>
      </c>
      <c r="Y62" s="159"/>
      <c r="Z62" s="159"/>
    </row>
    <row r="63" spans="1:53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4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58">
        <f>IFERROR(SUMPRODUCT(V60:V61*H60:H61),"0")</f>
        <v>0</v>
      </c>
      <c r="W63" s="158">
        <f>IFERROR(SUMPRODUCT(W60:W61*H60:H61),"0")</f>
        <v>0</v>
      </c>
      <c r="X63" s="38"/>
      <c r="Y63" s="159"/>
      <c r="Z63" s="159"/>
    </row>
    <row r="64" spans="1:53" ht="16.5" hidden="1" customHeight="1" x14ac:dyDescent="0.25">
      <c r="A64" s="177" t="s">
        <v>124</v>
      </c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52"/>
      <c r="Z64" s="152"/>
    </row>
    <row r="65" spans="1:53" ht="14.25" hidden="1" customHeight="1" x14ac:dyDescent="0.25">
      <c r="A65" s="185" t="s">
        <v>125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51"/>
      <c r="Z65" s="151"/>
    </row>
    <row r="66" spans="1:53" ht="27" customHeight="1" x14ac:dyDescent="0.25">
      <c r="A66" s="55" t="s">
        <v>126</v>
      </c>
      <c r="B66" s="55" t="s">
        <v>127</v>
      </c>
      <c r="C66" s="32">
        <v>4301135113</v>
      </c>
      <c r="D66" s="169">
        <v>4607111033659</v>
      </c>
      <c r="E66" s="170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9"/>
      <c r="P66" s="179"/>
      <c r="Q66" s="179"/>
      <c r="R66" s="170"/>
      <c r="S66" s="35"/>
      <c r="T66" s="35"/>
      <c r="U66" s="36" t="s">
        <v>65</v>
      </c>
      <c r="V66" s="156">
        <v>4</v>
      </c>
      <c r="W66" s="157">
        <f>IFERROR(IF(V66="","",V66),"")</f>
        <v>4</v>
      </c>
      <c r="X66" s="37">
        <f>IFERROR(IF(V66="","",V66*0.01788),"")</f>
        <v>7.152E-2</v>
      </c>
      <c r="Y66" s="57"/>
      <c r="Z66" s="58"/>
      <c r="AD66" s="62"/>
      <c r="BA66" s="82" t="s">
        <v>74</v>
      </c>
    </row>
    <row r="67" spans="1:53" x14ac:dyDescent="0.2">
      <c r="A67" s="162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4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58">
        <f>IFERROR(SUM(V66:V66),"0")</f>
        <v>4</v>
      </c>
      <c r="W67" s="158">
        <f>IFERROR(SUM(W66:W66),"0")</f>
        <v>4</v>
      </c>
      <c r="X67" s="158">
        <f>IFERROR(IF(X66="",0,X66),"0")</f>
        <v>7.152E-2</v>
      </c>
      <c r="Y67" s="159"/>
      <c r="Z67" s="159"/>
    </row>
    <row r="68" spans="1:53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4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58">
        <f>IFERROR(SUMPRODUCT(V66:V66*H66:H66),"0")</f>
        <v>14.4</v>
      </c>
      <c r="W68" s="158">
        <f>IFERROR(SUMPRODUCT(W66:W66*H66:H66),"0")</f>
        <v>14.4</v>
      </c>
      <c r="X68" s="38"/>
      <c r="Y68" s="159"/>
      <c r="Z68" s="159"/>
    </row>
    <row r="69" spans="1:53" ht="16.5" hidden="1" customHeight="1" x14ac:dyDescent="0.25">
      <c r="A69" s="177" t="s">
        <v>128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52"/>
      <c r="Z69" s="152"/>
    </row>
    <row r="70" spans="1:53" ht="14.25" hidden="1" customHeight="1" x14ac:dyDescent="0.25">
      <c r="A70" s="185" t="s">
        <v>129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51"/>
      <c r="Z70" s="151"/>
    </row>
    <row r="71" spans="1:53" ht="27" customHeight="1" x14ac:dyDescent="0.25">
      <c r="A71" s="55" t="s">
        <v>130</v>
      </c>
      <c r="B71" s="55" t="s">
        <v>131</v>
      </c>
      <c r="C71" s="32">
        <v>4301131012</v>
      </c>
      <c r="D71" s="169">
        <v>4607111034137</v>
      </c>
      <c r="E71" s="170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7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9"/>
      <c r="P71" s="179"/>
      <c r="Q71" s="179"/>
      <c r="R71" s="170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132</v>
      </c>
      <c r="B72" s="55" t="s">
        <v>133</v>
      </c>
      <c r="C72" s="32">
        <v>4301131011</v>
      </c>
      <c r="D72" s="169">
        <v>4607111034120</v>
      </c>
      <c r="E72" s="170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19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9"/>
      <c r="P72" s="179"/>
      <c r="Q72" s="179"/>
      <c r="R72" s="170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62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4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4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hidden="1" customHeight="1" x14ac:dyDescent="0.25">
      <c r="A75" s="177" t="s">
        <v>134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52"/>
      <c r="Z75" s="152"/>
    </row>
    <row r="76" spans="1:53" ht="14.25" hidden="1" customHeight="1" x14ac:dyDescent="0.25">
      <c r="A76" s="185" t="s">
        <v>125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51"/>
      <c r="Z76" s="151"/>
    </row>
    <row r="77" spans="1:53" ht="27" customHeight="1" x14ac:dyDescent="0.25">
      <c r="A77" s="55" t="s">
        <v>135</v>
      </c>
      <c r="B77" s="55" t="s">
        <v>136</v>
      </c>
      <c r="C77" s="32">
        <v>4301135053</v>
      </c>
      <c r="D77" s="169">
        <v>4607111036407</v>
      </c>
      <c r="E77" s="170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8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9"/>
      <c r="P77" s="179"/>
      <c r="Q77" s="179"/>
      <c r="R77" s="170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9">
        <v>4607111033628</v>
      </c>
      <c r="E78" s="170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9"/>
      <c r="P78" s="179"/>
      <c r="Q78" s="179"/>
      <c r="R78" s="170"/>
      <c r="S78" s="35"/>
      <c r="T78" s="35"/>
      <c r="U78" s="36" t="s">
        <v>65</v>
      </c>
      <c r="V78" s="156">
        <v>12</v>
      </c>
      <c r="W78" s="157">
        <f t="shared" si="2"/>
        <v>12</v>
      </c>
      <c r="X78" s="37">
        <f t="shared" si="3"/>
        <v>0.21456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9">
        <v>4607111033451</v>
      </c>
      <c r="E79" s="170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7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9"/>
      <c r="P79" s="179"/>
      <c r="Q79" s="179"/>
      <c r="R79" s="170"/>
      <c r="S79" s="35"/>
      <c r="T79" s="35"/>
      <c r="U79" s="36" t="s">
        <v>65</v>
      </c>
      <c r="V79" s="156">
        <v>22</v>
      </c>
      <c r="W79" s="157">
        <f t="shared" si="2"/>
        <v>22</v>
      </c>
      <c r="X79" s="37">
        <f t="shared" si="3"/>
        <v>0.39335999999999999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141</v>
      </c>
      <c r="B80" s="55" t="s">
        <v>142</v>
      </c>
      <c r="C80" s="32">
        <v>4301135120</v>
      </c>
      <c r="D80" s="169">
        <v>4607111035141</v>
      </c>
      <c r="E80" s="170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9"/>
      <c r="P80" s="179"/>
      <c r="Q80" s="179"/>
      <c r="R80" s="170"/>
      <c r="S80" s="35"/>
      <c r="T80" s="35"/>
      <c r="U80" s="36" t="s">
        <v>65</v>
      </c>
      <c r="V80" s="156">
        <v>18</v>
      </c>
      <c r="W80" s="157">
        <f t="shared" si="2"/>
        <v>18</v>
      </c>
      <c r="X80" s="37">
        <f t="shared" si="3"/>
        <v>0.32184000000000001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143</v>
      </c>
      <c r="B81" s="55" t="s">
        <v>144</v>
      </c>
      <c r="C81" s="32">
        <v>4301135111</v>
      </c>
      <c r="D81" s="169">
        <v>4607111035028</v>
      </c>
      <c r="E81" s="170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9"/>
      <c r="P81" s="179"/>
      <c r="Q81" s="179"/>
      <c r="R81" s="170"/>
      <c r="S81" s="35"/>
      <c r="T81" s="35"/>
      <c r="U81" s="36" t="s">
        <v>65</v>
      </c>
      <c r="V81" s="156">
        <v>12</v>
      </c>
      <c r="W81" s="157">
        <f t="shared" si="2"/>
        <v>12</v>
      </c>
      <c r="X81" s="37">
        <f t="shared" si="3"/>
        <v>0.21456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9">
        <v>4607111033444</v>
      </c>
      <c r="E82" s="170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0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9"/>
      <c r="P82" s="179"/>
      <c r="Q82" s="179"/>
      <c r="R82" s="170"/>
      <c r="S82" s="35"/>
      <c r="T82" s="35"/>
      <c r="U82" s="36" t="s">
        <v>65</v>
      </c>
      <c r="V82" s="156">
        <v>0</v>
      </c>
      <c r="W82" s="157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62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4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58">
        <f>IFERROR(SUM(V77:V82),"0")</f>
        <v>64</v>
      </c>
      <c r="W83" s="158">
        <f>IFERROR(SUM(W77:W82),"0")</f>
        <v>64</v>
      </c>
      <c r="X83" s="158">
        <f>IFERROR(IF(X77="",0,X77),"0")+IFERROR(IF(X78="",0,X78),"0")+IFERROR(IF(X79="",0,X79),"0")+IFERROR(IF(X80="",0,X80),"0")+IFERROR(IF(X81="",0,X81),"0")+IFERROR(IF(X82="",0,X82),"0")</f>
        <v>1.14432</v>
      </c>
      <c r="Y83" s="159"/>
      <c r="Z83" s="159"/>
    </row>
    <row r="84" spans="1:53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4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58">
        <f>IFERROR(SUMPRODUCT(V77:V82*H77:H82),"0")</f>
        <v>233.27999999999997</v>
      </c>
      <c r="W84" s="158">
        <f>IFERROR(SUMPRODUCT(W77:W82*H77:H82),"0")</f>
        <v>233.27999999999997</v>
      </c>
      <c r="X84" s="38"/>
      <c r="Y84" s="159"/>
      <c r="Z84" s="159"/>
    </row>
    <row r="85" spans="1:53" ht="16.5" hidden="1" customHeight="1" x14ac:dyDescent="0.25">
      <c r="A85" s="177" t="s">
        <v>147</v>
      </c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52"/>
      <c r="Z85" s="152"/>
    </row>
    <row r="86" spans="1:53" ht="14.25" hidden="1" customHeight="1" x14ac:dyDescent="0.25">
      <c r="A86" s="185" t="s">
        <v>147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51"/>
      <c r="Z86" s="151"/>
    </row>
    <row r="87" spans="1:53" ht="27" customHeight="1" x14ac:dyDescent="0.25">
      <c r="A87" s="55" t="s">
        <v>148</v>
      </c>
      <c r="B87" s="55" t="s">
        <v>149</v>
      </c>
      <c r="C87" s="32">
        <v>4301136013</v>
      </c>
      <c r="D87" s="169">
        <v>4607025784012</v>
      </c>
      <c r="E87" s="170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4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9"/>
      <c r="P87" s="179"/>
      <c r="Q87" s="179"/>
      <c r="R87" s="170"/>
      <c r="S87" s="35"/>
      <c r="T87" s="35"/>
      <c r="U87" s="36" t="s">
        <v>65</v>
      </c>
      <c r="V87" s="156">
        <v>14</v>
      </c>
      <c r="W87" s="157">
        <f>IFERROR(IF(V87="","",V87),"")</f>
        <v>14</v>
      </c>
      <c r="X87" s="37">
        <f>IFERROR(IF(V87="","",V87*0.00936),"")</f>
        <v>0.13103999999999999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9">
        <v>4607025784319</v>
      </c>
      <c r="E88" s="170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1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9"/>
      <c r="P88" s="179"/>
      <c r="Q88" s="179"/>
      <c r="R88" s="170"/>
      <c r="S88" s="35"/>
      <c r="T88" s="35"/>
      <c r="U88" s="36" t="s">
        <v>65</v>
      </c>
      <c r="V88" s="156">
        <v>12</v>
      </c>
      <c r="W88" s="157">
        <f>IFERROR(IF(V88="","",V88),"")</f>
        <v>12</v>
      </c>
      <c r="X88" s="37">
        <f>IFERROR(IF(V88="","",V88*0.01788),"")</f>
        <v>0.21456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69">
        <v>4607111035370</v>
      </c>
      <c r="E89" s="170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9"/>
      <c r="P89" s="179"/>
      <c r="Q89" s="179"/>
      <c r="R89" s="170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62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4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58">
        <f>IFERROR(SUM(V87:V89),"0")</f>
        <v>26</v>
      </c>
      <c r="W90" s="158">
        <f>IFERROR(SUM(W87:W89),"0")</f>
        <v>26</v>
      </c>
      <c r="X90" s="158">
        <f>IFERROR(IF(X87="",0,X87),"0")+IFERROR(IF(X88="",0,X88),"0")+IFERROR(IF(X89="",0,X89),"0")</f>
        <v>0.34560000000000002</v>
      </c>
      <c r="Y90" s="159"/>
      <c r="Z90" s="159"/>
    </row>
    <row r="91" spans="1:53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4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58">
        <f>IFERROR(SUMPRODUCT(V87:V89*H87:H89),"0")</f>
        <v>73.44</v>
      </c>
      <c r="W91" s="158">
        <f>IFERROR(SUMPRODUCT(W87:W89*H87:H89),"0")</f>
        <v>73.44</v>
      </c>
      <c r="X91" s="38"/>
      <c r="Y91" s="159"/>
      <c r="Z91" s="159"/>
    </row>
    <row r="92" spans="1:53" ht="16.5" hidden="1" customHeight="1" x14ac:dyDescent="0.25">
      <c r="A92" s="177" t="s">
        <v>154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52"/>
      <c r="Z92" s="152"/>
    </row>
    <row r="93" spans="1:53" ht="14.25" hidden="1" customHeight="1" x14ac:dyDescent="0.25">
      <c r="A93" s="185" t="s">
        <v>60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51"/>
      <c r="Z93" s="151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69">
        <v>4607111033970</v>
      </c>
      <c r="E94" s="170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6" t="s">
        <v>157</v>
      </c>
      <c r="O94" s="179"/>
      <c r="P94" s="179"/>
      <c r="Q94" s="179"/>
      <c r="R94" s="170"/>
      <c r="S94" s="35"/>
      <c r="T94" s="35"/>
      <c r="U94" s="36" t="s">
        <v>65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9">
        <v>4607111034144</v>
      </c>
      <c r="E95" s="170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4" t="s">
        <v>160</v>
      </c>
      <c r="O95" s="179"/>
      <c r="P95" s="179"/>
      <c r="Q95" s="179"/>
      <c r="R95" s="170"/>
      <c r="S95" s="35"/>
      <c r="T95" s="35"/>
      <c r="U95" s="36" t="s">
        <v>65</v>
      </c>
      <c r="V95" s="156">
        <v>0</v>
      </c>
      <c r="W95" s="157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9">
        <v>4607111033987</v>
      </c>
      <c r="E96" s="170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6" t="s">
        <v>163</v>
      </c>
      <c r="O96" s="179"/>
      <c r="P96" s="179"/>
      <c r="Q96" s="179"/>
      <c r="R96" s="170"/>
      <c r="S96" s="35"/>
      <c r="T96" s="35"/>
      <c r="U96" s="36" t="s">
        <v>65</v>
      </c>
      <c r="V96" s="156">
        <v>0</v>
      </c>
      <c r="W96" s="157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9">
        <v>4607111034151</v>
      </c>
      <c r="E97" s="170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5" t="s">
        <v>166</v>
      </c>
      <c r="O97" s="179"/>
      <c r="P97" s="179"/>
      <c r="Q97" s="179"/>
      <c r="R97" s="170"/>
      <c r="S97" s="35"/>
      <c r="T97" s="35"/>
      <c r="U97" s="36" t="s">
        <v>65</v>
      </c>
      <c r="V97" s="156">
        <v>0</v>
      </c>
      <c r="W97" s="157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62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4"/>
      <c r="N98" s="174" t="s">
        <v>66</v>
      </c>
      <c r="O98" s="175"/>
      <c r="P98" s="175"/>
      <c r="Q98" s="175"/>
      <c r="R98" s="175"/>
      <c r="S98" s="175"/>
      <c r="T98" s="176"/>
      <c r="U98" s="38" t="s">
        <v>65</v>
      </c>
      <c r="V98" s="158">
        <f>IFERROR(SUM(V94:V97),"0")</f>
        <v>0</v>
      </c>
      <c r="W98" s="158">
        <f>IFERROR(SUM(W94:W97),"0")</f>
        <v>0</v>
      </c>
      <c r="X98" s="158">
        <f>IFERROR(IF(X94="",0,X94),"0")+IFERROR(IF(X95="",0,X95),"0")+IFERROR(IF(X96="",0,X96),"0")+IFERROR(IF(X97="",0,X97),"0")</f>
        <v>0</v>
      </c>
      <c r="Y98" s="159"/>
      <c r="Z98" s="159"/>
    </row>
    <row r="99" spans="1:53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4"/>
      <c r="N99" s="174" t="s">
        <v>66</v>
      </c>
      <c r="O99" s="175"/>
      <c r="P99" s="175"/>
      <c r="Q99" s="175"/>
      <c r="R99" s="175"/>
      <c r="S99" s="175"/>
      <c r="T99" s="176"/>
      <c r="U99" s="38" t="s">
        <v>67</v>
      </c>
      <c r="V99" s="158">
        <f>IFERROR(SUMPRODUCT(V94:V97*H94:H97),"0")</f>
        <v>0</v>
      </c>
      <c r="W99" s="158">
        <f>IFERROR(SUMPRODUCT(W94:W97*H94:H97),"0")</f>
        <v>0</v>
      </c>
      <c r="X99" s="38"/>
      <c r="Y99" s="159"/>
      <c r="Z99" s="159"/>
    </row>
    <row r="100" spans="1:53" ht="16.5" hidden="1" customHeight="1" x14ac:dyDescent="0.25">
      <c r="A100" s="177" t="s">
        <v>167</v>
      </c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52"/>
      <c r="Z100" s="152"/>
    </row>
    <row r="101" spans="1:53" ht="14.25" hidden="1" customHeight="1" x14ac:dyDescent="0.25">
      <c r="A101" s="185" t="s">
        <v>125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9">
        <v>4607111034014</v>
      </c>
      <c r="E102" s="170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0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9"/>
      <c r="P102" s="179"/>
      <c r="Q102" s="179"/>
      <c r="R102" s="170"/>
      <c r="S102" s="35"/>
      <c r="T102" s="35"/>
      <c r="U102" s="36" t="s">
        <v>65</v>
      </c>
      <c r="V102" s="156">
        <v>0</v>
      </c>
      <c r="W102" s="157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9">
        <v>4607111033994</v>
      </c>
      <c r="E103" s="170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9"/>
      <c r="P103" s="179"/>
      <c r="Q103" s="179"/>
      <c r="R103" s="170"/>
      <c r="S103" s="35"/>
      <c r="T103" s="35"/>
      <c r="U103" s="36" t="s">
        <v>65</v>
      </c>
      <c r="V103" s="156">
        <v>13</v>
      </c>
      <c r="W103" s="157">
        <f>IFERROR(IF(V103="","",V103),"")</f>
        <v>13</v>
      </c>
      <c r="X103" s="37">
        <f>IFERROR(IF(V103="","",V103*0.01788),"")</f>
        <v>0.23244000000000001</v>
      </c>
      <c r="Y103" s="57"/>
      <c r="Z103" s="58"/>
      <c r="AD103" s="62"/>
      <c r="BA103" s="99" t="s">
        <v>74</v>
      </c>
    </row>
    <row r="104" spans="1:53" x14ac:dyDescent="0.2">
      <c r="A104" s="162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4"/>
      <c r="N104" s="174" t="s">
        <v>66</v>
      </c>
      <c r="O104" s="175"/>
      <c r="P104" s="175"/>
      <c r="Q104" s="175"/>
      <c r="R104" s="175"/>
      <c r="S104" s="175"/>
      <c r="T104" s="176"/>
      <c r="U104" s="38" t="s">
        <v>65</v>
      </c>
      <c r="V104" s="158">
        <f>IFERROR(SUM(V102:V103),"0")</f>
        <v>13</v>
      </c>
      <c r="W104" s="158">
        <f>IFERROR(SUM(W102:W103),"0")</f>
        <v>13</v>
      </c>
      <c r="X104" s="158">
        <f>IFERROR(IF(X102="",0,X102),"0")+IFERROR(IF(X103="",0,X103),"0")</f>
        <v>0.23244000000000001</v>
      </c>
      <c r="Y104" s="159"/>
      <c r="Z104" s="159"/>
    </row>
    <row r="105" spans="1:53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4"/>
      <c r="N105" s="174" t="s">
        <v>66</v>
      </c>
      <c r="O105" s="175"/>
      <c r="P105" s="175"/>
      <c r="Q105" s="175"/>
      <c r="R105" s="175"/>
      <c r="S105" s="175"/>
      <c r="T105" s="176"/>
      <c r="U105" s="38" t="s">
        <v>67</v>
      </c>
      <c r="V105" s="158">
        <f>IFERROR(SUMPRODUCT(V102:V103*H102:H103),"0")</f>
        <v>39</v>
      </c>
      <c r="W105" s="158">
        <f>IFERROR(SUMPRODUCT(W102:W103*H102:H103),"0")</f>
        <v>39</v>
      </c>
      <c r="X105" s="38"/>
      <c r="Y105" s="159"/>
      <c r="Z105" s="159"/>
    </row>
    <row r="106" spans="1:53" ht="16.5" hidden="1" customHeight="1" x14ac:dyDescent="0.25">
      <c r="A106" s="177" t="s">
        <v>172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52"/>
      <c r="Z106" s="152"/>
    </row>
    <row r="107" spans="1:53" ht="14.25" hidden="1" customHeight="1" x14ac:dyDescent="0.25">
      <c r="A107" s="185" t="s">
        <v>125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9">
        <v>4607111034199</v>
      </c>
      <c r="E108" s="170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4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9"/>
      <c r="P108" s="179"/>
      <c r="Q108" s="179"/>
      <c r="R108" s="170"/>
      <c r="S108" s="35"/>
      <c r="T108" s="35"/>
      <c r="U108" s="36" t="s">
        <v>65</v>
      </c>
      <c r="V108" s="156">
        <v>5</v>
      </c>
      <c r="W108" s="157">
        <f>IFERROR(IF(V108="","",V108),"")</f>
        <v>5</v>
      </c>
      <c r="X108" s="37">
        <f>IFERROR(IF(V108="","",V108*0.01788),"")</f>
        <v>8.9400000000000007E-2</v>
      </c>
      <c r="Y108" s="57"/>
      <c r="Z108" s="58"/>
      <c r="AD108" s="62"/>
      <c r="BA108" s="100" t="s">
        <v>74</v>
      </c>
    </row>
    <row r="109" spans="1:53" x14ac:dyDescent="0.2">
      <c r="A109" s="162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4"/>
      <c r="N109" s="174" t="s">
        <v>66</v>
      </c>
      <c r="O109" s="175"/>
      <c r="P109" s="175"/>
      <c r="Q109" s="175"/>
      <c r="R109" s="175"/>
      <c r="S109" s="175"/>
      <c r="T109" s="176"/>
      <c r="U109" s="38" t="s">
        <v>65</v>
      </c>
      <c r="V109" s="158">
        <f>IFERROR(SUM(V108:V108),"0")</f>
        <v>5</v>
      </c>
      <c r="W109" s="158">
        <f>IFERROR(SUM(W108:W108),"0")</f>
        <v>5</v>
      </c>
      <c r="X109" s="158">
        <f>IFERROR(IF(X108="",0,X108),"0")</f>
        <v>8.9400000000000007E-2</v>
      </c>
      <c r="Y109" s="159"/>
      <c r="Z109" s="159"/>
    </row>
    <row r="110" spans="1:53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4"/>
      <c r="N110" s="174" t="s">
        <v>66</v>
      </c>
      <c r="O110" s="175"/>
      <c r="P110" s="175"/>
      <c r="Q110" s="175"/>
      <c r="R110" s="175"/>
      <c r="S110" s="175"/>
      <c r="T110" s="176"/>
      <c r="U110" s="38" t="s">
        <v>67</v>
      </c>
      <c r="V110" s="158">
        <f>IFERROR(SUMPRODUCT(V108:V108*H108:H108),"0")</f>
        <v>15</v>
      </c>
      <c r="W110" s="158">
        <f>IFERROR(SUMPRODUCT(W108:W108*H108:H108),"0")</f>
        <v>15</v>
      </c>
      <c r="X110" s="38"/>
      <c r="Y110" s="159"/>
      <c r="Z110" s="159"/>
    </row>
    <row r="111" spans="1:53" ht="16.5" hidden="1" customHeight="1" x14ac:dyDescent="0.25">
      <c r="A111" s="177" t="s">
        <v>175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52"/>
      <c r="Z111" s="152"/>
    </row>
    <row r="112" spans="1:53" ht="14.25" hidden="1" customHeight="1" x14ac:dyDescent="0.25">
      <c r="A112" s="185" t="s">
        <v>125</v>
      </c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51"/>
      <c r="Z112" s="151"/>
    </row>
    <row r="113" spans="1:53" ht="27" customHeight="1" x14ac:dyDescent="0.25">
      <c r="A113" s="55" t="s">
        <v>176</v>
      </c>
      <c r="B113" s="55" t="s">
        <v>177</v>
      </c>
      <c r="C113" s="32">
        <v>4301130006</v>
      </c>
      <c r="D113" s="169">
        <v>4607111034670</v>
      </c>
      <c r="E113" s="170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1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9"/>
      <c r="P113" s="179"/>
      <c r="Q113" s="179"/>
      <c r="R113" s="170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customHeight="1" x14ac:dyDescent="0.25">
      <c r="A114" s="55" t="s">
        <v>179</v>
      </c>
      <c r="B114" s="55" t="s">
        <v>180</v>
      </c>
      <c r="C114" s="32">
        <v>4301130003</v>
      </c>
      <c r="D114" s="169">
        <v>4607111034687</v>
      </c>
      <c r="E114" s="170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36" t="s">
        <v>181</v>
      </c>
      <c r="O114" s="179"/>
      <c r="P114" s="179"/>
      <c r="Q114" s="179"/>
      <c r="R114" s="170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9">
        <v>4607111034380</v>
      </c>
      <c r="E115" s="170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5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9"/>
      <c r="P115" s="179"/>
      <c r="Q115" s="179"/>
      <c r="R115" s="170"/>
      <c r="S115" s="35"/>
      <c r="T115" s="35"/>
      <c r="U115" s="36" t="s">
        <v>65</v>
      </c>
      <c r="V115" s="156">
        <v>27</v>
      </c>
      <c r="W115" s="157">
        <f>IFERROR(IF(V115="","",V115),"")</f>
        <v>27</v>
      </c>
      <c r="X115" s="37">
        <f>IFERROR(IF(V115="","",V115*0.01788),"")</f>
        <v>0.48276000000000002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9">
        <v>4607111034397</v>
      </c>
      <c r="E116" s="170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31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9"/>
      <c r="P116" s="179"/>
      <c r="Q116" s="179"/>
      <c r="R116" s="170"/>
      <c r="S116" s="35"/>
      <c r="T116" s="35"/>
      <c r="U116" s="36" t="s">
        <v>65</v>
      </c>
      <c r="V116" s="156">
        <v>0</v>
      </c>
      <c r="W116" s="157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x14ac:dyDescent="0.2">
      <c r="A117" s="162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4"/>
      <c r="N117" s="174" t="s">
        <v>66</v>
      </c>
      <c r="O117" s="175"/>
      <c r="P117" s="175"/>
      <c r="Q117" s="175"/>
      <c r="R117" s="175"/>
      <c r="S117" s="175"/>
      <c r="T117" s="176"/>
      <c r="U117" s="38" t="s">
        <v>65</v>
      </c>
      <c r="V117" s="158">
        <f>IFERROR(SUM(V113:V116),"0")</f>
        <v>27</v>
      </c>
      <c r="W117" s="158">
        <f>IFERROR(SUM(W113:W116),"0")</f>
        <v>27</v>
      </c>
      <c r="X117" s="158">
        <f>IFERROR(IF(X113="",0,X113),"0")+IFERROR(IF(X114="",0,X114),"0")+IFERROR(IF(X115="",0,X115),"0")+IFERROR(IF(X116="",0,X116),"0")</f>
        <v>0.48276000000000002</v>
      </c>
      <c r="Y117" s="159"/>
      <c r="Z117" s="159"/>
    </row>
    <row r="118" spans="1:53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4"/>
      <c r="N118" s="174" t="s">
        <v>66</v>
      </c>
      <c r="O118" s="175"/>
      <c r="P118" s="175"/>
      <c r="Q118" s="175"/>
      <c r="R118" s="175"/>
      <c r="S118" s="175"/>
      <c r="T118" s="176"/>
      <c r="U118" s="38" t="s">
        <v>67</v>
      </c>
      <c r="V118" s="158">
        <f>IFERROR(SUMPRODUCT(V113:V116*H113:H116),"0")</f>
        <v>81</v>
      </c>
      <c r="W118" s="158">
        <f>IFERROR(SUMPRODUCT(W113:W116*H113:H116),"0")</f>
        <v>81</v>
      </c>
      <c r="X118" s="38"/>
      <c r="Y118" s="159"/>
      <c r="Z118" s="159"/>
    </row>
    <row r="119" spans="1:53" ht="16.5" hidden="1" customHeight="1" x14ac:dyDescent="0.25">
      <c r="A119" s="177" t="s">
        <v>186</v>
      </c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52"/>
      <c r="Z119" s="152"/>
    </row>
    <row r="120" spans="1:53" ht="14.25" hidden="1" customHeight="1" x14ac:dyDescent="0.25">
      <c r="A120" s="185" t="s">
        <v>125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51"/>
      <c r="Z120" s="151"/>
    </row>
    <row r="121" spans="1:53" ht="27" customHeight="1" x14ac:dyDescent="0.25">
      <c r="A121" s="55" t="s">
        <v>187</v>
      </c>
      <c r="B121" s="55" t="s">
        <v>188</v>
      </c>
      <c r="C121" s="32">
        <v>4301135134</v>
      </c>
      <c r="D121" s="169">
        <v>4607111035806</v>
      </c>
      <c r="E121" s="170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9"/>
      <c r="P121" s="179"/>
      <c r="Q121" s="179"/>
      <c r="R121" s="170"/>
      <c r="S121" s="35"/>
      <c r="T121" s="35"/>
      <c r="U121" s="36" t="s">
        <v>65</v>
      </c>
      <c r="V121" s="156">
        <v>17</v>
      </c>
      <c r="W121" s="157">
        <f>IFERROR(IF(V121="","",V121),"")</f>
        <v>17</v>
      </c>
      <c r="X121" s="37">
        <f>IFERROR(IF(V121="","",V121*0.01788),"")</f>
        <v>0.30396000000000001</v>
      </c>
      <c r="Y121" s="57"/>
      <c r="Z121" s="58"/>
      <c r="AD121" s="62"/>
      <c r="BA121" s="105" t="s">
        <v>74</v>
      </c>
    </row>
    <row r="122" spans="1:53" x14ac:dyDescent="0.2">
      <c r="A122" s="162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4"/>
      <c r="N122" s="174" t="s">
        <v>66</v>
      </c>
      <c r="O122" s="175"/>
      <c r="P122" s="175"/>
      <c r="Q122" s="175"/>
      <c r="R122" s="175"/>
      <c r="S122" s="175"/>
      <c r="T122" s="176"/>
      <c r="U122" s="38" t="s">
        <v>65</v>
      </c>
      <c r="V122" s="158">
        <f>IFERROR(SUM(V121:V121),"0")</f>
        <v>17</v>
      </c>
      <c r="W122" s="158">
        <f>IFERROR(SUM(W121:W121),"0")</f>
        <v>17</v>
      </c>
      <c r="X122" s="158">
        <f>IFERROR(IF(X121="",0,X121),"0")</f>
        <v>0.30396000000000001</v>
      </c>
      <c r="Y122" s="159"/>
      <c r="Z122" s="159"/>
    </row>
    <row r="123" spans="1:53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4"/>
      <c r="N123" s="174" t="s">
        <v>66</v>
      </c>
      <c r="O123" s="175"/>
      <c r="P123" s="175"/>
      <c r="Q123" s="175"/>
      <c r="R123" s="175"/>
      <c r="S123" s="175"/>
      <c r="T123" s="176"/>
      <c r="U123" s="38" t="s">
        <v>67</v>
      </c>
      <c r="V123" s="158">
        <f>IFERROR(SUMPRODUCT(V121:V121*H121:H121),"0")</f>
        <v>51</v>
      </c>
      <c r="W123" s="158">
        <f>IFERROR(SUMPRODUCT(W121:W121*H121:H121),"0")</f>
        <v>51</v>
      </c>
      <c r="X123" s="38"/>
      <c r="Y123" s="159"/>
      <c r="Z123" s="159"/>
    </row>
    <row r="124" spans="1:53" ht="16.5" hidden="1" customHeight="1" x14ac:dyDescent="0.25">
      <c r="A124" s="177" t="s">
        <v>189</v>
      </c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52"/>
      <c r="Z124" s="152"/>
    </row>
    <row r="125" spans="1:53" ht="14.25" hidden="1" customHeight="1" x14ac:dyDescent="0.25">
      <c r="A125" s="185" t="s">
        <v>190</v>
      </c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51"/>
      <c r="Z125" s="151"/>
    </row>
    <row r="126" spans="1:53" ht="27" customHeight="1" x14ac:dyDescent="0.25">
      <c r="A126" s="55" t="s">
        <v>191</v>
      </c>
      <c r="B126" s="55" t="s">
        <v>192</v>
      </c>
      <c r="C126" s="32">
        <v>4301070768</v>
      </c>
      <c r="D126" s="169">
        <v>4607111035639</v>
      </c>
      <c r="E126" s="170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9"/>
      <c r="P126" s="179"/>
      <c r="Q126" s="179"/>
      <c r="R126" s="170"/>
      <c r="S126" s="35"/>
      <c r="T126" s="35"/>
      <c r="U126" s="36" t="s">
        <v>65</v>
      </c>
      <c r="V126" s="156">
        <v>2</v>
      </c>
      <c r="W126" s="157">
        <f>IFERROR(IF(V126="","",V126),"")</f>
        <v>2</v>
      </c>
      <c r="X126" s="37">
        <f>IFERROR(IF(V126="","",V126*0.01786),"")</f>
        <v>3.5720000000000002E-2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194</v>
      </c>
      <c r="B127" s="55" t="s">
        <v>195</v>
      </c>
      <c r="C127" s="32">
        <v>4301070797</v>
      </c>
      <c r="D127" s="169">
        <v>4607111035646</v>
      </c>
      <c r="E127" s="170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3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9"/>
      <c r="P127" s="179"/>
      <c r="Q127" s="179"/>
      <c r="R127" s="170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62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4"/>
      <c r="N128" s="174" t="s">
        <v>66</v>
      </c>
      <c r="O128" s="175"/>
      <c r="P128" s="175"/>
      <c r="Q128" s="175"/>
      <c r="R128" s="175"/>
      <c r="S128" s="175"/>
      <c r="T128" s="176"/>
      <c r="U128" s="38" t="s">
        <v>65</v>
      </c>
      <c r="V128" s="158">
        <f>IFERROR(SUM(V126:V127),"0")</f>
        <v>2</v>
      </c>
      <c r="W128" s="158">
        <f>IFERROR(SUM(W126:W127),"0")</f>
        <v>2</v>
      </c>
      <c r="X128" s="158">
        <f>IFERROR(IF(X126="",0,X126),"0")+IFERROR(IF(X127="",0,X127),"0")</f>
        <v>3.5720000000000002E-2</v>
      </c>
      <c r="Y128" s="159"/>
      <c r="Z128" s="159"/>
    </row>
    <row r="129" spans="1:53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4"/>
      <c r="N129" s="174" t="s">
        <v>66</v>
      </c>
      <c r="O129" s="175"/>
      <c r="P129" s="175"/>
      <c r="Q129" s="175"/>
      <c r="R129" s="175"/>
      <c r="S129" s="175"/>
      <c r="T129" s="176"/>
      <c r="U129" s="38" t="s">
        <v>67</v>
      </c>
      <c r="V129" s="158">
        <f>IFERROR(SUMPRODUCT(V126:V127*H126:H127),"0")</f>
        <v>4.8</v>
      </c>
      <c r="W129" s="158">
        <f>IFERROR(SUMPRODUCT(W126:W127*H126:H127),"0")</f>
        <v>4.8</v>
      </c>
      <c r="X129" s="38"/>
      <c r="Y129" s="159"/>
      <c r="Z129" s="159"/>
    </row>
    <row r="130" spans="1:53" ht="16.5" hidden="1" customHeight="1" x14ac:dyDescent="0.25">
      <c r="A130" s="177" t="s">
        <v>197</v>
      </c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52"/>
      <c r="Z130" s="152"/>
    </row>
    <row r="131" spans="1:53" ht="14.25" hidden="1" customHeight="1" x14ac:dyDescent="0.25">
      <c r="A131" s="185" t="s">
        <v>125</v>
      </c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51"/>
      <c r="Z131" s="151"/>
    </row>
    <row r="132" spans="1:53" ht="27" customHeight="1" x14ac:dyDescent="0.25">
      <c r="A132" s="55" t="s">
        <v>198</v>
      </c>
      <c r="B132" s="55" t="s">
        <v>199</v>
      </c>
      <c r="C132" s="32">
        <v>4301135133</v>
      </c>
      <c r="D132" s="169">
        <v>4607111036568</v>
      </c>
      <c r="E132" s="170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9"/>
      <c r="P132" s="179"/>
      <c r="Q132" s="179"/>
      <c r="R132" s="170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x14ac:dyDescent="0.2">
      <c r="A133" s="162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4"/>
      <c r="N133" s="174" t="s">
        <v>66</v>
      </c>
      <c r="O133" s="175"/>
      <c r="P133" s="175"/>
      <c r="Q133" s="175"/>
      <c r="R133" s="175"/>
      <c r="S133" s="175"/>
      <c r="T133" s="176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4"/>
      <c r="N134" s="174" t="s">
        <v>66</v>
      </c>
      <c r="O134" s="175"/>
      <c r="P134" s="175"/>
      <c r="Q134" s="175"/>
      <c r="R134" s="175"/>
      <c r="S134" s="175"/>
      <c r="T134" s="176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215" t="s">
        <v>200</v>
      </c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49"/>
      <c r="Z135" s="49"/>
    </row>
    <row r="136" spans="1:53" ht="16.5" hidden="1" customHeight="1" x14ac:dyDescent="0.25">
      <c r="A136" s="177" t="s">
        <v>201</v>
      </c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52"/>
      <c r="Z136" s="152"/>
    </row>
    <row r="137" spans="1:53" ht="14.25" hidden="1" customHeight="1" x14ac:dyDescent="0.25">
      <c r="A137" s="185" t="s">
        <v>190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51"/>
      <c r="Z137" s="151"/>
    </row>
    <row r="138" spans="1:53" ht="16.5" customHeight="1" x14ac:dyDescent="0.25">
      <c r="A138" s="55" t="s">
        <v>202</v>
      </c>
      <c r="B138" s="55" t="s">
        <v>203</v>
      </c>
      <c r="C138" s="32">
        <v>4301071010</v>
      </c>
      <c r="D138" s="169">
        <v>4607111037701</v>
      </c>
      <c r="E138" s="170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9"/>
      <c r="P138" s="179"/>
      <c r="Q138" s="179"/>
      <c r="R138" s="170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x14ac:dyDescent="0.2">
      <c r="A139" s="162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4"/>
      <c r="N139" s="174" t="s">
        <v>66</v>
      </c>
      <c r="O139" s="175"/>
      <c r="P139" s="175"/>
      <c r="Q139" s="175"/>
      <c r="R139" s="175"/>
      <c r="S139" s="175"/>
      <c r="T139" s="176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4"/>
      <c r="N140" s="174" t="s">
        <v>66</v>
      </c>
      <c r="O140" s="175"/>
      <c r="P140" s="175"/>
      <c r="Q140" s="175"/>
      <c r="R140" s="175"/>
      <c r="S140" s="175"/>
      <c r="T140" s="176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77" t="s">
        <v>204</v>
      </c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52"/>
      <c r="Z141" s="152"/>
    </row>
    <row r="142" spans="1:53" ht="14.25" hidden="1" customHeight="1" x14ac:dyDescent="0.25">
      <c r="A142" s="185" t="s">
        <v>60</v>
      </c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51"/>
      <c r="Z142" s="151"/>
    </row>
    <row r="143" spans="1:53" ht="16.5" customHeight="1" x14ac:dyDescent="0.25">
      <c r="A143" s="55" t="s">
        <v>205</v>
      </c>
      <c r="B143" s="55" t="s">
        <v>206</v>
      </c>
      <c r="C143" s="32">
        <v>4301070871</v>
      </c>
      <c r="D143" s="169">
        <v>4607111036384</v>
      </c>
      <c r="E143" s="170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2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9"/>
      <c r="P143" s="179"/>
      <c r="Q143" s="179"/>
      <c r="R143" s="170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customHeight="1" x14ac:dyDescent="0.25">
      <c r="A144" s="55" t="s">
        <v>207</v>
      </c>
      <c r="B144" s="55" t="s">
        <v>208</v>
      </c>
      <c r="C144" s="32">
        <v>4301070956</v>
      </c>
      <c r="D144" s="169">
        <v>4640242180250</v>
      </c>
      <c r="E144" s="170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35" t="s">
        <v>209</v>
      </c>
      <c r="O144" s="179"/>
      <c r="P144" s="179"/>
      <c r="Q144" s="179"/>
      <c r="R144" s="170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210</v>
      </c>
      <c r="B145" s="55" t="s">
        <v>211</v>
      </c>
      <c r="C145" s="32">
        <v>4301070827</v>
      </c>
      <c r="D145" s="169">
        <v>4607111036216</v>
      </c>
      <c r="E145" s="170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6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9"/>
      <c r="P145" s="179"/>
      <c r="Q145" s="179"/>
      <c r="R145" s="170"/>
      <c r="S145" s="35"/>
      <c r="T145" s="35"/>
      <c r="U145" s="36" t="s">
        <v>65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212</v>
      </c>
      <c r="B146" s="55" t="s">
        <v>213</v>
      </c>
      <c r="C146" s="32">
        <v>4301070911</v>
      </c>
      <c r="D146" s="169">
        <v>4607111036278</v>
      </c>
      <c r="E146" s="170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21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9"/>
      <c r="P146" s="179"/>
      <c r="Q146" s="179"/>
      <c r="R146" s="170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62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4"/>
      <c r="N147" s="174" t="s">
        <v>66</v>
      </c>
      <c r="O147" s="175"/>
      <c r="P147" s="175"/>
      <c r="Q147" s="175"/>
      <c r="R147" s="175"/>
      <c r="S147" s="175"/>
      <c r="T147" s="176"/>
      <c r="U147" s="38" t="s">
        <v>65</v>
      </c>
      <c r="V147" s="158">
        <f>IFERROR(SUM(V143:V146),"0")</f>
        <v>0</v>
      </c>
      <c r="W147" s="158">
        <f>IFERROR(SUM(W143:W146),"0")</f>
        <v>0</v>
      </c>
      <c r="X147" s="158">
        <f>IFERROR(IF(X143="",0,X143),"0")+IFERROR(IF(X144="",0,X144),"0")+IFERROR(IF(X145="",0,X145),"0")+IFERROR(IF(X146="",0,X146),"0")</f>
        <v>0</v>
      </c>
      <c r="Y147" s="159"/>
      <c r="Z147" s="159"/>
    </row>
    <row r="148" spans="1:53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4"/>
      <c r="N148" s="174" t="s">
        <v>66</v>
      </c>
      <c r="O148" s="175"/>
      <c r="P148" s="175"/>
      <c r="Q148" s="175"/>
      <c r="R148" s="175"/>
      <c r="S148" s="175"/>
      <c r="T148" s="176"/>
      <c r="U148" s="38" t="s">
        <v>67</v>
      </c>
      <c r="V148" s="158">
        <f>IFERROR(SUMPRODUCT(V143:V146*H143:H146),"0")</f>
        <v>0</v>
      </c>
      <c r="W148" s="158">
        <f>IFERROR(SUMPRODUCT(W143:W146*H143:H146),"0")</f>
        <v>0</v>
      </c>
      <c r="X148" s="38"/>
      <c r="Y148" s="159"/>
      <c r="Z148" s="159"/>
    </row>
    <row r="149" spans="1:53" ht="14.25" hidden="1" customHeight="1" x14ac:dyDescent="0.25">
      <c r="A149" s="185" t="s">
        <v>214</v>
      </c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51"/>
      <c r="Z149" s="151"/>
    </row>
    <row r="150" spans="1:53" ht="27" customHeight="1" x14ac:dyDescent="0.25">
      <c r="A150" s="55" t="s">
        <v>215</v>
      </c>
      <c r="B150" s="55" t="s">
        <v>216</v>
      </c>
      <c r="C150" s="32">
        <v>4301080153</v>
      </c>
      <c r="D150" s="169">
        <v>4607111036827</v>
      </c>
      <c r="E150" s="170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9"/>
      <c r="P150" s="179"/>
      <c r="Q150" s="179"/>
      <c r="R150" s="170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customHeight="1" x14ac:dyDescent="0.25">
      <c r="A151" s="55" t="s">
        <v>217</v>
      </c>
      <c r="B151" s="55" t="s">
        <v>218</v>
      </c>
      <c r="C151" s="32">
        <v>4301080154</v>
      </c>
      <c r="D151" s="169">
        <v>4607111036834</v>
      </c>
      <c r="E151" s="170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9"/>
      <c r="P151" s="179"/>
      <c r="Q151" s="179"/>
      <c r="R151" s="170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x14ac:dyDescent="0.2">
      <c r="A152" s="162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4"/>
      <c r="N152" s="174" t="s">
        <v>66</v>
      </c>
      <c r="O152" s="175"/>
      <c r="P152" s="175"/>
      <c r="Q152" s="175"/>
      <c r="R152" s="175"/>
      <c r="S152" s="175"/>
      <c r="T152" s="176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4"/>
      <c r="N153" s="174" t="s">
        <v>66</v>
      </c>
      <c r="O153" s="175"/>
      <c r="P153" s="175"/>
      <c r="Q153" s="175"/>
      <c r="R153" s="175"/>
      <c r="S153" s="175"/>
      <c r="T153" s="176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215" t="s">
        <v>219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49"/>
      <c r="Z154" s="49"/>
    </row>
    <row r="155" spans="1:53" ht="16.5" hidden="1" customHeight="1" x14ac:dyDescent="0.25">
      <c r="A155" s="177" t="s">
        <v>220</v>
      </c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52"/>
      <c r="Z155" s="152"/>
    </row>
    <row r="156" spans="1:53" ht="14.25" hidden="1" customHeight="1" x14ac:dyDescent="0.25">
      <c r="A156" s="185" t="s">
        <v>70</v>
      </c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51"/>
      <c r="Z156" s="151"/>
    </row>
    <row r="157" spans="1:53" ht="16.5" customHeight="1" x14ac:dyDescent="0.25">
      <c r="A157" s="55" t="s">
        <v>221</v>
      </c>
      <c r="B157" s="55" t="s">
        <v>222</v>
      </c>
      <c r="C157" s="32">
        <v>4301132048</v>
      </c>
      <c r="D157" s="169">
        <v>4607111035721</v>
      </c>
      <c r="E157" s="170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3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9"/>
      <c r="P157" s="179"/>
      <c r="Q157" s="179"/>
      <c r="R157" s="170"/>
      <c r="S157" s="35"/>
      <c r="T157" s="35"/>
      <c r="U157" s="36" t="s">
        <v>65</v>
      </c>
      <c r="V157" s="156">
        <v>0</v>
      </c>
      <c r="W157" s="157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223</v>
      </c>
      <c r="B158" s="55" t="s">
        <v>224</v>
      </c>
      <c r="C158" s="32">
        <v>4301132046</v>
      </c>
      <c r="D158" s="169">
        <v>4607111035691</v>
      </c>
      <c r="E158" s="170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5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9"/>
      <c r="P158" s="179"/>
      <c r="Q158" s="179"/>
      <c r="R158" s="170"/>
      <c r="S158" s="35"/>
      <c r="T158" s="35"/>
      <c r="U158" s="36" t="s">
        <v>65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x14ac:dyDescent="0.2">
      <c r="A159" s="162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4"/>
      <c r="N159" s="174" t="s">
        <v>66</v>
      </c>
      <c r="O159" s="175"/>
      <c r="P159" s="175"/>
      <c r="Q159" s="175"/>
      <c r="R159" s="175"/>
      <c r="S159" s="175"/>
      <c r="T159" s="176"/>
      <c r="U159" s="38" t="s">
        <v>65</v>
      </c>
      <c r="V159" s="158">
        <f>IFERROR(SUM(V157:V158),"0")</f>
        <v>0</v>
      </c>
      <c r="W159" s="158">
        <f>IFERROR(SUM(W157:W158),"0")</f>
        <v>0</v>
      </c>
      <c r="X159" s="158">
        <f>IFERROR(IF(X157="",0,X157),"0")+IFERROR(IF(X158="",0,X158),"0")</f>
        <v>0</v>
      </c>
      <c r="Y159" s="159"/>
      <c r="Z159" s="159"/>
    </row>
    <row r="160" spans="1:53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4"/>
      <c r="N160" s="174" t="s">
        <v>66</v>
      </c>
      <c r="O160" s="175"/>
      <c r="P160" s="175"/>
      <c r="Q160" s="175"/>
      <c r="R160" s="175"/>
      <c r="S160" s="175"/>
      <c r="T160" s="176"/>
      <c r="U160" s="38" t="s">
        <v>67</v>
      </c>
      <c r="V160" s="158">
        <f>IFERROR(SUMPRODUCT(V157:V158*H157:H158),"0")</f>
        <v>0</v>
      </c>
      <c r="W160" s="158">
        <f>IFERROR(SUMPRODUCT(W157:W158*H157:H158),"0")</f>
        <v>0</v>
      </c>
      <c r="X160" s="38"/>
      <c r="Y160" s="159"/>
      <c r="Z160" s="159"/>
    </row>
    <row r="161" spans="1:53" ht="16.5" hidden="1" customHeight="1" x14ac:dyDescent="0.25">
      <c r="A161" s="177" t="s">
        <v>225</v>
      </c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52"/>
      <c r="Z161" s="152"/>
    </row>
    <row r="162" spans="1:53" ht="14.25" hidden="1" customHeight="1" x14ac:dyDescent="0.25">
      <c r="A162" s="185" t="s">
        <v>225</v>
      </c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51"/>
      <c r="Z162" s="151"/>
    </row>
    <row r="163" spans="1:53" ht="27" customHeight="1" x14ac:dyDescent="0.25">
      <c r="A163" s="55" t="s">
        <v>226</v>
      </c>
      <c r="B163" s="55" t="s">
        <v>227</v>
      </c>
      <c r="C163" s="32">
        <v>4301133002</v>
      </c>
      <c r="D163" s="169">
        <v>4607111035783</v>
      </c>
      <c r="E163" s="170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6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9"/>
      <c r="P163" s="179"/>
      <c r="Q163" s="179"/>
      <c r="R163" s="170"/>
      <c r="S163" s="35"/>
      <c r="T163" s="35"/>
      <c r="U163" s="36" t="s">
        <v>65</v>
      </c>
      <c r="V163" s="156">
        <v>2</v>
      </c>
      <c r="W163" s="157">
        <f>IFERROR(IF(V163="","",V163),"")</f>
        <v>2</v>
      </c>
      <c r="X163" s="37">
        <f>IFERROR(IF(V163="","",V163*0.01157),"")</f>
        <v>2.3140000000000001E-2</v>
      </c>
      <c r="Y163" s="57"/>
      <c r="Z163" s="58"/>
      <c r="AD163" s="62"/>
      <c r="BA163" s="118" t="s">
        <v>74</v>
      </c>
    </row>
    <row r="164" spans="1:53" x14ac:dyDescent="0.2">
      <c r="A164" s="162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4"/>
      <c r="N164" s="174" t="s">
        <v>66</v>
      </c>
      <c r="O164" s="175"/>
      <c r="P164" s="175"/>
      <c r="Q164" s="175"/>
      <c r="R164" s="175"/>
      <c r="S164" s="175"/>
      <c r="T164" s="176"/>
      <c r="U164" s="38" t="s">
        <v>65</v>
      </c>
      <c r="V164" s="158">
        <f>IFERROR(SUM(V163:V163),"0")</f>
        <v>2</v>
      </c>
      <c r="W164" s="158">
        <f>IFERROR(SUM(W163:W163),"0")</f>
        <v>2</v>
      </c>
      <c r="X164" s="158">
        <f>IFERROR(IF(X163="",0,X163),"0")</f>
        <v>2.3140000000000001E-2</v>
      </c>
      <c r="Y164" s="159"/>
      <c r="Z164" s="159"/>
    </row>
    <row r="165" spans="1:53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4"/>
      <c r="N165" s="174" t="s">
        <v>66</v>
      </c>
      <c r="O165" s="175"/>
      <c r="P165" s="175"/>
      <c r="Q165" s="175"/>
      <c r="R165" s="175"/>
      <c r="S165" s="175"/>
      <c r="T165" s="176"/>
      <c r="U165" s="38" t="s">
        <v>67</v>
      </c>
      <c r="V165" s="158">
        <f>IFERROR(SUMPRODUCT(V163:V163*H163:H163),"0")</f>
        <v>3.2</v>
      </c>
      <c r="W165" s="158">
        <f>IFERROR(SUMPRODUCT(W163:W163*H163:H163),"0")</f>
        <v>3.2</v>
      </c>
      <c r="X165" s="38"/>
      <c r="Y165" s="159"/>
      <c r="Z165" s="159"/>
    </row>
    <row r="166" spans="1:53" ht="16.5" hidden="1" customHeight="1" x14ac:dyDescent="0.25">
      <c r="A166" s="177" t="s">
        <v>219</v>
      </c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52"/>
      <c r="Z166" s="152"/>
    </row>
    <row r="167" spans="1:53" ht="14.25" hidden="1" customHeight="1" x14ac:dyDescent="0.25">
      <c r="A167" s="185" t="s">
        <v>228</v>
      </c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51"/>
      <c r="Z167" s="151"/>
    </row>
    <row r="168" spans="1:53" ht="27" customHeight="1" x14ac:dyDescent="0.25">
      <c r="A168" s="55" t="s">
        <v>229</v>
      </c>
      <c r="B168" s="55" t="s">
        <v>230</v>
      </c>
      <c r="C168" s="32">
        <v>4301051319</v>
      </c>
      <c r="D168" s="169">
        <v>4680115881204</v>
      </c>
      <c r="E168" s="170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52" t="s">
        <v>232</v>
      </c>
      <c r="O168" s="179"/>
      <c r="P168" s="179"/>
      <c r="Q168" s="179"/>
      <c r="R168" s="170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x14ac:dyDescent="0.2">
      <c r="A169" s="162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4"/>
      <c r="N169" s="174" t="s">
        <v>66</v>
      </c>
      <c r="O169" s="175"/>
      <c r="P169" s="175"/>
      <c r="Q169" s="175"/>
      <c r="R169" s="175"/>
      <c r="S169" s="175"/>
      <c r="T169" s="176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4"/>
      <c r="N170" s="174" t="s">
        <v>66</v>
      </c>
      <c r="O170" s="175"/>
      <c r="P170" s="175"/>
      <c r="Q170" s="175"/>
      <c r="R170" s="175"/>
      <c r="S170" s="175"/>
      <c r="T170" s="176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77" t="s">
        <v>234</v>
      </c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52"/>
      <c r="Z171" s="152"/>
    </row>
    <row r="172" spans="1:53" ht="14.25" hidden="1" customHeight="1" x14ac:dyDescent="0.25">
      <c r="A172" s="185" t="s">
        <v>70</v>
      </c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51"/>
      <c r="Z172" s="151"/>
    </row>
    <row r="173" spans="1:53" ht="27" customHeight="1" x14ac:dyDescent="0.25">
      <c r="A173" s="55" t="s">
        <v>235</v>
      </c>
      <c r="B173" s="55" t="s">
        <v>236</v>
      </c>
      <c r="C173" s="32">
        <v>4301132079</v>
      </c>
      <c r="D173" s="169">
        <v>4607111038487</v>
      </c>
      <c r="E173" s="170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315" t="s">
        <v>237</v>
      </c>
      <c r="O173" s="179"/>
      <c r="P173" s="179"/>
      <c r="Q173" s="179"/>
      <c r="R173" s="170"/>
      <c r="S173" s="35"/>
      <c r="T173" s="35"/>
      <c r="U173" s="36" t="s">
        <v>65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 t="s">
        <v>238</v>
      </c>
      <c r="AD173" s="62"/>
      <c r="BA173" s="120" t="s">
        <v>74</v>
      </c>
    </row>
    <row r="174" spans="1:53" x14ac:dyDescent="0.2">
      <c r="A174" s="162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4"/>
      <c r="N174" s="174" t="s">
        <v>66</v>
      </c>
      <c r="O174" s="175"/>
      <c r="P174" s="175"/>
      <c r="Q174" s="175"/>
      <c r="R174" s="175"/>
      <c r="S174" s="175"/>
      <c r="T174" s="176"/>
      <c r="U174" s="38" t="s">
        <v>65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4"/>
      <c r="N175" s="174" t="s">
        <v>66</v>
      </c>
      <c r="O175" s="175"/>
      <c r="P175" s="175"/>
      <c r="Q175" s="175"/>
      <c r="R175" s="175"/>
      <c r="S175" s="175"/>
      <c r="T175" s="176"/>
      <c r="U175" s="38" t="s">
        <v>67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hidden="1" customHeight="1" x14ac:dyDescent="0.2">
      <c r="A176" s="215" t="s">
        <v>239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49"/>
      <c r="Z176" s="49"/>
    </row>
    <row r="177" spans="1:53" ht="16.5" hidden="1" customHeight="1" x14ac:dyDescent="0.25">
      <c r="A177" s="177" t="s">
        <v>240</v>
      </c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52"/>
      <c r="Z177" s="152"/>
    </row>
    <row r="178" spans="1:53" ht="14.25" hidden="1" customHeight="1" x14ac:dyDescent="0.25">
      <c r="A178" s="185" t="s">
        <v>60</v>
      </c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51"/>
      <c r="Z178" s="151"/>
    </row>
    <row r="179" spans="1:53" ht="27" customHeight="1" x14ac:dyDescent="0.25">
      <c r="A179" s="55" t="s">
        <v>241</v>
      </c>
      <c r="B179" s="55" t="s">
        <v>242</v>
      </c>
      <c r="C179" s="32">
        <v>4301070948</v>
      </c>
      <c r="D179" s="169">
        <v>4607111037022</v>
      </c>
      <c r="E179" s="170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30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9"/>
      <c r="P179" s="179"/>
      <c r="Q179" s="179"/>
      <c r="R179" s="170"/>
      <c r="S179" s="35"/>
      <c r="T179" s="35"/>
      <c r="U179" s="36" t="s">
        <v>65</v>
      </c>
      <c r="V179" s="156">
        <v>0</v>
      </c>
      <c r="W179" s="157">
        <f>IFERROR(IF(V179="","",V179),"")</f>
        <v>0</v>
      </c>
      <c r="X179" s="37">
        <f>IFERROR(IF(V179="","",V179*0.0155),"")</f>
        <v>0</v>
      </c>
      <c r="Y179" s="57"/>
      <c r="Z179" s="58"/>
      <c r="AD179" s="62"/>
      <c r="BA179" s="121" t="s">
        <v>1</v>
      </c>
    </row>
    <row r="180" spans="1:53" x14ac:dyDescent="0.2">
      <c r="A180" s="162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4"/>
      <c r="N180" s="174" t="s">
        <v>66</v>
      </c>
      <c r="O180" s="175"/>
      <c r="P180" s="175"/>
      <c r="Q180" s="175"/>
      <c r="R180" s="175"/>
      <c r="S180" s="175"/>
      <c r="T180" s="176"/>
      <c r="U180" s="38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4"/>
      <c r="N181" s="174" t="s">
        <v>66</v>
      </c>
      <c r="O181" s="175"/>
      <c r="P181" s="175"/>
      <c r="Q181" s="175"/>
      <c r="R181" s="175"/>
      <c r="S181" s="175"/>
      <c r="T181" s="176"/>
      <c r="U181" s="38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8"/>
      <c r="Y181" s="159"/>
      <c r="Z181" s="159"/>
    </row>
    <row r="182" spans="1:53" ht="16.5" hidden="1" customHeight="1" x14ac:dyDescent="0.25">
      <c r="A182" s="177" t="s">
        <v>243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52"/>
      <c r="Z182" s="152"/>
    </row>
    <row r="183" spans="1:53" ht="14.25" hidden="1" customHeight="1" x14ac:dyDescent="0.25">
      <c r="A183" s="185" t="s">
        <v>60</v>
      </c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51"/>
      <c r="Z183" s="151"/>
    </row>
    <row r="184" spans="1:53" ht="27" customHeight="1" x14ac:dyDescent="0.25">
      <c r="A184" s="55" t="s">
        <v>244</v>
      </c>
      <c r="B184" s="55" t="s">
        <v>245</v>
      </c>
      <c r="C184" s="32">
        <v>4301070990</v>
      </c>
      <c r="D184" s="169">
        <v>4607111038494</v>
      </c>
      <c r="E184" s="170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54" t="s">
        <v>246</v>
      </c>
      <c r="O184" s="179"/>
      <c r="P184" s="179"/>
      <c r="Q184" s="179"/>
      <c r="R184" s="170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customHeight="1" x14ac:dyDescent="0.25">
      <c r="A185" s="55" t="s">
        <v>247</v>
      </c>
      <c r="B185" s="55" t="s">
        <v>248</v>
      </c>
      <c r="C185" s="32">
        <v>4301070966</v>
      </c>
      <c r="D185" s="169">
        <v>4607111038135</v>
      </c>
      <c r="E185" s="170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205" t="s">
        <v>249</v>
      </c>
      <c r="O185" s="179"/>
      <c r="P185" s="179"/>
      <c r="Q185" s="179"/>
      <c r="R185" s="170"/>
      <c r="S185" s="35"/>
      <c r="T185" s="35"/>
      <c r="U185" s="36" t="s">
        <v>65</v>
      </c>
      <c r="V185" s="156">
        <v>2</v>
      </c>
      <c r="W185" s="157">
        <f>IFERROR(IF(V185="","",V185),"")</f>
        <v>2</v>
      </c>
      <c r="X185" s="37">
        <f>IFERROR(IF(V185="","",V185*0.0155),"")</f>
        <v>3.1E-2</v>
      </c>
      <c r="Y185" s="57"/>
      <c r="Z185" s="58"/>
      <c r="AD185" s="62"/>
      <c r="BA185" s="123" t="s">
        <v>1</v>
      </c>
    </row>
    <row r="186" spans="1:53" x14ac:dyDescent="0.2">
      <c r="A186" s="162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4"/>
      <c r="N186" s="174" t="s">
        <v>66</v>
      </c>
      <c r="O186" s="175"/>
      <c r="P186" s="175"/>
      <c r="Q186" s="175"/>
      <c r="R186" s="175"/>
      <c r="S186" s="175"/>
      <c r="T186" s="176"/>
      <c r="U186" s="38" t="s">
        <v>65</v>
      </c>
      <c r="V186" s="158">
        <f>IFERROR(SUM(V184:V185),"0")</f>
        <v>2</v>
      </c>
      <c r="W186" s="158">
        <f>IFERROR(SUM(W184:W185),"0")</f>
        <v>2</v>
      </c>
      <c r="X186" s="158">
        <f>IFERROR(IF(X184="",0,X184),"0")+IFERROR(IF(X185="",0,X185),"0")</f>
        <v>3.1E-2</v>
      </c>
      <c r="Y186" s="159"/>
      <c r="Z186" s="159"/>
    </row>
    <row r="187" spans="1:53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4"/>
      <c r="N187" s="174" t="s">
        <v>66</v>
      </c>
      <c r="O187" s="175"/>
      <c r="P187" s="175"/>
      <c r="Q187" s="175"/>
      <c r="R187" s="175"/>
      <c r="S187" s="175"/>
      <c r="T187" s="176"/>
      <c r="U187" s="38" t="s">
        <v>67</v>
      </c>
      <c r="V187" s="158">
        <f>IFERROR(SUMPRODUCT(V184:V185*H184:H185),"0")</f>
        <v>11.2</v>
      </c>
      <c r="W187" s="158">
        <f>IFERROR(SUMPRODUCT(W184:W185*H184:H185),"0")</f>
        <v>11.2</v>
      </c>
      <c r="X187" s="38"/>
      <c r="Y187" s="159"/>
      <c r="Z187" s="159"/>
    </row>
    <row r="188" spans="1:53" ht="16.5" hidden="1" customHeight="1" x14ac:dyDescent="0.25">
      <c r="A188" s="177" t="s">
        <v>250</v>
      </c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52"/>
      <c r="Z188" s="152"/>
    </row>
    <row r="189" spans="1:53" ht="14.25" hidden="1" customHeight="1" x14ac:dyDescent="0.25">
      <c r="A189" s="185" t="s">
        <v>60</v>
      </c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51"/>
      <c r="Z189" s="151"/>
    </row>
    <row r="190" spans="1:53" ht="27" customHeight="1" x14ac:dyDescent="0.25">
      <c r="A190" s="55" t="s">
        <v>251</v>
      </c>
      <c r="B190" s="55" t="s">
        <v>252</v>
      </c>
      <c r="C190" s="32">
        <v>4301070915</v>
      </c>
      <c r="D190" s="169">
        <v>4607111035882</v>
      </c>
      <c r="E190" s="170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9"/>
      <c r="P190" s="179"/>
      <c r="Q190" s="179"/>
      <c r="R190" s="170"/>
      <c r="S190" s="35"/>
      <c r="T190" s="35"/>
      <c r="U190" s="36" t="s">
        <v>65</v>
      </c>
      <c r="V190" s="156">
        <v>5</v>
      </c>
      <c r="W190" s="157">
        <f>IFERROR(IF(V190="","",V190),"")</f>
        <v>5</v>
      </c>
      <c r="X190" s="37">
        <f>IFERROR(IF(V190="","",V190*0.0155),"")</f>
        <v>7.7499999999999999E-2</v>
      </c>
      <c r="Y190" s="57"/>
      <c r="Z190" s="58"/>
      <c r="AD190" s="62"/>
      <c r="BA190" s="124" t="s">
        <v>1</v>
      </c>
    </row>
    <row r="191" spans="1:53" ht="27" customHeight="1" x14ac:dyDescent="0.25">
      <c r="A191" s="55" t="s">
        <v>253</v>
      </c>
      <c r="B191" s="55" t="s">
        <v>254</v>
      </c>
      <c r="C191" s="32">
        <v>4301070921</v>
      </c>
      <c r="D191" s="169">
        <v>4607111035905</v>
      </c>
      <c r="E191" s="170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9"/>
      <c r="P191" s="179"/>
      <c r="Q191" s="179"/>
      <c r="R191" s="170"/>
      <c r="S191" s="35"/>
      <c r="T191" s="35"/>
      <c r="U191" s="36" t="s">
        <v>65</v>
      </c>
      <c r="V191" s="156">
        <v>0</v>
      </c>
      <c r="W191" s="157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255</v>
      </c>
      <c r="B192" s="55" t="s">
        <v>256</v>
      </c>
      <c r="C192" s="32">
        <v>4301070917</v>
      </c>
      <c r="D192" s="169">
        <v>4607111035912</v>
      </c>
      <c r="E192" s="170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9"/>
      <c r="P192" s="179"/>
      <c r="Q192" s="179"/>
      <c r="R192" s="170"/>
      <c r="S192" s="35"/>
      <c r="T192" s="35"/>
      <c r="U192" s="36" t="s">
        <v>65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257</v>
      </c>
      <c r="B193" s="55" t="s">
        <v>258</v>
      </c>
      <c r="C193" s="32">
        <v>4301070920</v>
      </c>
      <c r="D193" s="169">
        <v>4607111035929</v>
      </c>
      <c r="E193" s="170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9"/>
      <c r="P193" s="179"/>
      <c r="Q193" s="179"/>
      <c r="R193" s="170"/>
      <c r="S193" s="35"/>
      <c r="T193" s="35"/>
      <c r="U193" s="36" t="s">
        <v>65</v>
      </c>
      <c r="V193" s="156">
        <v>0</v>
      </c>
      <c r="W193" s="157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62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4"/>
      <c r="N194" s="174" t="s">
        <v>66</v>
      </c>
      <c r="O194" s="175"/>
      <c r="P194" s="175"/>
      <c r="Q194" s="175"/>
      <c r="R194" s="175"/>
      <c r="S194" s="175"/>
      <c r="T194" s="176"/>
      <c r="U194" s="38" t="s">
        <v>65</v>
      </c>
      <c r="V194" s="158">
        <f>IFERROR(SUM(V190:V193),"0")</f>
        <v>5</v>
      </c>
      <c r="W194" s="158">
        <f>IFERROR(SUM(W190:W193),"0")</f>
        <v>5</v>
      </c>
      <c r="X194" s="158">
        <f>IFERROR(IF(X190="",0,X190),"0")+IFERROR(IF(X191="",0,X191),"0")+IFERROR(IF(X192="",0,X192),"0")+IFERROR(IF(X193="",0,X193),"0")</f>
        <v>7.7499999999999999E-2</v>
      </c>
      <c r="Y194" s="159"/>
      <c r="Z194" s="159"/>
    </row>
    <row r="195" spans="1:53" x14ac:dyDescent="0.2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4"/>
      <c r="N195" s="174" t="s">
        <v>66</v>
      </c>
      <c r="O195" s="175"/>
      <c r="P195" s="175"/>
      <c r="Q195" s="175"/>
      <c r="R195" s="175"/>
      <c r="S195" s="175"/>
      <c r="T195" s="176"/>
      <c r="U195" s="38" t="s">
        <v>67</v>
      </c>
      <c r="V195" s="158">
        <f>IFERROR(SUMPRODUCT(V190:V193*H190:H193),"0")</f>
        <v>34.4</v>
      </c>
      <c r="W195" s="158">
        <f>IFERROR(SUMPRODUCT(W190:W193*H190:H193),"0")</f>
        <v>34.4</v>
      </c>
      <c r="X195" s="38"/>
      <c r="Y195" s="159"/>
      <c r="Z195" s="159"/>
    </row>
    <row r="196" spans="1:53" ht="16.5" hidden="1" customHeight="1" x14ac:dyDescent="0.25">
      <c r="A196" s="177" t="s">
        <v>259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52"/>
      <c r="Z196" s="152"/>
    </row>
    <row r="197" spans="1:53" ht="14.25" hidden="1" customHeight="1" x14ac:dyDescent="0.25">
      <c r="A197" s="185" t="s">
        <v>228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51"/>
      <c r="Z197" s="151"/>
    </row>
    <row r="198" spans="1:53" ht="27" customHeight="1" x14ac:dyDescent="0.25">
      <c r="A198" s="55" t="s">
        <v>260</v>
      </c>
      <c r="B198" s="55" t="s">
        <v>261</v>
      </c>
      <c r="C198" s="32">
        <v>4301051320</v>
      </c>
      <c r="D198" s="169">
        <v>4680115881334</v>
      </c>
      <c r="E198" s="170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227" t="s">
        <v>262</v>
      </c>
      <c r="O198" s="179"/>
      <c r="P198" s="179"/>
      <c r="Q198" s="179"/>
      <c r="R198" s="170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x14ac:dyDescent="0.2">
      <c r="A199" s="162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4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x14ac:dyDescent="0.2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4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77" t="s">
        <v>263</v>
      </c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52"/>
      <c r="Z201" s="152"/>
    </row>
    <row r="202" spans="1:53" ht="14.25" hidden="1" customHeight="1" x14ac:dyDescent="0.25">
      <c r="A202" s="185" t="s">
        <v>60</v>
      </c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51"/>
      <c r="Z202" s="151"/>
    </row>
    <row r="203" spans="1:53" ht="16.5" customHeight="1" x14ac:dyDescent="0.25">
      <c r="A203" s="55" t="s">
        <v>264</v>
      </c>
      <c r="B203" s="55" t="s">
        <v>265</v>
      </c>
      <c r="C203" s="32">
        <v>4301070874</v>
      </c>
      <c r="D203" s="169">
        <v>4607111035332</v>
      </c>
      <c r="E203" s="170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22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9"/>
      <c r="P203" s="179"/>
      <c r="Q203" s="179"/>
      <c r="R203" s="170"/>
      <c r="S203" s="35"/>
      <c r="T203" s="35"/>
      <c r="U203" s="36" t="s">
        <v>65</v>
      </c>
      <c r="V203" s="156">
        <v>10</v>
      </c>
      <c r="W203" s="157">
        <f>IFERROR(IF(V203="","",V203),"")</f>
        <v>10</v>
      </c>
      <c r="X203" s="37">
        <f>IFERROR(IF(V203="","",V203*0.0155),"")</f>
        <v>0.155</v>
      </c>
      <c r="Y203" s="57"/>
      <c r="Z203" s="58"/>
      <c r="AD203" s="62"/>
      <c r="BA203" s="129" t="s">
        <v>1</v>
      </c>
    </row>
    <row r="204" spans="1:53" ht="16.5" customHeight="1" x14ac:dyDescent="0.25">
      <c r="A204" s="55" t="s">
        <v>266</v>
      </c>
      <c r="B204" s="55" t="s">
        <v>267</v>
      </c>
      <c r="C204" s="32">
        <v>4301070873</v>
      </c>
      <c r="D204" s="169">
        <v>4607111035080</v>
      </c>
      <c r="E204" s="170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19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9"/>
      <c r="P204" s="179"/>
      <c r="Q204" s="179"/>
      <c r="R204" s="170"/>
      <c r="S204" s="35"/>
      <c r="T204" s="35"/>
      <c r="U204" s="36" t="s">
        <v>65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x14ac:dyDescent="0.2">
      <c r="A205" s="162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4"/>
      <c r="N205" s="174" t="s">
        <v>66</v>
      </c>
      <c r="O205" s="175"/>
      <c r="P205" s="175"/>
      <c r="Q205" s="175"/>
      <c r="R205" s="175"/>
      <c r="S205" s="175"/>
      <c r="T205" s="176"/>
      <c r="U205" s="38" t="s">
        <v>65</v>
      </c>
      <c r="V205" s="158">
        <f>IFERROR(SUM(V203:V204),"0")</f>
        <v>10</v>
      </c>
      <c r="W205" s="158">
        <f>IFERROR(SUM(W203:W204),"0")</f>
        <v>10</v>
      </c>
      <c r="X205" s="158">
        <f>IFERROR(IF(X203="",0,X203),"0")+IFERROR(IF(X204="",0,X204),"0")</f>
        <v>0.155</v>
      </c>
      <c r="Y205" s="159"/>
      <c r="Z205" s="159"/>
    </row>
    <row r="206" spans="1:53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4"/>
      <c r="N206" s="174" t="s">
        <v>66</v>
      </c>
      <c r="O206" s="175"/>
      <c r="P206" s="175"/>
      <c r="Q206" s="175"/>
      <c r="R206" s="175"/>
      <c r="S206" s="175"/>
      <c r="T206" s="176"/>
      <c r="U206" s="38" t="s">
        <v>67</v>
      </c>
      <c r="V206" s="158">
        <f>IFERROR(SUMPRODUCT(V203:V204*H203:H204),"0")</f>
        <v>68.8</v>
      </c>
      <c r="W206" s="158">
        <f>IFERROR(SUMPRODUCT(W203:W204*H203:H204),"0")</f>
        <v>68.8</v>
      </c>
      <c r="X206" s="38"/>
      <c r="Y206" s="159"/>
      <c r="Z206" s="159"/>
    </row>
    <row r="207" spans="1:53" ht="27.75" hidden="1" customHeight="1" x14ac:dyDescent="0.2">
      <c r="A207" s="215" t="s">
        <v>268</v>
      </c>
      <c r="B207" s="216"/>
      <c r="C207" s="216"/>
      <c r="D207" s="216"/>
      <c r="E207" s="216"/>
      <c r="F207" s="21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49"/>
      <c r="Z207" s="49"/>
    </row>
    <row r="208" spans="1:53" ht="16.5" hidden="1" customHeight="1" x14ac:dyDescent="0.25">
      <c r="A208" s="177" t="s">
        <v>269</v>
      </c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52"/>
      <c r="Z208" s="152"/>
    </row>
    <row r="209" spans="1:53" ht="14.25" hidden="1" customHeight="1" x14ac:dyDescent="0.25">
      <c r="A209" s="185" t="s">
        <v>60</v>
      </c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51"/>
      <c r="Z209" s="151"/>
    </row>
    <row r="210" spans="1:53" ht="27" customHeight="1" x14ac:dyDescent="0.25">
      <c r="A210" s="55" t="s">
        <v>270</v>
      </c>
      <c r="B210" s="55" t="s">
        <v>271</v>
      </c>
      <c r="C210" s="32">
        <v>4301070941</v>
      </c>
      <c r="D210" s="169">
        <v>4607111036162</v>
      </c>
      <c r="E210" s="170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9"/>
      <c r="P210" s="179"/>
      <c r="Q210" s="179"/>
      <c r="R210" s="170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x14ac:dyDescent="0.2">
      <c r="A211" s="162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4"/>
      <c r="N211" s="174" t="s">
        <v>66</v>
      </c>
      <c r="O211" s="175"/>
      <c r="P211" s="175"/>
      <c r="Q211" s="175"/>
      <c r="R211" s="175"/>
      <c r="S211" s="175"/>
      <c r="T211" s="176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4"/>
      <c r="N212" s="174" t="s">
        <v>66</v>
      </c>
      <c r="O212" s="175"/>
      <c r="P212" s="175"/>
      <c r="Q212" s="175"/>
      <c r="R212" s="175"/>
      <c r="S212" s="175"/>
      <c r="T212" s="176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215" t="s">
        <v>272</v>
      </c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49"/>
      <c r="Z213" s="49"/>
    </row>
    <row r="214" spans="1:53" ht="16.5" hidden="1" customHeight="1" x14ac:dyDescent="0.25">
      <c r="A214" s="177" t="s">
        <v>273</v>
      </c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52"/>
      <c r="Z214" s="152"/>
    </row>
    <row r="215" spans="1:53" ht="14.25" hidden="1" customHeight="1" x14ac:dyDescent="0.25">
      <c r="A215" s="185" t="s">
        <v>60</v>
      </c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51"/>
      <c r="Z215" s="151"/>
    </row>
    <row r="216" spans="1:53" ht="27" customHeight="1" x14ac:dyDescent="0.25">
      <c r="A216" s="55" t="s">
        <v>274</v>
      </c>
      <c r="B216" s="55" t="s">
        <v>275</v>
      </c>
      <c r="C216" s="32">
        <v>4301070965</v>
      </c>
      <c r="D216" s="169">
        <v>4607111035899</v>
      </c>
      <c r="E216" s="170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39" t="s">
        <v>276</v>
      </c>
      <c r="O216" s="179"/>
      <c r="P216" s="179"/>
      <c r="Q216" s="179"/>
      <c r="R216" s="170"/>
      <c r="S216" s="35"/>
      <c r="T216" s="35"/>
      <c r="U216" s="36" t="s">
        <v>65</v>
      </c>
      <c r="V216" s="156">
        <v>0</v>
      </c>
      <c r="W216" s="157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2" t="s">
        <v>1</v>
      </c>
    </row>
    <row r="217" spans="1:53" x14ac:dyDescent="0.2">
      <c r="A217" s="162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4"/>
      <c r="N217" s="174" t="s">
        <v>66</v>
      </c>
      <c r="O217" s="175"/>
      <c r="P217" s="175"/>
      <c r="Q217" s="175"/>
      <c r="R217" s="175"/>
      <c r="S217" s="175"/>
      <c r="T217" s="176"/>
      <c r="U217" s="38" t="s">
        <v>65</v>
      </c>
      <c r="V217" s="158">
        <f>IFERROR(SUM(V216:V216),"0")</f>
        <v>0</v>
      </c>
      <c r="W217" s="158">
        <f>IFERROR(SUM(W216:W216),"0")</f>
        <v>0</v>
      </c>
      <c r="X217" s="158">
        <f>IFERROR(IF(X216="",0,X216),"0")</f>
        <v>0</v>
      </c>
      <c r="Y217" s="159"/>
      <c r="Z217" s="159"/>
    </row>
    <row r="218" spans="1:53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4"/>
      <c r="N218" s="174" t="s">
        <v>66</v>
      </c>
      <c r="O218" s="175"/>
      <c r="P218" s="175"/>
      <c r="Q218" s="175"/>
      <c r="R218" s="175"/>
      <c r="S218" s="175"/>
      <c r="T218" s="176"/>
      <c r="U218" s="38" t="s">
        <v>67</v>
      </c>
      <c r="V218" s="158">
        <f>IFERROR(SUMPRODUCT(V216:V216*H216:H216),"0")</f>
        <v>0</v>
      </c>
      <c r="W218" s="158">
        <f>IFERROR(SUMPRODUCT(W216:W216*H216:H216),"0")</f>
        <v>0</v>
      </c>
      <c r="X218" s="38"/>
      <c r="Y218" s="159"/>
      <c r="Z218" s="159"/>
    </row>
    <row r="219" spans="1:53" ht="16.5" hidden="1" customHeight="1" x14ac:dyDescent="0.25">
      <c r="A219" s="177" t="s">
        <v>277</v>
      </c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52"/>
      <c r="Z219" s="152"/>
    </row>
    <row r="220" spans="1:53" ht="14.25" hidden="1" customHeight="1" x14ac:dyDescent="0.25">
      <c r="A220" s="185" t="s">
        <v>60</v>
      </c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51"/>
      <c r="Z220" s="151"/>
    </row>
    <row r="221" spans="1:53" ht="27" customHeight="1" x14ac:dyDescent="0.25">
      <c r="A221" s="55" t="s">
        <v>278</v>
      </c>
      <c r="B221" s="55" t="s">
        <v>279</v>
      </c>
      <c r="C221" s="32">
        <v>4301070870</v>
      </c>
      <c r="D221" s="169">
        <v>4607111036711</v>
      </c>
      <c r="E221" s="170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9"/>
      <c r="P221" s="179"/>
      <c r="Q221" s="179"/>
      <c r="R221" s="170"/>
      <c r="S221" s="35"/>
      <c r="T221" s="35"/>
      <c r="U221" s="36" t="s">
        <v>65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x14ac:dyDescent="0.2">
      <c r="A222" s="162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4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x14ac:dyDescent="0.2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4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hidden="1" customHeight="1" x14ac:dyDescent="0.2">
      <c r="A224" s="215" t="s">
        <v>280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  <c r="N224" s="216"/>
      <c r="O224" s="216"/>
      <c r="P224" s="216"/>
      <c r="Q224" s="216"/>
      <c r="R224" s="216"/>
      <c r="S224" s="216"/>
      <c r="T224" s="216"/>
      <c r="U224" s="216"/>
      <c r="V224" s="216"/>
      <c r="W224" s="216"/>
      <c r="X224" s="216"/>
      <c r="Y224" s="49"/>
      <c r="Z224" s="49"/>
    </row>
    <row r="225" spans="1:53" ht="16.5" hidden="1" customHeight="1" x14ac:dyDescent="0.25">
      <c r="A225" s="177" t="s">
        <v>281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52"/>
      <c r="Z225" s="152"/>
    </row>
    <row r="226" spans="1:53" ht="14.25" hidden="1" customHeight="1" x14ac:dyDescent="0.25">
      <c r="A226" s="185" t="s">
        <v>129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51"/>
      <c r="Z226" s="151"/>
    </row>
    <row r="227" spans="1:53" ht="27" customHeight="1" x14ac:dyDescent="0.25">
      <c r="A227" s="55" t="s">
        <v>282</v>
      </c>
      <c r="B227" s="55" t="s">
        <v>283</v>
      </c>
      <c r="C227" s="32">
        <v>4301131019</v>
      </c>
      <c r="D227" s="169">
        <v>4640242180427</v>
      </c>
      <c r="E227" s="170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232" t="s">
        <v>284</v>
      </c>
      <c r="O227" s="179"/>
      <c r="P227" s="179"/>
      <c r="Q227" s="179"/>
      <c r="R227" s="170"/>
      <c r="S227" s="35"/>
      <c r="T227" s="35"/>
      <c r="U227" s="36" t="s">
        <v>65</v>
      </c>
      <c r="V227" s="156">
        <v>40</v>
      </c>
      <c r="W227" s="157">
        <f>IFERROR(IF(V227="","",V227),"")</f>
        <v>40</v>
      </c>
      <c r="X227" s="37">
        <f>IFERROR(IF(V227="","",V227*0.00502),"")</f>
        <v>0.20080000000000001</v>
      </c>
      <c r="Y227" s="57"/>
      <c r="Z227" s="58"/>
      <c r="AD227" s="62"/>
      <c r="BA227" s="134" t="s">
        <v>74</v>
      </c>
    </row>
    <row r="228" spans="1:53" x14ac:dyDescent="0.2">
      <c r="A228" s="162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4"/>
      <c r="N228" s="174" t="s">
        <v>66</v>
      </c>
      <c r="O228" s="175"/>
      <c r="P228" s="175"/>
      <c r="Q228" s="175"/>
      <c r="R228" s="175"/>
      <c r="S228" s="175"/>
      <c r="T228" s="176"/>
      <c r="U228" s="38" t="s">
        <v>65</v>
      </c>
      <c r="V228" s="158">
        <f>IFERROR(SUM(V227:V227),"0")</f>
        <v>40</v>
      </c>
      <c r="W228" s="158">
        <f>IFERROR(SUM(W227:W227),"0")</f>
        <v>40</v>
      </c>
      <c r="X228" s="158">
        <f>IFERROR(IF(X227="",0,X227),"0")</f>
        <v>0.20080000000000001</v>
      </c>
      <c r="Y228" s="159"/>
      <c r="Z228" s="159"/>
    </row>
    <row r="229" spans="1:53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4"/>
      <c r="N229" s="174" t="s">
        <v>66</v>
      </c>
      <c r="O229" s="175"/>
      <c r="P229" s="175"/>
      <c r="Q229" s="175"/>
      <c r="R229" s="175"/>
      <c r="S229" s="175"/>
      <c r="T229" s="176"/>
      <c r="U229" s="38" t="s">
        <v>67</v>
      </c>
      <c r="V229" s="158">
        <f>IFERROR(SUMPRODUCT(V227:V227*H227:H227),"0")</f>
        <v>72</v>
      </c>
      <c r="W229" s="158">
        <f>IFERROR(SUMPRODUCT(W227:W227*H227:H227),"0")</f>
        <v>72</v>
      </c>
      <c r="X229" s="38"/>
      <c r="Y229" s="159"/>
      <c r="Z229" s="159"/>
    </row>
    <row r="230" spans="1:53" ht="14.25" hidden="1" customHeight="1" x14ac:dyDescent="0.25">
      <c r="A230" s="185" t="s">
        <v>70</v>
      </c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51"/>
      <c r="Z230" s="151"/>
    </row>
    <row r="231" spans="1:53" ht="27" customHeight="1" x14ac:dyDescent="0.25">
      <c r="A231" s="55" t="s">
        <v>285</v>
      </c>
      <c r="B231" s="55" t="s">
        <v>286</v>
      </c>
      <c r="C231" s="32">
        <v>4301132080</v>
      </c>
      <c r="D231" s="169">
        <v>4640242180397</v>
      </c>
      <c r="E231" s="170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77" t="s">
        <v>287</v>
      </c>
      <c r="O231" s="179"/>
      <c r="P231" s="179"/>
      <c r="Q231" s="179"/>
      <c r="R231" s="170"/>
      <c r="S231" s="35"/>
      <c r="T231" s="35"/>
      <c r="U231" s="36" t="s">
        <v>65</v>
      </c>
      <c r="V231" s="156">
        <v>0</v>
      </c>
      <c r="W231" s="157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5" t="s">
        <v>74</v>
      </c>
    </row>
    <row r="232" spans="1:53" x14ac:dyDescent="0.2">
      <c r="A232" s="162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4"/>
      <c r="N232" s="174" t="s">
        <v>66</v>
      </c>
      <c r="O232" s="175"/>
      <c r="P232" s="175"/>
      <c r="Q232" s="175"/>
      <c r="R232" s="175"/>
      <c r="S232" s="175"/>
      <c r="T232" s="176"/>
      <c r="U232" s="38" t="s">
        <v>65</v>
      </c>
      <c r="V232" s="158">
        <f>IFERROR(SUM(V231:V231),"0")</f>
        <v>0</v>
      </c>
      <c r="W232" s="158">
        <f>IFERROR(SUM(W231:W231),"0")</f>
        <v>0</v>
      </c>
      <c r="X232" s="158">
        <f>IFERROR(IF(X231="",0,X231),"0")</f>
        <v>0</v>
      </c>
      <c r="Y232" s="159"/>
      <c r="Z232" s="159"/>
    </row>
    <row r="233" spans="1:53" x14ac:dyDescent="0.2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4"/>
      <c r="N233" s="174" t="s">
        <v>66</v>
      </c>
      <c r="O233" s="175"/>
      <c r="P233" s="175"/>
      <c r="Q233" s="175"/>
      <c r="R233" s="175"/>
      <c r="S233" s="175"/>
      <c r="T233" s="176"/>
      <c r="U233" s="38" t="s">
        <v>67</v>
      </c>
      <c r="V233" s="158">
        <f>IFERROR(SUMPRODUCT(V231:V231*H231:H231),"0")</f>
        <v>0</v>
      </c>
      <c r="W233" s="158">
        <f>IFERROR(SUMPRODUCT(W231:W231*H231:H231),"0")</f>
        <v>0</v>
      </c>
      <c r="X233" s="38"/>
      <c r="Y233" s="159"/>
      <c r="Z233" s="159"/>
    </row>
    <row r="234" spans="1:53" ht="14.25" hidden="1" customHeight="1" x14ac:dyDescent="0.25">
      <c r="A234" s="185" t="s">
        <v>147</v>
      </c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51"/>
      <c r="Z234" s="151"/>
    </row>
    <row r="235" spans="1:53" ht="27" customHeight="1" x14ac:dyDescent="0.25">
      <c r="A235" s="55" t="s">
        <v>288</v>
      </c>
      <c r="B235" s="55" t="s">
        <v>289</v>
      </c>
      <c r="C235" s="32">
        <v>4301136028</v>
      </c>
      <c r="D235" s="169">
        <v>4640242180304</v>
      </c>
      <c r="E235" s="170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202" t="s">
        <v>290</v>
      </c>
      <c r="O235" s="179"/>
      <c r="P235" s="179"/>
      <c r="Q235" s="179"/>
      <c r="R235" s="170"/>
      <c r="S235" s="35"/>
      <c r="T235" s="35"/>
      <c r="U235" s="36" t="s">
        <v>65</v>
      </c>
      <c r="V235" s="156">
        <v>0</v>
      </c>
      <c r="W235" s="157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36" t="s">
        <v>74</v>
      </c>
    </row>
    <row r="236" spans="1:53" ht="37.5" customHeight="1" x14ac:dyDescent="0.25">
      <c r="A236" s="55" t="s">
        <v>291</v>
      </c>
      <c r="B236" s="55" t="s">
        <v>292</v>
      </c>
      <c r="C236" s="32">
        <v>4301136027</v>
      </c>
      <c r="D236" s="169">
        <v>4640242180298</v>
      </c>
      <c r="E236" s="170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83" t="s">
        <v>293</v>
      </c>
      <c r="O236" s="179"/>
      <c r="P236" s="179"/>
      <c r="Q236" s="179"/>
      <c r="R236" s="170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9">
        <v>4640242180236</v>
      </c>
      <c r="E237" s="170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222" t="s">
        <v>296</v>
      </c>
      <c r="O237" s="179"/>
      <c r="P237" s="179"/>
      <c r="Q237" s="179"/>
      <c r="R237" s="170"/>
      <c r="S237" s="35"/>
      <c r="T237" s="35"/>
      <c r="U237" s="36" t="s">
        <v>65</v>
      </c>
      <c r="V237" s="156">
        <v>20</v>
      </c>
      <c r="W237" s="157">
        <f>IFERROR(IF(V237="","",V237),"")</f>
        <v>20</v>
      </c>
      <c r="X237" s="37">
        <f>IFERROR(IF(V237="","",V237*0.0155),"")</f>
        <v>0.31</v>
      </c>
      <c r="Y237" s="57"/>
      <c r="Z237" s="58"/>
      <c r="AD237" s="62"/>
      <c r="BA237" s="138" t="s">
        <v>74</v>
      </c>
    </row>
    <row r="238" spans="1:53" ht="27" customHeight="1" x14ac:dyDescent="0.25">
      <c r="A238" s="55" t="s">
        <v>297</v>
      </c>
      <c r="B238" s="55" t="s">
        <v>298</v>
      </c>
      <c r="C238" s="32">
        <v>4301136029</v>
      </c>
      <c r="D238" s="169">
        <v>4640242180410</v>
      </c>
      <c r="E238" s="170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57" t="s">
        <v>299</v>
      </c>
      <c r="O238" s="179"/>
      <c r="P238" s="179"/>
      <c r="Q238" s="179"/>
      <c r="R238" s="170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x14ac:dyDescent="0.2">
      <c r="A239" s="162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4"/>
      <c r="N239" s="174" t="s">
        <v>66</v>
      </c>
      <c r="O239" s="175"/>
      <c r="P239" s="175"/>
      <c r="Q239" s="175"/>
      <c r="R239" s="175"/>
      <c r="S239" s="175"/>
      <c r="T239" s="176"/>
      <c r="U239" s="38" t="s">
        <v>65</v>
      </c>
      <c r="V239" s="158">
        <f>IFERROR(SUM(V235:V238),"0")</f>
        <v>20</v>
      </c>
      <c r="W239" s="158">
        <f>IFERROR(SUM(W235:W238),"0")</f>
        <v>20</v>
      </c>
      <c r="X239" s="158">
        <f>IFERROR(IF(X235="",0,X235),"0")+IFERROR(IF(X236="",0,X236),"0")+IFERROR(IF(X237="",0,X237),"0")+IFERROR(IF(X238="",0,X238),"0")</f>
        <v>0.31</v>
      </c>
      <c r="Y239" s="159"/>
      <c r="Z239" s="159"/>
    </row>
    <row r="240" spans="1:53" x14ac:dyDescent="0.2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4"/>
      <c r="N240" s="174" t="s">
        <v>66</v>
      </c>
      <c r="O240" s="175"/>
      <c r="P240" s="175"/>
      <c r="Q240" s="175"/>
      <c r="R240" s="175"/>
      <c r="S240" s="175"/>
      <c r="T240" s="176"/>
      <c r="U240" s="38" t="s">
        <v>67</v>
      </c>
      <c r="V240" s="158">
        <f>IFERROR(SUMPRODUCT(V235:V238*H235:H238),"0")</f>
        <v>100</v>
      </c>
      <c r="W240" s="158">
        <f>IFERROR(SUMPRODUCT(W235:W238*H235:H238),"0")</f>
        <v>100</v>
      </c>
      <c r="X240" s="38"/>
      <c r="Y240" s="159"/>
      <c r="Z240" s="159"/>
    </row>
    <row r="241" spans="1:53" ht="14.25" hidden="1" customHeight="1" x14ac:dyDescent="0.25">
      <c r="A241" s="185" t="s">
        <v>125</v>
      </c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51"/>
      <c r="Z241" s="151"/>
    </row>
    <row r="242" spans="1:53" ht="27" customHeight="1" x14ac:dyDescent="0.25">
      <c r="A242" s="55" t="s">
        <v>300</v>
      </c>
      <c r="B242" s="55" t="s">
        <v>301</v>
      </c>
      <c r="C242" s="32">
        <v>4301135191</v>
      </c>
      <c r="D242" s="169">
        <v>4640242180373</v>
      </c>
      <c r="E242" s="170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58" t="s">
        <v>302</v>
      </c>
      <c r="O242" s="179"/>
      <c r="P242" s="179"/>
      <c r="Q242" s="179"/>
      <c r="R242" s="170"/>
      <c r="S242" s="35"/>
      <c r="T242" s="35"/>
      <c r="U242" s="36" t="s">
        <v>65</v>
      </c>
      <c r="V242" s="156">
        <v>16</v>
      </c>
      <c r="W242" s="157">
        <f t="shared" ref="W242:W251" si="4">IFERROR(IF(V242="","",V242),"")</f>
        <v>16</v>
      </c>
      <c r="X242" s="37">
        <f t="shared" ref="X242:X247" si="5">IFERROR(IF(V242="","",V242*0.00936),"")</f>
        <v>0.14976</v>
      </c>
      <c r="Y242" s="57"/>
      <c r="Z242" s="58"/>
      <c r="AD242" s="62"/>
      <c r="BA242" s="140" t="s">
        <v>74</v>
      </c>
    </row>
    <row r="243" spans="1:53" ht="27" customHeight="1" x14ac:dyDescent="0.25">
      <c r="A243" s="55" t="s">
        <v>303</v>
      </c>
      <c r="B243" s="55" t="s">
        <v>304</v>
      </c>
      <c r="C243" s="32">
        <v>4301135195</v>
      </c>
      <c r="D243" s="169">
        <v>4640242180366</v>
      </c>
      <c r="E243" s="170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80" t="s">
        <v>305</v>
      </c>
      <c r="O243" s="179"/>
      <c r="P243" s="179"/>
      <c r="Q243" s="179"/>
      <c r="R243" s="170"/>
      <c r="S243" s="35"/>
      <c r="T243" s="35"/>
      <c r="U243" s="36" t="s">
        <v>65</v>
      </c>
      <c r="V243" s="156">
        <v>49</v>
      </c>
      <c r="W243" s="157">
        <f t="shared" si="4"/>
        <v>49</v>
      </c>
      <c r="X243" s="37">
        <f t="shared" si="5"/>
        <v>0.45863999999999999</v>
      </c>
      <c r="Y243" s="57"/>
      <c r="Z243" s="58"/>
      <c r="AD243" s="62"/>
      <c r="BA243" s="141" t="s">
        <v>74</v>
      </c>
    </row>
    <row r="244" spans="1:53" ht="27" customHeight="1" x14ac:dyDescent="0.25">
      <c r="A244" s="55" t="s">
        <v>306</v>
      </c>
      <c r="B244" s="55" t="s">
        <v>307</v>
      </c>
      <c r="C244" s="32">
        <v>4301135188</v>
      </c>
      <c r="D244" s="169">
        <v>4640242180335</v>
      </c>
      <c r="E244" s="170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76" t="s">
        <v>308</v>
      </c>
      <c r="O244" s="179"/>
      <c r="P244" s="179"/>
      <c r="Q244" s="179"/>
      <c r="R244" s="170"/>
      <c r="S244" s="35"/>
      <c r="T244" s="35"/>
      <c r="U244" s="36" t="s">
        <v>65</v>
      </c>
      <c r="V244" s="156">
        <v>75</v>
      </c>
      <c r="W244" s="157">
        <f t="shared" si="4"/>
        <v>75</v>
      </c>
      <c r="X244" s="37">
        <f t="shared" si="5"/>
        <v>0.70200000000000007</v>
      </c>
      <c r="Y244" s="57"/>
      <c r="Z244" s="58"/>
      <c r="AD244" s="62"/>
      <c r="BA244" s="142" t="s">
        <v>74</v>
      </c>
    </row>
    <row r="245" spans="1:53" ht="37.5" customHeight="1" x14ac:dyDescent="0.25">
      <c r="A245" s="55" t="s">
        <v>309</v>
      </c>
      <c r="B245" s="55" t="s">
        <v>310</v>
      </c>
      <c r="C245" s="32">
        <v>4301135189</v>
      </c>
      <c r="D245" s="169">
        <v>4640242180342</v>
      </c>
      <c r="E245" s="170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51" t="s">
        <v>311</v>
      </c>
      <c r="O245" s="179"/>
      <c r="P245" s="179"/>
      <c r="Q245" s="179"/>
      <c r="R245" s="170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customHeight="1" x14ac:dyDescent="0.25">
      <c r="A246" s="55" t="s">
        <v>312</v>
      </c>
      <c r="B246" s="55" t="s">
        <v>313</v>
      </c>
      <c r="C246" s="32">
        <v>4301135190</v>
      </c>
      <c r="D246" s="169">
        <v>4640242180359</v>
      </c>
      <c r="E246" s="170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197" t="s">
        <v>314</v>
      </c>
      <c r="O246" s="179"/>
      <c r="P246" s="179"/>
      <c r="Q246" s="179"/>
      <c r="R246" s="170"/>
      <c r="S246" s="35"/>
      <c r="T246" s="35"/>
      <c r="U246" s="36" t="s">
        <v>65</v>
      </c>
      <c r="V246" s="156">
        <v>59</v>
      </c>
      <c r="W246" s="157">
        <f t="shared" si="4"/>
        <v>59</v>
      </c>
      <c r="X246" s="37">
        <f t="shared" si="5"/>
        <v>0.55224000000000006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315</v>
      </c>
      <c r="B247" s="55" t="s">
        <v>316</v>
      </c>
      <c r="C247" s="32">
        <v>4301135192</v>
      </c>
      <c r="D247" s="169">
        <v>4640242180380</v>
      </c>
      <c r="E247" s="170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193" t="s">
        <v>317</v>
      </c>
      <c r="O247" s="179"/>
      <c r="P247" s="179"/>
      <c r="Q247" s="179"/>
      <c r="R247" s="170"/>
      <c r="S247" s="35"/>
      <c r="T247" s="35"/>
      <c r="U247" s="36" t="s">
        <v>65</v>
      </c>
      <c r="V247" s="156">
        <v>27</v>
      </c>
      <c r="W247" s="157">
        <f t="shared" si="4"/>
        <v>27</v>
      </c>
      <c r="X247" s="37">
        <f t="shared" si="5"/>
        <v>0.25272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318</v>
      </c>
      <c r="B248" s="55" t="s">
        <v>319</v>
      </c>
      <c r="C248" s="32">
        <v>4301135186</v>
      </c>
      <c r="D248" s="169">
        <v>4640242180311</v>
      </c>
      <c r="E248" s="170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201" t="s">
        <v>320</v>
      </c>
      <c r="O248" s="179"/>
      <c r="P248" s="179"/>
      <c r="Q248" s="179"/>
      <c r="R248" s="170"/>
      <c r="S248" s="35"/>
      <c r="T248" s="35"/>
      <c r="U248" s="36" t="s">
        <v>65</v>
      </c>
      <c r="V248" s="156">
        <v>0</v>
      </c>
      <c r="W248" s="157">
        <f t="shared" si="4"/>
        <v>0</v>
      </c>
      <c r="X248" s="37">
        <f>IFERROR(IF(V248="","",V248*0.0155),"")</f>
        <v>0</v>
      </c>
      <c r="Y248" s="57"/>
      <c r="Z248" s="58"/>
      <c r="AD248" s="62"/>
      <c r="BA248" s="146" t="s">
        <v>74</v>
      </c>
    </row>
    <row r="249" spans="1:53" ht="37.5" customHeight="1" x14ac:dyDescent="0.25">
      <c r="A249" s="55" t="s">
        <v>321</v>
      </c>
      <c r="B249" s="55" t="s">
        <v>322</v>
      </c>
      <c r="C249" s="32">
        <v>4301135187</v>
      </c>
      <c r="D249" s="169">
        <v>4640242180328</v>
      </c>
      <c r="E249" s="170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194" t="s">
        <v>323</v>
      </c>
      <c r="O249" s="179"/>
      <c r="P249" s="179"/>
      <c r="Q249" s="179"/>
      <c r="R249" s="170"/>
      <c r="S249" s="35"/>
      <c r="T249" s="35"/>
      <c r="U249" s="36" t="s">
        <v>65</v>
      </c>
      <c r="V249" s="156">
        <v>69</v>
      </c>
      <c r="W249" s="157">
        <f t="shared" si="4"/>
        <v>69</v>
      </c>
      <c r="X249" s="37">
        <f>IFERROR(IF(V249="","",V249*0.00936),"")</f>
        <v>0.64583999999999997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324</v>
      </c>
      <c r="B250" s="55" t="s">
        <v>325</v>
      </c>
      <c r="C250" s="32">
        <v>4301135194</v>
      </c>
      <c r="D250" s="169">
        <v>4640242180380</v>
      </c>
      <c r="E250" s="170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221" t="s">
        <v>326</v>
      </c>
      <c r="O250" s="179"/>
      <c r="P250" s="179"/>
      <c r="Q250" s="179"/>
      <c r="R250" s="170"/>
      <c r="S250" s="35"/>
      <c r="T250" s="35"/>
      <c r="U250" s="36" t="s">
        <v>65</v>
      </c>
      <c r="V250" s="156">
        <v>84</v>
      </c>
      <c r="W250" s="157">
        <f t="shared" si="4"/>
        <v>84</v>
      </c>
      <c r="X250" s="37">
        <f>IFERROR(IF(V250="","",V250*0.00502),"")</f>
        <v>0.42168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327</v>
      </c>
      <c r="B251" s="55" t="s">
        <v>328</v>
      </c>
      <c r="C251" s="32">
        <v>4301135193</v>
      </c>
      <c r="D251" s="169">
        <v>4640242180403</v>
      </c>
      <c r="E251" s="170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208" t="s">
        <v>329</v>
      </c>
      <c r="O251" s="179"/>
      <c r="P251" s="179"/>
      <c r="Q251" s="179"/>
      <c r="R251" s="170"/>
      <c r="S251" s="35"/>
      <c r="T251" s="35"/>
      <c r="U251" s="36" t="s">
        <v>65</v>
      </c>
      <c r="V251" s="156">
        <v>0</v>
      </c>
      <c r="W251" s="157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x14ac:dyDescent="0.2">
      <c r="A252" s="162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4"/>
      <c r="N252" s="174" t="s">
        <v>66</v>
      </c>
      <c r="O252" s="175"/>
      <c r="P252" s="175"/>
      <c r="Q252" s="175"/>
      <c r="R252" s="175"/>
      <c r="S252" s="175"/>
      <c r="T252" s="176"/>
      <c r="U252" s="38" t="s">
        <v>65</v>
      </c>
      <c r="V252" s="158">
        <f>IFERROR(SUM(V242:V251),"0")</f>
        <v>379</v>
      </c>
      <c r="W252" s="158">
        <f>IFERROR(SUM(W242:W251),"0")</f>
        <v>379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3.1828799999999995</v>
      </c>
      <c r="Y252" s="159"/>
      <c r="Z252" s="159"/>
    </row>
    <row r="253" spans="1:53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4"/>
      <c r="N253" s="174" t="s">
        <v>66</v>
      </c>
      <c r="O253" s="175"/>
      <c r="P253" s="175"/>
      <c r="Q253" s="175"/>
      <c r="R253" s="175"/>
      <c r="S253" s="175"/>
      <c r="T253" s="176"/>
      <c r="U253" s="38" t="s">
        <v>67</v>
      </c>
      <c r="V253" s="158">
        <f>IFERROR(SUMPRODUCT(V242:V251*H242:H251),"0")</f>
        <v>1217.7</v>
      </c>
      <c r="W253" s="158">
        <f>IFERROR(SUMPRODUCT(W242:W251*H242:H251),"0")</f>
        <v>1217.7</v>
      </c>
      <c r="X253" s="38"/>
      <c r="Y253" s="159"/>
      <c r="Z253" s="159"/>
    </row>
    <row r="254" spans="1:53" ht="15" customHeight="1" x14ac:dyDescent="0.2">
      <c r="A254" s="284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90"/>
      <c r="N254" s="203" t="s">
        <v>330</v>
      </c>
      <c r="O254" s="204"/>
      <c r="P254" s="204"/>
      <c r="Q254" s="204"/>
      <c r="R254" s="204"/>
      <c r="S254" s="204"/>
      <c r="T254" s="192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2476.62</v>
      </c>
      <c r="W254" s="158">
        <f>IFERROR(W24+W33+W41+W47+W57+W63+W68+W74+W84+W91+W99+W105+W110+W118+W123+W129+W134+W140+W148+W153+W160+W165+W170+W175+W181+W187+W195+W200+W206+W212+W218+W223+W229+W233+W240+W253,"0")</f>
        <v>2476.62</v>
      </c>
      <c r="X254" s="38"/>
      <c r="Y254" s="159"/>
      <c r="Z254" s="159"/>
    </row>
    <row r="255" spans="1:53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90"/>
      <c r="N255" s="203" t="s">
        <v>331</v>
      </c>
      <c r="O255" s="204"/>
      <c r="P255" s="204"/>
      <c r="Q255" s="204"/>
      <c r="R255" s="204"/>
      <c r="S255" s="204"/>
      <c r="T255" s="192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2712.0088000000001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2712.0088000000001</v>
      </c>
      <c r="X255" s="38"/>
      <c r="Y255" s="159"/>
      <c r="Z255" s="159"/>
    </row>
    <row r="256" spans="1:53" x14ac:dyDescent="0.2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90"/>
      <c r="N256" s="203" t="s">
        <v>332</v>
      </c>
      <c r="O256" s="204"/>
      <c r="P256" s="204"/>
      <c r="Q256" s="204"/>
      <c r="R256" s="204"/>
      <c r="S256" s="204"/>
      <c r="T256" s="192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7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7</v>
      </c>
      <c r="X256" s="38"/>
      <c r="Y256" s="159"/>
      <c r="Z256" s="159"/>
    </row>
    <row r="257" spans="1:33" x14ac:dyDescent="0.2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90"/>
      <c r="N257" s="203" t="s">
        <v>334</v>
      </c>
      <c r="O257" s="204"/>
      <c r="P257" s="204"/>
      <c r="Q257" s="204"/>
      <c r="R257" s="204"/>
      <c r="S257" s="204"/>
      <c r="T257" s="192"/>
      <c r="U257" s="38" t="s">
        <v>67</v>
      </c>
      <c r="V257" s="158">
        <f>GrossWeightTotal+PalletQtyTotal*25</f>
        <v>2887.0088000000001</v>
      </c>
      <c r="W257" s="158">
        <f>GrossWeightTotalR+PalletQtyTotalR*25</f>
        <v>2887.0088000000001</v>
      </c>
      <c r="X257" s="38"/>
      <c r="Y257" s="159"/>
      <c r="Z257" s="159"/>
    </row>
    <row r="258" spans="1:33" x14ac:dyDescent="0.2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90"/>
      <c r="N258" s="203" t="s">
        <v>335</v>
      </c>
      <c r="O258" s="204"/>
      <c r="P258" s="204"/>
      <c r="Q258" s="204"/>
      <c r="R258" s="204"/>
      <c r="S258" s="204"/>
      <c r="T258" s="192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752</v>
      </c>
      <c r="W258" s="158">
        <f>IFERROR(W23+W32+W40+W46+W56+W62+W67+W73+W83+W90+W98+W104+W109+W117+W122+W128+W133+W139+W147+W152+W159+W164+W169+W174+W180+W186+W194+W199+W205+W211+W217+W222+W228+W232+W239+W252,"0")</f>
        <v>752</v>
      </c>
      <c r="X258" s="38"/>
      <c r="Y258" s="159"/>
      <c r="Z258" s="159"/>
    </row>
    <row r="259" spans="1:33" ht="14.25" hidden="1" customHeight="1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90"/>
      <c r="N259" s="203" t="s">
        <v>336</v>
      </c>
      <c r="O259" s="204"/>
      <c r="P259" s="204"/>
      <c r="Q259" s="204"/>
      <c r="R259" s="204"/>
      <c r="S259" s="204"/>
      <c r="T259" s="192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8.2905599999999993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1" t="s">
        <v>68</v>
      </c>
      <c r="D261" s="279"/>
      <c r="E261" s="279"/>
      <c r="F261" s="279"/>
      <c r="G261" s="279"/>
      <c r="H261" s="279"/>
      <c r="I261" s="279"/>
      <c r="J261" s="279"/>
      <c r="K261" s="279"/>
      <c r="L261" s="279"/>
      <c r="M261" s="279"/>
      <c r="N261" s="279"/>
      <c r="O261" s="279"/>
      <c r="P261" s="279"/>
      <c r="Q261" s="279"/>
      <c r="R261" s="195"/>
      <c r="S261" s="171" t="s">
        <v>200</v>
      </c>
      <c r="T261" s="195"/>
      <c r="U261" s="171" t="s">
        <v>219</v>
      </c>
      <c r="V261" s="279"/>
      <c r="W261" s="279"/>
      <c r="X261" s="195"/>
      <c r="Y261" s="171" t="s">
        <v>239</v>
      </c>
      <c r="Z261" s="279"/>
      <c r="AA261" s="279"/>
      <c r="AB261" s="279"/>
      <c r="AC261" s="195"/>
      <c r="AD261" s="150" t="s">
        <v>268</v>
      </c>
      <c r="AE261" s="171" t="s">
        <v>272</v>
      </c>
      <c r="AF261" s="195"/>
      <c r="AG261" s="150" t="s">
        <v>280</v>
      </c>
    </row>
    <row r="262" spans="1:33" ht="14.25" customHeight="1" thickTop="1" x14ac:dyDescent="0.2">
      <c r="A262" s="261" t="s">
        <v>339</v>
      </c>
      <c r="B262" s="171" t="s">
        <v>59</v>
      </c>
      <c r="C262" s="171" t="s">
        <v>69</v>
      </c>
      <c r="D262" s="171" t="s">
        <v>81</v>
      </c>
      <c r="E262" s="171" t="s">
        <v>91</v>
      </c>
      <c r="F262" s="171" t="s">
        <v>98</v>
      </c>
      <c r="G262" s="171" t="s">
        <v>116</v>
      </c>
      <c r="H262" s="171" t="s">
        <v>124</v>
      </c>
      <c r="I262" s="171" t="s">
        <v>128</v>
      </c>
      <c r="J262" s="171" t="s">
        <v>134</v>
      </c>
      <c r="K262" s="171" t="s">
        <v>147</v>
      </c>
      <c r="L262" s="171" t="s">
        <v>154</v>
      </c>
      <c r="M262" s="171" t="s">
        <v>167</v>
      </c>
      <c r="N262" s="171" t="s">
        <v>172</v>
      </c>
      <c r="O262" s="171" t="s">
        <v>175</v>
      </c>
      <c r="P262" s="171" t="s">
        <v>186</v>
      </c>
      <c r="Q262" s="171" t="s">
        <v>189</v>
      </c>
      <c r="R262" s="171" t="s">
        <v>197</v>
      </c>
      <c r="S262" s="171" t="s">
        <v>201</v>
      </c>
      <c r="T262" s="171" t="s">
        <v>204</v>
      </c>
      <c r="U262" s="171" t="s">
        <v>220</v>
      </c>
      <c r="V262" s="171" t="s">
        <v>225</v>
      </c>
      <c r="W262" s="171" t="s">
        <v>219</v>
      </c>
      <c r="X262" s="171" t="s">
        <v>234</v>
      </c>
      <c r="Y262" s="171" t="s">
        <v>240</v>
      </c>
      <c r="Z262" s="171" t="s">
        <v>243</v>
      </c>
      <c r="AA262" s="171" t="s">
        <v>250</v>
      </c>
      <c r="AB262" s="171" t="s">
        <v>259</v>
      </c>
      <c r="AC262" s="171" t="s">
        <v>263</v>
      </c>
      <c r="AD262" s="171" t="s">
        <v>269</v>
      </c>
      <c r="AE262" s="171" t="s">
        <v>273</v>
      </c>
      <c r="AF262" s="171" t="s">
        <v>277</v>
      </c>
      <c r="AG262" s="171" t="s">
        <v>281</v>
      </c>
    </row>
    <row r="263" spans="1:33" ht="13.5" customHeight="1" thickBot="1" x14ac:dyDescent="0.25">
      <c r="A263" s="26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123</v>
      </c>
      <c r="D264" s="47">
        <f>IFERROR(V36*H36,"0")+IFERROR(V37*H37,"0")+IFERROR(V38*H38,"0")+IFERROR(V39*H39,"0")</f>
        <v>264</v>
      </c>
      <c r="E264" s="47">
        <f>IFERROR(V44*H44,"0")+IFERROR(V45*H45,"0")</f>
        <v>0</v>
      </c>
      <c r="F264" s="47">
        <f>IFERROR(V50*H50,"0")+IFERROR(V51*H51,"0")+IFERROR(V52*H52,"0")+IFERROR(V53*H53,"0")+IFERROR(V54*H54,"0")+IFERROR(V55*H55,"0")</f>
        <v>70.400000000000006</v>
      </c>
      <c r="G264" s="47">
        <f>IFERROR(V60*H60,"0")+IFERROR(V61*H61,"0")</f>
        <v>0</v>
      </c>
      <c r="H264" s="47">
        <f>IFERROR(V66*H66,"0")</f>
        <v>14.4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233.27999999999997</v>
      </c>
      <c r="K264" s="47">
        <f>IFERROR(V87*H87,"0")+IFERROR(V88*H88,"0")+IFERROR(V89*H89,"0")</f>
        <v>73.44</v>
      </c>
      <c r="L264" s="47">
        <f>IFERROR(V94*H94,"0")+IFERROR(V95*H95,"0")+IFERROR(V96*H96,"0")+IFERROR(V97*H97,"0")</f>
        <v>0</v>
      </c>
      <c r="M264" s="47">
        <f>IFERROR(V102*H102,"0")+IFERROR(V103*H103,"0")</f>
        <v>39</v>
      </c>
      <c r="N264" s="47">
        <f>IFERROR(V108*H108,"0")</f>
        <v>15</v>
      </c>
      <c r="O264" s="47">
        <f>IFERROR(V113*H113,"0")+IFERROR(V114*H114,"0")+IFERROR(V115*H115,"0")+IFERROR(V116*H116,"0")</f>
        <v>81</v>
      </c>
      <c r="P264" s="47">
        <f>IFERROR(V121*H121,"0")</f>
        <v>51</v>
      </c>
      <c r="Q264" s="47">
        <f>IFERROR(V126*H126,"0")+IFERROR(V127*H127,"0")</f>
        <v>4.8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0</v>
      </c>
      <c r="U264" s="47">
        <f>IFERROR(V157*H157,"0")+IFERROR(V158*H158,"0")</f>
        <v>0</v>
      </c>
      <c r="V264" s="47">
        <f>IFERROR(V163*H163,"0")</f>
        <v>3.2</v>
      </c>
      <c r="W264" s="47">
        <f>IFERROR(V168*H168,"0")</f>
        <v>0</v>
      </c>
      <c r="X264" s="47">
        <f>IFERROR(V173*H173,"0")</f>
        <v>0</v>
      </c>
      <c r="Y264" s="47">
        <f>IFERROR(V179*H179,"0")</f>
        <v>0</v>
      </c>
      <c r="Z264" s="47">
        <f>IFERROR(V184*H184,"0")+IFERROR(V185*H185,"0")</f>
        <v>11.2</v>
      </c>
      <c r="AA264" s="47">
        <f>IFERROR(V190*H190,"0")+IFERROR(V191*H191,"0")+IFERROR(V192*H192,"0")+IFERROR(V193*H193,"0")</f>
        <v>34.4</v>
      </c>
      <c r="AB264" s="47">
        <f>IFERROR(V198*H198,"0")</f>
        <v>0</v>
      </c>
      <c r="AC264" s="47">
        <f>IFERROR(V203*H203,"0")+IFERROR(V204*H204,"0")</f>
        <v>68.8</v>
      </c>
      <c r="AD264" s="47">
        <f>IFERROR(V210*H210,"0")</f>
        <v>0</v>
      </c>
      <c r="AE264" s="47">
        <f>IFERROR(V216*H216,"0")</f>
        <v>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1389.7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448.79999999999995</v>
      </c>
      <c r="B267" s="61">
        <f>SUMPRODUCT(--(BA:BA="ПГП"),--(U:U="кор"),H:H,W:W)+SUMPRODUCT(--(BA:BA="ПГП"),--(U:U="кг"),W:W)</f>
        <v>2027.8200000000002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customFilters>
        <customFilter operator="notEqual" val=" "/>
      </customFilters>
    </filterColumn>
  </autoFilter>
  <mergeCells count="468">
    <mergeCell ref="A232:M233"/>
    <mergeCell ref="N195:T195"/>
    <mergeCell ref="D45:E45"/>
    <mergeCell ref="A213:X213"/>
    <mergeCell ref="N175:T175"/>
    <mergeCell ref="D243:E243"/>
    <mergeCell ref="D54:E54"/>
    <mergeCell ref="F262:F263"/>
    <mergeCell ref="D238:E238"/>
    <mergeCell ref="N157:R157"/>
    <mergeCell ref="D78:E78"/>
    <mergeCell ref="A209:X209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8:L8"/>
    <mergeCell ref="N39:R39"/>
    <mergeCell ref="D87:E87"/>
    <mergeCell ref="A156:X156"/>
    <mergeCell ref="N116:R116"/>
    <mergeCell ref="N103:R103"/>
    <mergeCell ref="A155:X155"/>
    <mergeCell ref="N68:T68"/>
    <mergeCell ref="A93:X93"/>
    <mergeCell ref="N46:T46"/>
    <mergeCell ref="N104:T104"/>
    <mergeCell ref="N24:T24"/>
    <mergeCell ref="H9:I9"/>
    <mergeCell ref="A90:M91"/>
    <mergeCell ref="A56:M57"/>
    <mergeCell ref="N153:T153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D210:E210"/>
    <mergeCell ref="N52:R52"/>
    <mergeCell ref="D198:E198"/>
    <mergeCell ref="A183:X183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N238:R238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A86:X86"/>
    <mergeCell ref="D204:E204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N194:T194"/>
    <mergeCell ref="N181:T181"/>
    <mergeCell ref="A142:X142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D10:E10"/>
    <mergeCell ref="F10:G10"/>
    <mergeCell ref="N84:T84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N169:T169"/>
    <mergeCell ref="D121:E121"/>
    <mergeCell ref="A130:X130"/>
    <mergeCell ref="D192:E192"/>
    <mergeCell ref="J9:L9"/>
    <mergeCell ref="A186:M187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2023-12-22T09:41:47Z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