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2F132DF-42F8-4984-B8AA-484A6E51B7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X252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X232" i="1"/>
  <c r="V232" i="1"/>
  <c r="X231" i="1"/>
  <c r="W231" i="1"/>
  <c r="W232" i="1" s="1"/>
  <c r="V229" i="1"/>
  <c r="W228" i="1"/>
  <c r="V228" i="1"/>
  <c r="X227" i="1"/>
  <c r="X228" i="1" s="1"/>
  <c r="W227" i="1"/>
  <c r="W229" i="1" s="1"/>
  <c r="V223" i="1"/>
  <c r="X222" i="1"/>
  <c r="V222" i="1"/>
  <c r="X221" i="1"/>
  <c r="W221" i="1"/>
  <c r="W222" i="1" s="1"/>
  <c r="N221" i="1"/>
  <c r="V218" i="1"/>
  <c r="X217" i="1"/>
  <c r="V217" i="1"/>
  <c r="X216" i="1"/>
  <c r="W216" i="1"/>
  <c r="W217" i="1" s="1"/>
  <c r="V212" i="1"/>
  <c r="W211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X205" i="1" s="1"/>
  <c r="W203" i="1"/>
  <c r="W206" i="1" s="1"/>
  <c r="N203" i="1"/>
  <c r="V200" i="1"/>
  <c r="X199" i="1"/>
  <c r="V199" i="1"/>
  <c r="X198" i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X194" i="1" s="1"/>
  <c r="W190" i="1"/>
  <c r="W195" i="1" s="1"/>
  <c r="N190" i="1"/>
  <c r="V187" i="1"/>
  <c r="X186" i="1"/>
  <c r="V186" i="1"/>
  <c r="X185" i="1"/>
  <c r="W185" i="1"/>
  <c r="X184" i="1"/>
  <c r="W184" i="1"/>
  <c r="W186" i="1" s="1"/>
  <c r="V181" i="1"/>
  <c r="W180" i="1"/>
  <c r="V180" i="1"/>
  <c r="X179" i="1"/>
  <c r="X180" i="1" s="1"/>
  <c r="W179" i="1"/>
  <c r="W181" i="1" s="1"/>
  <c r="N179" i="1"/>
  <c r="V175" i="1"/>
  <c r="W174" i="1"/>
  <c r="V174" i="1"/>
  <c r="X173" i="1"/>
  <c r="X174" i="1" s="1"/>
  <c r="W173" i="1"/>
  <c r="W175" i="1" s="1"/>
  <c r="V170" i="1"/>
  <c r="X169" i="1"/>
  <c r="V169" i="1"/>
  <c r="X168" i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60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V147" i="1"/>
  <c r="X146" i="1"/>
  <c r="W146" i="1"/>
  <c r="N146" i="1"/>
  <c r="X145" i="1"/>
  <c r="W145" i="1"/>
  <c r="W147" i="1" s="1"/>
  <c r="N145" i="1"/>
  <c r="X144" i="1"/>
  <c r="W144" i="1"/>
  <c r="X143" i="1"/>
  <c r="X147" i="1" s="1"/>
  <c r="W143" i="1"/>
  <c r="W148" i="1" s="1"/>
  <c r="N143" i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W129" i="1" s="1"/>
  <c r="N126" i="1"/>
  <c r="V123" i="1"/>
  <c r="X122" i="1"/>
  <c r="V122" i="1"/>
  <c r="X121" i="1"/>
  <c r="W121" i="1"/>
  <c r="W122" i="1" s="1"/>
  <c r="N121" i="1"/>
  <c r="V118" i="1"/>
  <c r="V117" i="1"/>
  <c r="X116" i="1"/>
  <c r="W116" i="1"/>
  <c r="N116" i="1"/>
  <c r="X115" i="1"/>
  <c r="X117" i="1" s="1"/>
  <c r="W115" i="1"/>
  <c r="N115" i="1"/>
  <c r="X114" i="1"/>
  <c r="W114" i="1"/>
  <c r="X113" i="1"/>
  <c r="W113" i="1"/>
  <c r="W117" i="1" s="1"/>
  <c r="N113" i="1"/>
  <c r="V110" i="1"/>
  <c r="X109" i="1"/>
  <c r="V109" i="1"/>
  <c r="X108" i="1"/>
  <c r="W108" i="1"/>
  <c r="W109" i="1" s="1"/>
  <c r="N108" i="1"/>
  <c r="V105" i="1"/>
  <c r="X104" i="1"/>
  <c r="V104" i="1"/>
  <c r="X103" i="1"/>
  <c r="W103" i="1"/>
  <c r="W105" i="1" s="1"/>
  <c r="N103" i="1"/>
  <c r="X102" i="1"/>
  <c r="W102" i="1"/>
  <c r="W104" i="1" s="1"/>
  <c r="N102" i="1"/>
  <c r="V99" i="1"/>
  <c r="W98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X60" i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54" i="1" s="1"/>
  <c r="W23" i="1"/>
  <c r="V23" i="1"/>
  <c r="V258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259" i="1" l="1"/>
  <c r="W256" i="1"/>
  <c r="W255" i="1"/>
  <c r="W257" i="1" s="1"/>
  <c r="W41" i="1"/>
  <c r="W46" i="1"/>
  <c r="W68" i="1"/>
  <c r="W73" i="1"/>
  <c r="W91" i="1"/>
  <c r="W110" i="1"/>
  <c r="W118" i="1"/>
  <c r="W254" i="1" s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W258" i="1" l="1"/>
  <c r="B267" i="1" s="1"/>
  <c r="A267" i="1"/>
  <c r="C267" i="1" l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<sst xmlns="http://schemas.openxmlformats.org/spreadsheetml/2006/main" count="933" uniqueCount="372">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</sst>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7"/>
  <sheetViews>
    <sheetView showGridLines="0" tabSelected="1" topLeftCell="F250" zoomScaleNormal="100" zoomScaleSheetLayoutView="100" workbookViewId="0">
      <selection activeCell="Z257" sqref="Z25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4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40" t="s">
        <v>8</v>
      </c>
      <c r="B5" s="167"/>
      <c r="C5" s="168"/>
      <c r="D5" s="182"/>
      <c r="E5" s="184"/>
      <c r="F5" s="313" t="s">
        <v>9</v>
      </c>
      <c r="G5" s="168"/>
      <c r="H5" s="182"/>
      <c r="I5" s="183"/>
      <c r="J5" s="183"/>
      <c r="K5" s="183"/>
      <c r="L5" s="184"/>
      <c r="N5" s="25" t="s">
        <v>10</v>
      </c>
      <c r="O5" s="291">
        <v>45278</v>
      </c>
      <c r="P5" s="214"/>
      <c r="R5" s="327" t="s">
        <v>11</v>
      </c>
      <c r="S5" s="196"/>
      <c r="T5" s="261" t="s">
        <v>12</v>
      </c>
      <c r="U5" s="214"/>
      <c r="Z5" s="52"/>
      <c r="AA5" s="52"/>
      <c r="AB5" s="52"/>
    </row>
    <row r="6" spans="1:29" s="154" customFormat="1" ht="24" customHeight="1" x14ac:dyDescent="0.2">
      <c r="A6" s="240" t="s">
        <v>13</v>
      </c>
      <c r="B6" s="167"/>
      <c r="C6" s="16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5" t="s">
        <v>16</v>
      </c>
      <c r="S6" s="196"/>
      <c r="T6" s="262" t="s">
        <v>17</v>
      </c>
      <c r="U6" s="190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6" t="str">
        <f>IFERROR(VLOOKUP(DeliveryAddress,Table,3,0),1)</f>
        <v>1</v>
      </c>
      <c r="E7" s="277"/>
      <c r="F7" s="277"/>
      <c r="G7" s="277"/>
      <c r="H7" s="277"/>
      <c r="I7" s="277"/>
      <c r="J7" s="277"/>
      <c r="K7" s="277"/>
      <c r="L7" s="278"/>
      <c r="N7" s="25"/>
      <c r="O7" s="43"/>
      <c r="P7" s="43"/>
      <c r="R7" s="165"/>
      <c r="S7" s="196"/>
      <c r="T7" s="263"/>
      <c r="U7" s="264"/>
      <c r="Z7" s="52"/>
      <c r="AA7" s="52"/>
      <c r="AB7" s="52"/>
    </row>
    <row r="8" spans="1:29" s="154" customFormat="1" ht="25.5" customHeight="1" x14ac:dyDescent="0.2">
      <c r="A8" s="329" t="s">
        <v>18</v>
      </c>
      <c r="B8" s="173"/>
      <c r="C8" s="174"/>
      <c r="D8" s="217"/>
      <c r="E8" s="218"/>
      <c r="F8" s="218"/>
      <c r="G8" s="218"/>
      <c r="H8" s="218"/>
      <c r="I8" s="218"/>
      <c r="J8" s="218"/>
      <c r="K8" s="218"/>
      <c r="L8" s="219"/>
      <c r="N8" s="25" t="s">
        <v>19</v>
      </c>
      <c r="O8" s="213">
        <v>0.33333333333333331</v>
      </c>
      <c r="P8" s="214"/>
      <c r="R8" s="165"/>
      <c r="S8" s="196"/>
      <c r="T8" s="263"/>
      <c r="U8" s="264"/>
      <c r="Z8" s="52"/>
      <c r="AA8" s="52"/>
      <c r="AB8" s="52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50"/>
      <c r="E9" s="176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291"/>
      <c r="P9" s="214"/>
      <c r="R9" s="165"/>
      <c r="S9" s="196"/>
      <c r="T9" s="265"/>
      <c r="U9" s="26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50"/>
      <c r="E10" s="176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6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3"/>
      <c r="P10" s="214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3"/>
      <c r="P11" s="214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2" t="s">
        <v>28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8"/>
      <c r="N12" s="25" t="s">
        <v>29</v>
      </c>
      <c r="O12" s="300"/>
      <c r="P12" s="278"/>
      <c r="Q12" s="24"/>
      <c r="S12" s="25"/>
      <c r="T12" s="224"/>
      <c r="U12" s="165"/>
      <c r="Z12" s="52"/>
      <c r="AA12" s="52"/>
      <c r="AB12" s="52"/>
    </row>
    <row r="13" spans="1:29" s="154" customFormat="1" ht="23.25" customHeight="1" x14ac:dyDescent="0.2">
      <c r="A13" s="312" t="s">
        <v>30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2" t="s">
        <v>32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8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6" t="s">
        <v>33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N15" s="254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8" t="s">
        <v>48</v>
      </c>
      <c r="T17" s="168"/>
      <c r="U17" s="185" t="s">
        <v>49</v>
      </c>
      <c r="V17" s="185" t="s">
        <v>50</v>
      </c>
      <c r="W17" s="193" t="s">
        <v>51</v>
      </c>
      <c r="X17" s="185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1"/>
      <c r="BA17" s="199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4"/>
      <c r="X18" s="186"/>
      <c r="Y18" s="294"/>
      <c r="Z18" s="294"/>
      <c r="AA18" s="206"/>
      <c r="AB18" s="207"/>
      <c r="AC18" s="208"/>
      <c r="AD18" s="242"/>
      <c r="BA18" s="165"/>
    </row>
    <row r="19" spans="1:53" ht="27.75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69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0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1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1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91" t="s">
        <v>68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69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38</v>
      </c>
      <c r="W29" s="157">
        <f>IFERROR(IF(V29="","",V29),"")</f>
        <v>38</v>
      </c>
      <c r="X29" s="37">
        <f>IFERROR(IF(V29="","",V29*0.00936),"")</f>
        <v>0.35568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93</v>
      </c>
      <c r="W30" s="157">
        <f>IFERROR(IF(V30="","",V30),"")</f>
        <v>93</v>
      </c>
      <c r="X30" s="37">
        <f>IFERROR(IF(V30="","",V30*0.00936),"")</f>
        <v>0.87048000000000003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0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1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58">
        <f>IFERROR(SUM(V28:V31),"0")</f>
        <v>131</v>
      </c>
      <c r="W32" s="158">
        <f>IFERROR(SUM(W28:W31),"0")</f>
        <v>131</v>
      </c>
      <c r="X32" s="158">
        <f>IFERROR(IF(X28="",0,X28),"0")+IFERROR(IF(X29="",0,X29),"0")+IFERROR(IF(X30="",0,X30),"0")+IFERROR(IF(X31="",0,X31),"0")</f>
        <v>1.2261600000000001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1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58">
        <f>IFERROR(SUMPRODUCT(V28:V31*H28:H31),"0")</f>
        <v>196.5</v>
      </c>
      <c r="W33" s="158">
        <f>IFERROR(SUMPRODUCT(W28:W31*H28:H31),"0")</f>
        <v>196.5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69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9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24</v>
      </c>
      <c r="W39" s="157">
        <f>IFERROR(IF(V39="","",V39),"")</f>
        <v>24</v>
      </c>
      <c r="X39" s="37">
        <f>IFERROR(IF(V39="","",V39*0.0155),"")</f>
        <v>0.372</v>
      </c>
      <c r="Y39" s="57"/>
      <c r="Z39" s="58"/>
      <c r="AD39" s="62"/>
      <c r="BA39" s="71" t="s">
        <v>1</v>
      </c>
    </row>
    <row r="40" spans="1:53" x14ac:dyDescent="0.2">
      <c r="A40" s="170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1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58">
        <f>IFERROR(SUM(V36:V39),"0")</f>
        <v>24</v>
      </c>
      <c r="W40" s="158">
        <f>IFERROR(SUM(W36:W39),"0")</f>
        <v>24</v>
      </c>
      <c r="X40" s="158">
        <f>IFERROR(IF(X36="",0,X36),"0")+IFERROR(IF(X37="",0,X37),"0")+IFERROR(IF(X38="",0,X38),"0")+IFERROR(IF(X39="",0,X39),"0")</f>
        <v>0.372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1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58">
        <f>IFERROR(SUMPRODUCT(V36:V39*H36:H39),"0")</f>
        <v>144</v>
      </c>
      <c r="W41" s="158">
        <f>IFERROR(SUMPRODUCT(W36:W39*H36:H39),"0")</f>
        <v>144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69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2</v>
      </c>
      <c r="W44" s="157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21</v>
      </c>
      <c r="W45" s="157">
        <f>IFERROR(IF(V45="","",V45),"")</f>
        <v>21</v>
      </c>
      <c r="X45" s="37">
        <f>IFERROR(IF(V45="","",V45*0.0095),"")</f>
        <v>0.19949999999999998</v>
      </c>
      <c r="Y45" s="57"/>
      <c r="Z45" s="58"/>
      <c r="AD45" s="62"/>
      <c r="BA45" s="73" t="s">
        <v>74</v>
      </c>
    </row>
    <row r="46" spans="1:53" x14ac:dyDescent="0.2">
      <c r="A46" s="17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1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58">
        <f>IFERROR(SUM(V44:V45),"0")</f>
        <v>23</v>
      </c>
      <c r="W46" s="158">
        <f>IFERROR(SUM(W44:W45),"0")</f>
        <v>23</v>
      </c>
      <c r="X46" s="158">
        <f>IFERROR(IF(X44="",0,X44),"0")+IFERROR(IF(X45="",0,X45),"0")</f>
        <v>0.21849999999999997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1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58">
        <f>IFERROR(SUMPRODUCT(V44:V45*H44:H45),"0")</f>
        <v>27.599999999999998</v>
      </c>
      <c r="W47" s="158">
        <f>IFERROR(SUMPRODUCT(W44:W45*H44:H45),"0")</f>
        <v>27.599999999999998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69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8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6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4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16</v>
      </c>
      <c r="W55" s="157">
        <f t="shared" si="0"/>
        <v>16</v>
      </c>
      <c r="X55" s="37">
        <f t="shared" si="1"/>
        <v>0.248</v>
      </c>
      <c r="Y55" s="57"/>
      <c r="Z55" s="58"/>
      <c r="AD55" s="62"/>
      <c r="BA55" s="79" t="s">
        <v>1</v>
      </c>
    </row>
    <row r="56" spans="1:53" x14ac:dyDescent="0.2">
      <c r="A56" s="170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1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58">
        <f>IFERROR(SUM(V50:V55),"0")</f>
        <v>16</v>
      </c>
      <c r="W56" s="158">
        <f>IFERROR(SUM(W50:W55),"0")</f>
        <v>16</v>
      </c>
      <c r="X56" s="158">
        <f>IFERROR(IF(X50="",0,X50),"0")+IFERROR(IF(X51="",0,X51),"0")+IFERROR(IF(X52="",0,X52),"0")+IFERROR(IF(X53="",0,X53),"0")+IFERROR(IF(X54="",0,X54),"0")+IFERROR(IF(X55="",0,X55),"0")</f>
        <v>0.248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1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58">
        <f>IFERROR(SUMPRODUCT(V50:V55*H50:H55),"0")</f>
        <v>115.2</v>
      </c>
      <c r="W57" s="158">
        <f>IFERROR(SUMPRODUCT(W50:W55*H50:H55),"0")</f>
        <v>115.2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69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8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82</v>
      </c>
      <c r="W61" s="157">
        <f>IFERROR(IF(V61="","",V61),"")</f>
        <v>82</v>
      </c>
      <c r="X61" s="37">
        <f>IFERROR(IF(V61="","",V61*0.00866),"")</f>
        <v>0.71011999999999997</v>
      </c>
      <c r="Y61" s="57"/>
      <c r="Z61" s="58"/>
      <c r="AD61" s="62"/>
      <c r="BA61" s="81" t="s">
        <v>1</v>
      </c>
    </row>
    <row r="62" spans="1:53" x14ac:dyDescent="0.2">
      <c r="A62" s="170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1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58">
        <f>IFERROR(SUM(V60:V61),"0")</f>
        <v>82</v>
      </c>
      <c r="W62" s="158">
        <f>IFERROR(SUM(W60:W61),"0")</f>
        <v>82</v>
      </c>
      <c r="X62" s="158">
        <f>IFERROR(IF(X60="",0,X60),"0")+IFERROR(IF(X61="",0,X61),"0")</f>
        <v>0.71011999999999997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1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58">
        <f>IFERROR(SUMPRODUCT(V60:V61*H60:H61),"0")</f>
        <v>410</v>
      </c>
      <c r="W63" s="158">
        <f>IFERROR(SUMPRODUCT(W60:W61*H60:H61),"0")</f>
        <v>410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69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0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1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1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69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0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1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1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69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31</v>
      </c>
      <c r="W78" s="157">
        <f t="shared" si="2"/>
        <v>31</v>
      </c>
      <c r="X78" s="37">
        <f t="shared" si="3"/>
        <v>0.55427999999999999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76</v>
      </c>
      <c r="W79" s="157">
        <f t="shared" si="2"/>
        <v>76</v>
      </c>
      <c r="X79" s="37">
        <f t="shared" si="3"/>
        <v>1.3588800000000001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78</v>
      </c>
      <c r="W82" s="157">
        <f t="shared" si="2"/>
        <v>78</v>
      </c>
      <c r="X82" s="37">
        <f t="shared" si="3"/>
        <v>1.3946400000000001</v>
      </c>
      <c r="Y82" s="57"/>
      <c r="Z82" s="58"/>
      <c r="AD82" s="62"/>
      <c r="BA82" s="90" t="s">
        <v>74</v>
      </c>
    </row>
    <row r="83" spans="1:53" x14ac:dyDescent="0.2">
      <c r="A83" s="170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1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58">
        <f>IFERROR(SUM(V77:V82),"0")</f>
        <v>185</v>
      </c>
      <c r="W83" s="158">
        <f>IFERROR(SUM(W77:W82),"0")</f>
        <v>185</v>
      </c>
      <c r="X83" s="158">
        <f>IFERROR(IF(X77="",0,X77),"0")+IFERROR(IF(X78="",0,X78),"0")+IFERROR(IF(X79="",0,X79),"0")+IFERROR(IF(X80="",0,X80),"0")+IFERROR(IF(X81="",0,X81),"0")+IFERROR(IF(X82="",0,X82),"0")</f>
        <v>3.3078000000000003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1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58">
        <f>IFERROR(SUMPRODUCT(V77:V82*H77:H82),"0")</f>
        <v>666</v>
      </c>
      <c r="W84" s="158">
        <f>IFERROR(SUMPRODUCT(W77:W82*H77:H82),"0")</f>
        <v>666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69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25</v>
      </c>
      <c r="W88" s="157">
        <f>IFERROR(IF(V88="","",V88),"")</f>
        <v>25</v>
      </c>
      <c r="X88" s="37">
        <f>IFERROR(IF(V88="","",V88*0.01788),"")</f>
        <v>0.44700000000000001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0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1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58">
        <f>IFERROR(SUM(V87:V89),"0")</f>
        <v>25</v>
      </c>
      <c r="W90" s="158">
        <f>IFERROR(SUM(W87:W89),"0")</f>
        <v>25</v>
      </c>
      <c r="X90" s="158">
        <f>IFERROR(IF(X87="",0,X87),"0")+IFERROR(IF(X88="",0,X88),"0")+IFERROR(IF(X89="",0,X89),"0")</f>
        <v>0.44700000000000001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1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58">
        <f>IFERROR(SUMPRODUCT(V87:V89*H87:H89),"0")</f>
        <v>90</v>
      </c>
      <c r="W91" s="158">
        <f>IFERROR(SUMPRODUCT(W87:W89*H87:H89),"0")</f>
        <v>90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69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6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81</v>
      </c>
      <c r="W95" s="157">
        <f>IFERROR(IF(V95="","",V95),"")</f>
        <v>81</v>
      </c>
      <c r="X95" s="37">
        <f>IFERROR(IF(V95="","",V95*0.0155),"")</f>
        <v>1.2555000000000001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8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5</v>
      </c>
      <c r="W96" s="157">
        <f>IFERROR(IF(V96="","",V96),"")</f>
        <v>5</v>
      </c>
      <c r="X96" s="37">
        <f>IFERROR(IF(V96="","",V96*0.0155),"")</f>
        <v>7.7499999999999999E-2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7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365</v>
      </c>
      <c r="W97" s="157">
        <f>IFERROR(IF(V97="","",V97),"")</f>
        <v>365</v>
      </c>
      <c r="X97" s="37">
        <f>IFERROR(IF(V97="","",V97*0.0155),"")</f>
        <v>5.6574999999999998</v>
      </c>
      <c r="Y97" s="57"/>
      <c r="Z97" s="58"/>
      <c r="AD97" s="62"/>
      <c r="BA97" s="97" t="s">
        <v>1</v>
      </c>
    </row>
    <row r="98" spans="1:53" x14ac:dyDescent="0.2">
      <c r="A98" s="170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1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58">
        <f>IFERROR(SUM(V94:V97),"0")</f>
        <v>451</v>
      </c>
      <c r="W98" s="158">
        <f>IFERROR(SUM(W94:W97),"0")</f>
        <v>451</v>
      </c>
      <c r="X98" s="158">
        <f>IFERROR(IF(X94="",0,X94),"0")+IFERROR(IF(X95="",0,X95),"0")+IFERROR(IF(X96="",0,X96),"0")+IFERROR(IF(X97="",0,X97),"0")</f>
        <v>6.9904999999999999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1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58">
        <f>IFERROR(SUMPRODUCT(V94:V97*H94:H97),"0")</f>
        <v>3245.6</v>
      </c>
      <c r="W99" s="158">
        <f>IFERROR(SUMPRODUCT(W94:W97*H94:H97),"0")</f>
        <v>3245.6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69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70</v>
      </c>
      <c r="W102" s="157">
        <f>IFERROR(IF(V102="","",V102),"")</f>
        <v>70</v>
      </c>
      <c r="X102" s="37">
        <f>IFERROR(IF(V102="","",V102*0.01788),"")</f>
        <v>1.2516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88</v>
      </c>
      <c r="W103" s="157">
        <f>IFERROR(IF(V103="","",V103),"")</f>
        <v>88</v>
      </c>
      <c r="X103" s="37">
        <f>IFERROR(IF(V103="","",V103*0.01788),"")</f>
        <v>1.5734399999999999</v>
      </c>
      <c r="Y103" s="57"/>
      <c r="Z103" s="58"/>
      <c r="AD103" s="62"/>
      <c r="BA103" s="99" t="s">
        <v>74</v>
      </c>
    </row>
    <row r="104" spans="1:53" x14ac:dyDescent="0.2">
      <c r="A104" s="170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1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58">
        <f>IFERROR(SUM(V102:V103),"0")</f>
        <v>158</v>
      </c>
      <c r="W104" s="158">
        <f>IFERROR(SUM(W102:W103),"0")</f>
        <v>158</v>
      </c>
      <c r="X104" s="158">
        <f>IFERROR(IF(X102="",0,X102),"0")+IFERROR(IF(X103="",0,X103),"0")</f>
        <v>2.82504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1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58">
        <f>IFERROR(SUMPRODUCT(V102:V103*H102:H103),"0")</f>
        <v>474</v>
      </c>
      <c r="W105" s="158">
        <f>IFERROR(SUMPRODUCT(W102:W103*H102:H103),"0")</f>
        <v>474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69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64</v>
      </c>
      <c r="W108" s="157">
        <f>IFERROR(IF(V108="","",V108),"")</f>
        <v>64</v>
      </c>
      <c r="X108" s="37">
        <f>IFERROR(IF(V108="","",V108*0.01788),"")</f>
        <v>1.14432</v>
      </c>
      <c r="Y108" s="57"/>
      <c r="Z108" s="58"/>
      <c r="AD108" s="62"/>
      <c r="BA108" s="100" t="s">
        <v>74</v>
      </c>
    </row>
    <row r="109" spans="1:53" x14ac:dyDescent="0.2">
      <c r="A109" s="170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1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58">
        <f>IFERROR(SUM(V108:V108),"0")</f>
        <v>64</v>
      </c>
      <c r="W109" s="158">
        <f>IFERROR(SUM(W108:W108),"0")</f>
        <v>64</v>
      </c>
      <c r="X109" s="158">
        <f>IFERROR(IF(X108="",0,X108),"0")</f>
        <v>1.14432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1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58">
        <f>IFERROR(SUMPRODUCT(V108:V108*H108:H108),"0")</f>
        <v>192</v>
      </c>
      <c r="W110" s="158">
        <f>IFERROR(SUMPRODUCT(W108:W108*H108:H108),"0")</f>
        <v>192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69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5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16</v>
      </c>
      <c r="W115" s="157">
        <f>IFERROR(IF(V115="","",V115),"")</f>
        <v>16</v>
      </c>
      <c r="X115" s="37">
        <f>IFERROR(IF(V115="","",V115*0.01788),"")</f>
        <v>0.28608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8</v>
      </c>
      <c r="W116" s="157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x14ac:dyDescent="0.2">
      <c r="A117" s="170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1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58">
        <f>IFERROR(SUM(V113:V116),"0")</f>
        <v>24</v>
      </c>
      <c r="W117" s="158">
        <f>IFERROR(SUM(W113:W116),"0")</f>
        <v>24</v>
      </c>
      <c r="X117" s="158">
        <f>IFERROR(IF(X113="",0,X113),"0")+IFERROR(IF(X114="",0,X114),"0")+IFERROR(IF(X115="",0,X115),"0")+IFERROR(IF(X116="",0,X116),"0")</f>
        <v>0.42912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1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58">
        <f>IFERROR(SUMPRODUCT(V113:V116*H113:H116),"0")</f>
        <v>72</v>
      </c>
      <c r="W118" s="158">
        <f>IFERROR(SUMPRODUCT(W113:W116*H113:H116),"0")</f>
        <v>72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69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0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1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1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69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0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1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1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69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0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71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1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customHeight="1" x14ac:dyDescent="0.2">
      <c r="A135" s="191" t="s">
        <v>200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customHeight="1" x14ac:dyDescent="0.25">
      <c r="A136" s="164" t="s">
        <v>201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52"/>
      <c r="Z136" s="152"/>
    </row>
    <row r="137" spans="1:53" ht="14.25" customHeight="1" x14ac:dyDescent="0.25">
      <c r="A137" s="169" t="s">
        <v>190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1"/>
      <c r="Z137" s="151"/>
    </row>
    <row r="138" spans="1:53" ht="16.5" customHeight="1" x14ac:dyDescent="0.25">
      <c r="A138" s="55" t="s">
        <v>202</v>
      </c>
      <c r="B138" s="55" t="s">
        <v>203</v>
      </c>
      <c r="C138" s="32">
        <v>4301071010</v>
      </c>
      <c r="D138" s="163">
        <v>4607111037701</v>
      </c>
      <c r="E138" s="162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1"/>
      <c r="P138" s="161"/>
      <c r="Q138" s="161"/>
      <c r="R138" s="162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0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71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1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customHeight="1" x14ac:dyDescent="0.25">
      <c r="A141" s="164" t="s">
        <v>204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52"/>
      <c r="Z141" s="152"/>
    </row>
    <row r="142" spans="1:53" ht="14.25" customHeight="1" x14ac:dyDescent="0.25">
      <c r="A142" s="169" t="s">
        <v>60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1"/>
      <c r="Z142" s="151"/>
    </row>
    <row r="143" spans="1:53" ht="16.5" customHeight="1" x14ac:dyDescent="0.25">
      <c r="A143" s="55" t="s">
        <v>205</v>
      </c>
      <c r="B143" s="55" t="s">
        <v>206</v>
      </c>
      <c r="C143" s="32">
        <v>4301070871</v>
      </c>
      <c r="D143" s="163">
        <v>4607111036384</v>
      </c>
      <c r="E143" s="162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1"/>
      <c r="P143" s="161"/>
      <c r="Q143" s="161"/>
      <c r="R143" s="162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207</v>
      </c>
      <c r="B144" s="55" t="s">
        <v>208</v>
      </c>
      <c r="C144" s="32">
        <v>4301070956</v>
      </c>
      <c r="D144" s="163">
        <v>4640242180250</v>
      </c>
      <c r="E144" s="162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0" t="s">
        <v>209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3">
        <v>4607111036216</v>
      </c>
      <c r="E145" s="162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5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470</v>
      </c>
      <c r="W145" s="157">
        <f>IFERROR(IF(V145="","",V145),"")</f>
        <v>470</v>
      </c>
      <c r="X145" s="37">
        <f>IFERROR(IF(V145="","",V145*0.00866),"")</f>
        <v>4.0701999999999998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4301070911</v>
      </c>
      <c r="D146" s="163">
        <v>4607111036278</v>
      </c>
      <c r="E146" s="162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0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71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58">
        <f>IFERROR(SUM(V143:V146),"0")</f>
        <v>470</v>
      </c>
      <c r="W147" s="158">
        <f>IFERROR(SUM(W143:W146),"0")</f>
        <v>470</v>
      </c>
      <c r="X147" s="158">
        <f>IFERROR(IF(X143="",0,X143),"0")+IFERROR(IF(X144="",0,X144),"0")+IFERROR(IF(X145="",0,X145),"0")+IFERROR(IF(X146="",0,X146),"0")</f>
        <v>4.0701999999999998</v>
      </c>
      <c r="Y147" s="159"/>
      <c r="Z147" s="159"/>
    </row>
    <row r="148" spans="1:53" x14ac:dyDescent="0.2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1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58">
        <f>IFERROR(SUMPRODUCT(V143:V146*H143:H146),"0")</f>
        <v>2350</v>
      </c>
      <c r="W148" s="158">
        <f>IFERROR(SUMPRODUCT(W143:W146*H143:H146),"0")</f>
        <v>2350</v>
      </c>
      <c r="X148" s="38"/>
      <c r="Y148" s="159"/>
      <c r="Z148" s="159"/>
    </row>
    <row r="149" spans="1:53" ht="14.25" customHeight="1" x14ac:dyDescent="0.25">
      <c r="A149" s="169" t="s">
        <v>214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51"/>
      <c r="Z149" s="151"/>
    </row>
    <row r="150" spans="1:53" ht="27" customHeight="1" x14ac:dyDescent="0.25">
      <c r="A150" s="55" t="s">
        <v>215</v>
      </c>
      <c r="B150" s="55" t="s">
        <v>216</v>
      </c>
      <c r="C150" s="32">
        <v>4301080153</v>
      </c>
      <c r="D150" s="163">
        <v>4607111036827</v>
      </c>
      <c r="E150" s="162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1"/>
      <c r="P150" s="161"/>
      <c r="Q150" s="161"/>
      <c r="R150" s="162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217</v>
      </c>
      <c r="B151" s="55" t="s">
        <v>218</v>
      </c>
      <c r="C151" s="32">
        <v>4301080154</v>
      </c>
      <c r="D151" s="163">
        <v>4607111036834</v>
      </c>
      <c r="E151" s="162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0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71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1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customHeight="1" x14ac:dyDescent="0.2">
      <c r="A154" s="191" t="s">
        <v>219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49"/>
      <c r="Z154" s="49"/>
    </row>
    <row r="155" spans="1:53" ht="16.5" customHeight="1" x14ac:dyDescent="0.25">
      <c r="A155" s="164" t="s">
        <v>220</v>
      </c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52"/>
      <c r="Z155" s="152"/>
    </row>
    <row r="156" spans="1:53" ht="14.25" customHeight="1" x14ac:dyDescent="0.25">
      <c r="A156" s="169" t="s">
        <v>70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3">
        <v>4607111035721</v>
      </c>
      <c r="E157" s="162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1"/>
      <c r="P157" s="161"/>
      <c r="Q157" s="161"/>
      <c r="R157" s="162"/>
      <c r="S157" s="35"/>
      <c r="T157" s="35"/>
      <c r="U157" s="36" t="s">
        <v>65</v>
      </c>
      <c r="V157" s="156">
        <v>50</v>
      </c>
      <c r="W157" s="157">
        <f>IFERROR(IF(V157="","",V157),"")</f>
        <v>50</v>
      </c>
      <c r="X157" s="37">
        <f>IFERROR(IF(V157="","",V157*0.01788),"")</f>
        <v>0.89400000000000002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3">
        <v>4607111035691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65</v>
      </c>
      <c r="W158" s="157">
        <f>IFERROR(IF(V158="","",V158),"")</f>
        <v>65</v>
      </c>
      <c r="X158" s="37">
        <f>IFERROR(IF(V158="","",V158*0.01788),"")</f>
        <v>1.1621999999999999</v>
      </c>
      <c r="Y158" s="57"/>
      <c r="Z158" s="58"/>
      <c r="AD158" s="62"/>
      <c r="BA158" s="117" t="s">
        <v>74</v>
      </c>
    </row>
    <row r="159" spans="1:53" x14ac:dyDescent="0.2">
      <c r="A159" s="170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71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58">
        <f>IFERROR(SUM(V157:V158),"0")</f>
        <v>115</v>
      </c>
      <c r="W159" s="158">
        <f>IFERROR(SUM(W157:W158),"0")</f>
        <v>115</v>
      </c>
      <c r="X159" s="158">
        <f>IFERROR(IF(X157="",0,X157),"0")+IFERROR(IF(X158="",0,X158),"0")</f>
        <v>2.0562</v>
      </c>
      <c r="Y159" s="159"/>
      <c r="Z159" s="159"/>
    </row>
    <row r="160" spans="1:53" x14ac:dyDescent="0.2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1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58">
        <f>IFERROR(SUMPRODUCT(V157:V158*H157:H158),"0")</f>
        <v>345</v>
      </c>
      <c r="W160" s="158">
        <f>IFERROR(SUMPRODUCT(W157:W158*H157:H158),"0")</f>
        <v>345</v>
      </c>
      <c r="X160" s="38"/>
      <c r="Y160" s="159"/>
      <c r="Z160" s="159"/>
    </row>
    <row r="161" spans="1:53" ht="16.5" customHeight="1" x14ac:dyDescent="0.25">
      <c r="A161" s="164" t="s">
        <v>225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52"/>
      <c r="Z161" s="152"/>
    </row>
    <row r="162" spans="1:53" ht="14.25" customHeight="1" x14ac:dyDescent="0.25">
      <c r="A162" s="169" t="s">
        <v>225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3">
        <v>4607111035783</v>
      </c>
      <c r="E163" s="162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1"/>
      <c r="P163" s="161"/>
      <c r="Q163" s="161"/>
      <c r="R163" s="162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0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71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1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customHeight="1" x14ac:dyDescent="0.25">
      <c r="A166" s="164" t="s">
        <v>219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2"/>
      <c r="Z166" s="152"/>
    </row>
    <row r="167" spans="1:53" ht="14.25" customHeight="1" x14ac:dyDescent="0.25">
      <c r="A167" s="169" t="s">
        <v>228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1"/>
      <c r="Z167" s="151"/>
    </row>
    <row r="168" spans="1:53" ht="27" customHeight="1" x14ac:dyDescent="0.25">
      <c r="A168" s="55" t="s">
        <v>229</v>
      </c>
      <c r="B168" s="55" t="s">
        <v>230</v>
      </c>
      <c r="C168" s="32">
        <v>4301051319</v>
      </c>
      <c r="D168" s="163">
        <v>4680115881204</v>
      </c>
      <c r="E168" s="162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3" t="s">
        <v>232</v>
      </c>
      <c r="O168" s="161"/>
      <c r="P168" s="161"/>
      <c r="Q168" s="161"/>
      <c r="R168" s="162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x14ac:dyDescent="0.2">
      <c r="A169" s="170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71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1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customHeight="1" x14ac:dyDescent="0.25">
      <c r="A171" s="164" t="s">
        <v>234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52"/>
      <c r="Z171" s="152"/>
    </row>
    <row r="172" spans="1:53" ht="14.25" customHeight="1" x14ac:dyDescent="0.25">
      <c r="A172" s="169" t="s">
        <v>70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3">
        <v>4607111038487</v>
      </c>
      <c r="E173" s="162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61"/>
      <c r="P173" s="161"/>
      <c r="Q173" s="161"/>
      <c r="R173" s="162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70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71"/>
      <c r="N174" s="172" t="s">
        <v>66</v>
      </c>
      <c r="O174" s="173"/>
      <c r="P174" s="173"/>
      <c r="Q174" s="173"/>
      <c r="R174" s="173"/>
      <c r="S174" s="173"/>
      <c r="T174" s="174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71"/>
      <c r="N175" s="172" t="s">
        <v>66</v>
      </c>
      <c r="O175" s="173"/>
      <c r="P175" s="173"/>
      <c r="Q175" s="173"/>
      <c r="R175" s="173"/>
      <c r="S175" s="173"/>
      <c r="T175" s="174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customHeight="1" x14ac:dyDescent="0.2">
      <c r="A176" s="191" t="s">
        <v>239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49"/>
      <c r="Z176" s="49"/>
    </row>
    <row r="177" spans="1:53" ht="16.5" customHeight="1" x14ac:dyDescent="0.25">
      <c r="A177" s="164" t="s">
        <v>240</v>
      </c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52"/>
      <c r="Z177" s="152"/>
    </row>
    <row r="178" spans="1:53" ht="14.25" customHeight="1" x14ac:dyDescent="0.25">
      <c r="A178" s="169" t="s">
        <v>60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3">
        <v>4607111037022</v>
      </c>
      <c r="E179" s="162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1"/>
      <c r="P179" s="161"/>
      <c r="Q179" s="161"/>
      <c r="R179" s="162"/>
      <c r="S179" s="35"/>
      <c r="T179" s="35"/>
      <c r="U179" s="36" t="s">
        <v>65</v>
      </c>
      <c r="V179" s="156">
        <v>169</v>
      </c>
      <c r="W179" s="157">
        <f>IFERROR(IF(V179="","",V179),"")</f>
        <v>169</v>
      </c>
      <c r="X179" s="37">
        <f>IFERROR(IF(V179="","",V179*0.0155),"")</f>
        <v>2.6194999999999999</v>
      </c>
      <c r="Y179" s="57"/>
      <c r="Z179" s="58"/>
      <c r="AD179" s="62"/>
      <c r="BA179" s="121" t="s">
        <v>1</v>
      </c>
    </row>
    <row r="180" spans="1:53" x14ac:dyDescent="0.2">
      <c r="A180" s="170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71"/>
      <c r="N180" s="172" t="s">
        <v>66</v>
      </c>
      <c r="O180" s="173"/>
      <c r="P180" s="173"/>
      <c r="Q180" s="173"/>
      <c r="R180" s="173"/>
      <c r="S180" s="173"/>
      <c r="T180" s="174"/>
      <c r="U180" s="38" t="s">
        <v>65</v>
      </c>
      <c r="V180" s="158">
        <f>IFERROR(SUM(V179:V179),"0")</f>
        <v>169</v>
      </c>
      <c r="W180" s="158">
        <f>IFERROR(SUM(W179:W179),"0")</f>
        <v>169</v>
      </c>
      <c r="X180" s="158">
        <f>IFERROR(IF(X179="",0,X179),"0")</f>
        <v>2.6194999999999999</v>
      </c>
      <c r="Y180" s="159"/>
      <c r="Z180" s="159"/>
    </row>
    <row r="181" spans="1:53" x14ac:dyDescent="0.2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71"/>
      <c r="N181" s="172" t="s">
        <v>66</v>
      </c>
      <c r="O181" s="173"/>
      <c r="P181" s="173"/>
      <c r="Q181" s="173"/>
      <c r="R181" s="173"/>
      <c r="S181" s="173"/>
      <c r="T181" s="174"/>
      <c r="U181" s="38" t="s">
        <v>67</v>
      </c>
      <c r="V181" s="158">
        <f>IFERROR(SUMPRODUCT(V179:V179*H179:H179),"0")</f>
        <v>946.4</v>
      </c>
      <c r="W181" s="158">
        <f>IFERROR(SUMPRODUCT(W179:W179*H179:H179),"0")</f>
        <v>946.4</v>
      </c>
      <c r="X181" s="38"/>
      <c r="Y181" s="159"/>
      <c r="Z181" s="159"/>
    </row>
    <row r="182" spans="1:53" ht="16.5" customHeight="1" x14ac:dyDescent="0.25">
      <c r="A182" s="164" t="s">
        <v>243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52"/>
      <c r="Z182" s="152"/>
    </row>
    <row r="183" spans="1:53" ht="14.25" customHeight="1" x14ac:dyDescent="0.25">
      <c r="A183" s="169" t="s">
        <v>60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3">
        <v>4607111038494</v>
      </c>
      <c r="E184" s="162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5" t="s">
        <v>246</v>
      </c>
      <c r="O184" s="161"/>
      <c r="P184" s="161"/>
      <c r="Q184" s="161"/>
      <c r="R184" s="162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3">
        <v>4607111038135</v>
      </c>
      <c r="E185" s="162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24" t="s">
        <v>249</v>
      </c>
      <c r="O185" s="161"/>
      <c r="P185" s="161"/>
      <c r="Q185" s="161"/>
      <c r="R185" s="162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x14ac:dyDescent="0.2">
      <c r="A186" s="170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71"/>
      <c r="N186" s="172" t="s">
        <v>66</v>
      </c>
      <c r="O186" s="173"/>
      <c r="P186" s="173"/>
      <c r="Q186" s="173"/>
      <c r="R186" s="173"/>
      <c r="S186" s="173"/>
      <c r="T186" s="174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x14ac:dyDescent="0.2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71"/>
      <c r="N187" s="172" t="s">
        <v>66</v>
      </c>
      <c r="O187" s="173"/>
      <c r="P187" s="173"/>
      <c r="Q187" s="173"/>
      <c r="R187" s="173"/>
      <c r="S187" s="173"/>
      <c r="T187" s="174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customHeight="1" x14ac:dyDescent="0.25">
      <c r="A188" s="164" t="s">
        <v>250</v>
      </c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52"/>
      <c r="Z188" s="152"/>
    </row>
    <row r="189" spans="1:53" ht="14.25" customHeight="1" x14ac:dyDescent="0.25">
      <c r="A189" s="169" t="s">
        <v>60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3">
        <v>4607111035882</v>
      </c>
      <c r="E190" s="162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1"/>
      <c r="P190" s="161"/>
      <c r="Q190" s="161"/>
      <c r="R190" s="162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3">
        <v>4607111035905</v>
      </c>
      <c r="E191" s="162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1"/>
      <c r="P191" s="161"/>
      <c r="Q191" s="161"/>
      <c r="R191" s="162"/>
      <c r="S191" s="35"/>
      <c r="T191" s="35"/>
      <c r="U191" s="36" t="s">
        <v>65</v>
      </c>
      <c r="V191" s="156">
        <v>25</v>
      </c>
      <c r="W191" s="157">
        <f>IFERROR(IF(V191="","",V191),"")</f>
        <v>25</v>
      </c>
      <c r="X191" s="37">
        <f>IFERROR(IF(V191="","",V191*0.0155),"")</f>
        <v>0.38750000000000001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3">
        <v>4607111035912</v>
      </c>
      <c r="E192" s="162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1"/>
      <c r="P192" s="161"/>
      <c r="Q192" s="161"/>
      <c r="R192" s="162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3">
        <v>4607111035929</v>
      </c>
      <c r="E193" s="162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1"/>
      <c r="P193" s="161"/>
      <c r="Q193" s="161"/>
      <c r="R193" s="162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70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71"/>
      <c r="N194" s="172" t="s">
        <v>66</v>
      </c>
      <c r="O194" s="173"/>
      <c r="P194" s="173"/>
      <c r="Q194" s="173"/>
      <c r="R194" s="173"/>
      <c r="S194" s="173"/>
      <c r="T194" s="174"/>
      <c r="U194" s="38" t="s">
        <v>65</v>
      </c>
      <c r="V194" s="158">
        <f>IFERROR(SUM(V190:V193),"0")</f>
        <v>25</v>
      </c>
      <c r="W194" s="158">
        <f>IFERROR(SUM(W190:W193),"0")</f>
        <v>25</v>
      </c>
      <c r="X194" s="158">
        <f>IFERROR(IF(X190="",0,X190),"0")+IFERROR(IF(X191="",0,X191),"0")+IFERROR(IF(X192="",0,X192),"0")+IFERROR(IF(X193="",0,X193),"0")</f>
        <v>0.38750000000000001</v>
      </c>
      <c r="Y194" s="159"/>
      <c r="Z194" s="159"/>
    </row>
    <row r="195" spans="1:53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1"/>
      <c r="N195" s="172" t="s">
        <v>66</v>
      </c>
      <c r="O195" s="173"/>
      <c r="P195" s="173"/>
      <c r="Q195" s="173"/>
      <c r="R195" s="173"/>
      <c r="S195" s="173"/>
      <c r="T195" s="174"/>
      <c r="U195" s="38" t="s">
        <v>67</v>
      </c>
      <c r="V195" s="158">
        <f>IFERROR(SUMPRODUCT(V190:V193*H190:H193),"0")</f>
        <v>180</v>
      </c>
      <c r="W195" s="158">
        <f>IFERROR(SUMPRODUCT(W190:W193*H190:H193),"0")</f>
        <v>180</v>
      </c>
      <c r="X195" s="38"/>
      <c r="Y195" s="159"/>
      <c r="Z195" s="159"/>
    </row>
    <row r="196" spans="1:53" ht="16.5" customHeight="1" x14ac:dyDescent="0.25">
      <c r="A196" s="164" t="s">
        <v>259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52"/>
      <c r="Z196" s="152"/>
    </row>
    <row r="197" spans="1:53" ht="14.25" customHeight="1" x14ac:dyDescent="0.25">
      <c r="A197" s="169" t="s">
        <v>228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3">
        <v>4680115881334</v>
      </c>
      <c r="E198" s="162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310" t="s">
        <v>262</v>
      </c>
      <c r="O198" s="161"/>
      <c r="P198" s="161"/>
      <c r="Q198" s="161"/>
      <c r="R198" s="162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x14ac:dyDescent="0.2">
      <c r="A199" s="170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71"/>
      <c r="N199" s="172" t="s">
        <v>66</v>
      </c>
      <c r="O199" s="173"/>
      <c r="P199" s="173"/>
      <c r="Q199" s="173"/>
      <c r="R199" s="173"/>
      <c r="S199" s="173"/>
      <c r="T199" s="174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71"/>
      <c r="N200" s="172" t="s">
        <v>66</v>
      </c>
      <c r="O200" s="173"/>
      <c r="P200" s="173"/>
      <c r="Q200" s="173"/>
      <c r="R200" s="173"/>
      <c r="S200" s="173"/>
      <c r="T200" s="174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customHeight="1" x14ac:dyDescent="0.25">
      <c r="A201" s="164" t="s">
        <v>263</v>
      </c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52"/>
      <c r="Z201" s="152"/>
    </row>
    <row r="202" spans="1:53" ht="14.25" customHeight="1" x14ac:dyDescent="0.25">
      <c r="A202" s="169" t="s">
        <v>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3">
        <v>4607111035332</v>
      </c>
      <c r="E203" s="162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1"/>
      <c r="P203" s="161"/>
      <c r="Q203" s="161"/>
      <c r="R203" s="162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3">
        <v>4607111035080</v>
      </c>
      <c r="E204" s="162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1"/>
      <c r="P204" s="161"/>
      <c r="Q204" s="161"/>
      <c r="R204" s="162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70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71"/>
      <c r="N205" s="172" t="s">
        <v>66</v>
      </c>
      <c r="O205" s="173"/>
      <c r="P205" s="173"/>
      <c r="Q205" s="173"/>
      <c r="R205" s="173"/>
      <c r="S205" s="173"/>
      <c r="T205" s="174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71"/>
      <c r="N206" s="172" t="s">
        <v>66</v>
      </c>
      <c r="O206" s="173"/>
      <c r="P206" s="173"/>
      <c r="Q206" s="173"/>
      <c r="R206" s="173"/>
      <c r="S206" s="173"/>
      <c r="T206" s="174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customHeight="1" x14ac:dyDescent="0.2">
      <c r="A207" s="191" t="s">
        <v>268</v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49"/>
      <c r="Z207" s="49"/>
    </row>
    <row r="208" spans="1:53" ht="16.5" customHeight="1" x14ac:dyDescent="0.25">
      <c r="A208" s="164" t="s">
        <v>269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52"/>
      <c r="Z208" s="152"/>
    </row>
    <row r="209" spans="1:53" ht="14.25" customHeight="1" x14ac:dyDescent="0.25">
      <c r="A209" s="169" t="s">
        <v>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3">
        <v>4607111036162</v>
      </c>
      <c r="E210" s="162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1"/>
      <c r="P210" s="161"/>
      <c r="Q210" s="161"/>
      <c r="R210" s="162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70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71"/>
      <c r="N211" s="172" t="s">
        <v>66</v>
      </c>
      <c r="O211" s="173"/>
      <c r="P211" s="173"/>
      <c r="Q211" s="173"/>
      <c r="R211" s="173"/>
      <c r="S211" s="173"/>
      <c r="T211" s="174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71"/>
      <c r="N212" s="172" t="s">
        <v>66</v>
      </c>
      <c r="O212" s="173"/>
      <c r="P212" s="173"/>
      <c r="Q212" s="173"/>
      <c r="R212" s="173"/>
      <c r="S212" s="173"/>
      <c r="T212" s="174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customHeight="1" x14ac:dyDescent="0.2">
      <c r="A213" s="191" t="s">
        <v>272</v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49"/>
      <c r="Z213" s="49"/>
    </row>
    <row r="214" spans="1:53" ht="16.5" customHeight="1" x14ac:dyDescent="0.25">
      <c r="A214" s="164" t="s">
        <v>273</v>
      </c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52"/>
      <c r="Z214" s="152"/>
    </row>
    <row r="215" spans="1:53" ht="14.25" customHeight="1" x14ac:dyDescent="0.25">
      <c r="A215" s="169" t="s">
        <v>60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3">
        <v>4607111035899</v>
      </c>
      <c r="E216" s="162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90" t="s">
        <v>276</v>
      </c>
      <c r="O216" s="161"/>
      <c r="P216" s="161"/>
      <c r="Q216" s="161"/>
      <c r="R216" s="162"/>
      <c r="S216" s="35"/>
      <c r="T216" s="35"/>
      <c r="U216" s="36" t="s">
        <v>65</v>
      </c>
      <c r="V216" s="156">
        <v>82</v>
      </c>
      <c r="W216" s="157">
        <f>IFERROR(IF(V216="","",V216),"")</f>
        <v>82</v>
      </c>
      <c r="X216" s="37">
        <f>IFERROR(IF(V216="","",V216*0.0155),"")</f>
        <v>1.2709999999999999</v>
      </c>
      <c r="Y216" s="57"/>
      <c r="Z216" s="58"/>
      <c r="AD216" s="62"/>
      <c r="BA216" s="132" t="s">
        <v>1</v>
      </c>
    </row>
    <row r="217" spans="1:53" x14ac:dyDescent="0.2">
      <c r="A217" s="170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71"/>
      <c r="N217" s="172" t="s">
        <v>66</v>
      </c>
      <c r="O217" s="173"/>
      <c r="P217" s="173"/>
      <c r="Q217" s="173"/>
      <c r="R217" s="173"/>
      <c r="S217" s="173"/>
      <c r="T217" s="174"/>
      <c r="U217" s="38" t="s">
        <v>65</v>
      </c>
      <c r="V217" s="158">
        <f>IFERROR(SUM(V216:V216),"0")</f>
        <v>82</v>
      </c>
      <c r="W217" s="158">
        <f>IFERROR(SUM(W216:W216),"0")</f>
        <v>82</v>
      </c>
      <c r="X217" s="158">
        <f>IFERROR(IF(X216="",0,X216),"0")</f>
        <v>1.2709999999999999</v>
      </c>
      <c r="Y217" s="159"/>
      <c r="Z217" s="159"/>
    </row>
    <row r="218" spans="1:53" x14ac:dyDescent="0.2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1"/>
      <c r="N218" s="172" t="s">
        <v>66</v>
      </c>
      <c r="O218" s="173"/>
      <c r="P218" s="173"/>
      <c r="Q218" s="173"/>
      <c r="R218" s="173"/>
      <c r="S218" s="173"/>
      <c r="T218" s="174"/>
      <c r="U218" s="38" t="s">
        <v>67</v>
      </c>
      <c r="V218" s="158">
        <f>IFERROR(SUMPRODUCT(V216:V216*H216:H216),"0")</f>
        <v>410</v>
      </c>
      <c r="W218" s="158">
        <f>IFERROR(SUMPRODUCT(W216:W216*H216:H216),"0")</f>
        <v>410</v>
      </c>
      <c r="X218" s="38"/>
      <c r="Y218" s="159"/>
      <c r="Z218" s="159"/>
    </row>
    <row r="219" spans="1:53" ht="16.5" customHeight="1" x14ac:dyDescent="0.25">
      <c r="A219" s="164" t="s">
        <v>277</v>
      </c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52"/>
      <c r="Z219" s="152"/>
    </row>
    <row r="220" spans="1:53" ht="14.25" customHeight="1" x14ac:dyDescent="0.25">
      <c r="A220" s="169" t="s">
        <v>60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3">
        <v>4607111036711</v>
      </c>
      <c r="E221" s="162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1"/>
      <c r="P221" s="161"/>
      <c r="Q221" s="161"/>
      <c r="R221" s="162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x14ac:dyDescent="0.2">
      <c r="A222" s="170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71"/>
      <c r="N222" s="172" t="s">
        <v>66</v>
      </c>
      <c r="O222" s="173"/>
      <c r="P222" s="173"/>
      <c r="Q222" s="173"/>
      <c r="R222" s="173"/>
      <c r="S222" s="173"/>
      <c r="T222" s="174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71"/>
      <c r="N223" s="172" t="s">
        <v>66</v>
      </c>
      <c r="O223" s="173"/>
      <c r="P223" s="173"/>
      <c r="Q223" s="173"/>
      <c r="R223" s="173"/>
      <c r="S223" s="173"/>
      <c r="T223" s="174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customHeight="1" x14ac:dyDescent="0.2">
      <c r="A224" s="191" t="s">
        <v>280</v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49"/>
      <c r="Z224" s="49"/>
    </row>
    <row r="225" spans="1:53" ht="16.5" customHeight="1" x14ac:dyDescent="0.25">
      <c r="A225" s="164" t="s">
        <v>281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52"/>
      <c r="Z225" s="152"/>
    </row>
    <row r="226" spans="1:53" ht="14.25" customHeight="1" x14ac:dyDescent="0.25">
      <c r="A226" s="169" t="s">
        <v>129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3">
        <v>4640242180427</v>
      </c>
      <c r="E227" s="162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11" t="s">
        <v>284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5</v>
      </c>
      <c r="W227" s="157">
        <f>IFERROR(IF(V227="","",V227),"")</f>
        <v>5</v>
      </c>
      <c r="X227" s="37">
        <f>IFERROR(IF(V227="","",V227*0.00502),"")</f>
        <v>2.5100000000000001E-2</v>
      </c>
      <c r="Y227" s="57"/>
      <c r="Z227" s="58"/>
      <c r="AD227" s="62"/>
      <c r="BA227" s="134" t="s">
        <v>74</v>
      </c>
    </row>
    <row r="228" spans="1:53" x14ac:dyDescent="0.2">
      <c r="A228" s="170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1"/>
      <c r="N228" s="172" t="s">
        <v>66</v>
      </c>
      <c r="O228" s="173"/>
      <c r="P228" s="173"/>
      <c r="Q228" s="173"/>
      <c r="R228" s="173"/>
      <c r="S228" s="173"/>
      <c r="T228" s="174"/>
      <c r="U228" s="38" t="s">
        <v>65</v>
      </c>
      <c r="V228" s="158">
        <f>IFERROR(SUM(V227:V227),"0")</f>
        <v>5</v>
      </c>
      <c r="W228" s="158">
        <f>IFERROR(SUM(W227:W227),"0")</f>
        <v>5</v>
      </c>
      <c r="X228" s="158">
        <f>IFERROR(IF(X227="",0,X227),"0")</f>
        <v>2.5100000000000001E-2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1"/>
      <c r="N229" s="172" t="s">
        <v>66</v>
      </c>
      <c r="O229" s="173"/>
      <c r="P229" s="173"/>
      <c r="Q229" s="173"/>
      <c r="R229" s="173"/>
      <c r="S229" s="173"/>
      <c r="T229" s="174"/>
      <c r="U229" s="38" t="s">
        <v>67</v>
      </c>
      <c r="V229" s="158">
        <f>IFERROR(SUMPRODUCT(V227:V227*H227:H227),"0")</f>
        <v>9</v>
      </c>
      <c r="W229" s="158">
        <f>IFERROR(SUMPRODUCT(W227:W227*H227:H227),"0")</f>
        <v>9</v>
      </c>
      <c r="X229" s="38"/>
      <c r="Y229" s="159"/>
      <c r="Z229" s="159"/>
    </row>
    <row r="230" spans="1:53" ht="14.25" customHeight="1" x14ac:dyDescent="0.25">
      <c r="A230" s="169" t="s">
        <v>70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3">
        <v>4640242180397</v>
      </c>
      <c r="E231" s="162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49" t="s">
        <v>287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72</v>
      </c>
      <c r="W231" s="157">
        <f>IFERROR(IF(V231="","",V231),"")</f>
        <v>72</v>
      </c>
      <c r="X231" s="37">
        <f>IFERROR(IF(V231="","",V231*0.0155),"")</f>
        <v>1.1160000000000001</v>
      </c>
      <c r="Y231" s="57"/>
      <c r="Z231" s="58"/>
      <c r="AD231" s="62"/>
      <c r="BA231" s="135" t="s">
        <v>74</v>
      </c>
    </row>
    <row r="232" spans="1:53" x14ac:dyDescent="0.2">
      <c r="A232" s="170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71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58">
        <f>IFERROR(SUM(V231:V231),"0")</f>
        <v>72</v>
      </c>
      <c r="W232" s="158">
        <f>IFERROR(SUM(W231:W231),"0")</f>
        <v>72</v>
      </c>
      <c r="X232" s="158">
        <f>IFERROR(IF(X231="",0,X231),"0")</f>
        <v>1.1160000000000001</v>
      </c>
      <c r="Y232" s="159"/>
      <c r="Z232" s="159"/>
    </row>
    <row r="233" spans="1:53" x14ac:dyDescent="0.2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71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58">
        <f>IFERROR(SUMPRODUCT(V231:V231*H231:H231),"0")</f>
        <v>432</v>
      </c>
      <c r="W233" s="158">
        <f>IFERROR(SUMPRODUCT(W231:W231*H231:H231),"0")</f>
        <v>432</v>
      </c>
      <c r="X233" s="38"/>
      <c r="Y233" s="159"/>
      <c r="Z233" s="159"/>
    </row>
    <row r="234" spans="1:53" ht="14.25" customHeight="1" x14ac:dyDescent="0.25">
      <c r="A234" s="169" t="s">
        <v>147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3">
        <v>4640242180304</v>
      </c>
      <c r="E235" s="162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23" t="s">
        <v>290</v>
      </c>
      <c r="O235" s="161"/>
      <c r="P235" s="161"/>
      <c r="Q235" s="161"/>
      <c r="R235" s="162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3">
        <v>4640242180298</v>
      </c>
      <c r="E236" s="162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36" t="s">
        <v>293</v>
      </c>
      <c r="O236" s="161"/>
      <c r="P236" s="161"/>
      <c r="Q236" s="161"/>
      <c r="R236" s="162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3">
        <v>4640242180236</v>
      </c>
      <c r="E237" s="162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06" t="s">
        <v>296</v>
      </c>
      <c r="O237" s="161"/>
      <c r="P237" s="161"/>
      <c r="Q237" s="161"/>
      <c r="R237" s="162"/>
      <c r="S237" s="35"/>
      <c r="T237" s="35"/>
      <c r="U237" s="36" t="s">
        <v>65</v>
      </c>
      <c r="V237" s="156">
        <v>80</v>
      </c>
      <c r="W237" s="157">
        <f>IFERROR(IF(V237="","",V237),"")</f>
        <v>80</v>
      </c>
      <c r="X237" s="37">
        <f>IFERROR(IF(V237="","",V237*0.0155),"")</f>
        <v>1.24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3">
        <v>4640242180410</v>
      </c>
      <c r="E238" s="162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81" t="s">
        <v>299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70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71"/>
      <c r="N239" s="172" t="s">
        <v>66</v>
      </c>
      <c r="O239" s="173"/>
      <c r="P239" s="173"/>
      <c r="Q239" s="173"/>
      <c r="R239" s="173"/>
      <c r="S239" s="173"/>
      <c r="T239" s="174"/>
      <c r="U239" s="38" t="s">
        <v>65</v>
      </c>
      <c r="V239" s="158">
        <f>IFERROR(SUM(V235:V238),"0")</f>
        <v>80</v>
      </c>
      <c r="W239" s="158">
        <f>IFERROR(SUM(W235:W238),"0")</f>
        <v>80</v>
      </c>
      <c r="X239" s="158">
        <f>IFERROR(IF(X235="",0,X235),"0")+IFERROR(IF(X236="",0,X236),"0")+IFERROR(IF(X237="",0,X237),"0")+IFERROR(IF(X238="",0,X238),"0")</f>
        <v>1.24</v>
      </c>
      <c r="Y239" s="159"/>
      <c r="Z239" s="159"/>
    </row>
    <row r="240" spans="1:53" x14ac:dyDescent="0.2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71"/>
      <c r="N240" s="172" t="s">
        <v>66</v>
      </c>
      <c r="O240" s="173"/>
      <c r="P240" s="173"/>
      <c r="Q240" s="173"/>
      <c r="R240" s="173"/>
      <c r="S240" s="173"/>
      <c r="T240" s="174"/>
      <c r="U240" s="38" t="s">
        <v>67</v>
      </c>
      <c r="V240" s="158">
        <f>IFERROR(SUMPRODUCT(V235:V238*H235:H238),"0")</f>
        <v>400</v>
      </c>
      <c r="W240" s="158">
        <f>IFERROR(SUMPRODUCT(W235:W238*H235:H238),"0")</f>
        <v>400</v>
      </c>
      <c r="X240" s="38"/>
      <c r="Y240" s="159"/>
      <c r="Z240" s="159"/>
    </row>
    <row r="241" spans="1:53" ht="14.25" customHeight="1" x14ac:dyDescent="0.25">
      <c r="A241" s="169" t="s">
        <v>125</v>
      </c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3">
        <v>4640242180373</v>
      </c>
      <c r="E242" s="162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3" t="s">
        <v>302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3">
        <v>4640242180366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3" t="s">
        <v>305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3">
        <v>4640242180335</v>
      </c>
      <c r="E244" s="162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47" t="s">
        <v>308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3">
        <v>4640242180342</v>
      </c>
      <c r="E245" s="162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2" t="s">
        <v>311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3">
        <v>4640242180359</v>
      </c>
      <c r="E246" s="162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8" t="s">
        <v>314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3">
        <v>4640242180380</v>
      </c>
      <c r="E247" s="162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1" t="s">
        <v>317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25</v>
      </c>
      <c r="W247" s="157">
        <f t="shared" si="4"/>
        <v>25</v>
      </c>
      <c r="X247" s="37">
        <f t="shared" si="5"/>
        <v>0.23400000000000001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3">
        <v>4640242180311</v>
      </c>
      <c r="E248" s="162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22" t="s">
        <v>320</v>
      </c>
      <c r="O248" s="161"/>
      <c r="P248" s="161"/>
      <c r="Q248" s="161"/>
      <c r="R248" s="162"/>
      <c r="S248" s="35"/>
      <c r="T248" s="35"/>
      <c r="U248" s="36" t="s">
        <v>65</v>
      </c>
      <c r="V248" s="156">
        <v>65</v>
      </c>
      <c r="W248" s="157">
        <f t="shared" si="4"/>
        <v>65</v>
      </c>
      <c r="X248" s="37">
        <f>IFERROR(IF(V248="","",V248*0.0155),"")</f>
        <v>1.0075000000000001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3">
        <v>4640242180328</v>
      </c>
      <c r="E249" s="162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33" t="s">
        <v>323</v>
      </c>
      <c r="O249" s="161"/>
      <c r="P249" s="161"/>
      <c r="Q249" s="161"/>
      <c r="R249" s="162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3">
        <v>4640242180380</v>
      </c>
      <c r="E250" s="162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5" t="s">
        <v>326</v>
      </c>
      <c r="O250" s="161"/>
      <c r="P250" s="161"/>
      <c r="Q250" s="161"/>
      <c r="R250" s="162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3">
        <v>4640242180403</v>
      </c>
      <c r="E251" s="162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14" t="s">
        <v>329</v>
      </c>
      <c r="O251" s="161"/>
      <c r="P251" s="161"/>
      <c r="Q251" s="161"/>
      <c r="R251" s="162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70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71"/>
      <c r="N252" s="172" t="s">
        <v>66</v>
      </c>
      <c r="O252" s="173"/>
      <c r="P252" s="173"/>
      <c r="Q252" s="173"/>
      <c r="R252" s="173"/>
      <c r="S252" s="173"/>
      <c r="T252" s="174"/>
      <c r="U252" s="38" t="s">
        <v>65</v>
      </c>
      <c r="V252" s="158">
        <f>IFERROR(SUM(V242:V251),"0")</f>
        <v>90</v>
      </c>
      <c r="W252" s="158">
        <f>IFERROR(SUM(W242:W251),"0")</f>
        <v>90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1.2415</v>
      </c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71"/>
      <c r="N253" s="172" t="s">
        <v>66</v>
      </c>
      <c r="O253" s="173"/>
      <c r="P253" s="173"/>
      <c r="Q253" s="173"/>
      <c r="R253" s="173"/>
      <c r="S253" s="173"/>
      <c r="T253" s="174"/>
      <c r="U253" s="38" t="s">
        <v>67</v>
      </c>
      <c r="V253" s="158">
        <f>IFERROR(SUMPRODUCT(V242:V251*H242:H251),"0")</f>
        <v>450</v>
      </c>
      <c r="W253" s="158">
        <f>IFERROR(SUMPRODUCT(W242:W251*H242:H251),"0")</f>
        <v>450</v>
      </c>
      <c r="X253" s="38"/>
      <c r="Y253" s="159"/>
      <c r="Z253" s="159"/>
    </row>
    <row r="254" spans="1:53" ht="15" customHeight="1" x14ac:dyDescent="0.2">
      <c r="A254" s="237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6"/>
      <c r="N254" s="166" t="s">
        <v>330</v>
      </c>
      <c r="O254" s="167"/>
      <c r="P254" s="167"/>
      <c r="Q254" s="167"/>
      <c r="R254" s="167"/>
      <c r="S254" s="167"/>
      <c r="T254" s="168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11155.3</v>
      </c>
      <c r="W254" s="158">
        <f>IFERROR(W24+W33+W41+W47+W57+W63+W68+W74+W84+W91+W99+W105+W110+W118+W123+W129+W134+W140+W148+W153+W160+W165+W170+W175+W181+W187+W195+W200+W206+W212+W218+W223+W229+W233+W240+W253,"0")</f>
        <v>11155.3</v>
      </c>
      <c r="X254" s="38"/>
      <c r="Y254" s="159"/>
      <c r="Z254" s="159"/>
    </row>
    <row r="255" spans="1:53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6"/>
      <c r="N255" s="166" t="s">
        <v>331</v>
      </c>
      <c r="O255" s="167"/>
      <c r="P255" s="167"/>
      <c r="Q255" s="167"/>
      <c r="R255" s="167"/>
      <c r="S255" s="167"/>
      <c r="T255" s="168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11998.285199999998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11998.285199999998</v>
      </c>
      <c r="X255" s="38"/>
      <c r="Y255" s="159"/>
      <c r="Z255" s="159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96"/>
      <c r="N256" s="166" t="s">
        <v>332</v>
      </c>
      <c r="O256" s="167"/>
      <c r="P256" s="167"/>
      <c r="Q256" s="167"/>
      <c r="R256" s="167"/>
      <c r="S256" s="167"/>
      <c r="T256" s="168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26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26</v>
      </c>
      <c r="X256" s="38"/>
      <c r="Y256" s="159"/>
      <c r="Z256" s="159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96"/>
      <c r="N257" s="166" t="s">
        <v>334</v>
      </c>
      <c r="O257" s="167"/>
      <c r="P257" s="167"/>
      <c r="Q257" s="167"/>
      <c r="R257" s="167"/>
      <c r="S257" s="167"/>
      <c r="T257" s="168"/>
      <c r="U257" s="38" t="s">
        <v>67</v>
      </c>
      <c r="V257" s="158">
        <f>GrossWeightTotal+PalletQtyTotal*25</f>
        <v>12648.285199999998</v>
      </c>
      <c r="W257" s="158">
        <f>GrossWeightTotalR+PalletQtyTotalR*25</f>
        <v>12648.285199999998</v>
      </c>
      <c r="X257" s="38"/>
      <c r="Y257" s="159"/>
      <c r="Z257" s="159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96"/>
      <c r="N258" s="166" t="s">
        <v>335</v>
      </c>
      <c r="O258" s="167"/>
      <c r="P258" s="167"/>
      <c r="Q258" s="167"/>
      <c r="R258" s="167"/>
      <c r="S258" s="167"/>
      <c r="T258" s="168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2291</v>
      </c>
      <c r="W258" s="158">
        <f>IFERROR(W23+W32+W40+W46+W56+W62+W67+W73+W83+W90+W98+W104+W109+W117+W122+W128+W133+W139+W147+W152+W159+W164+W169+W174+W180+W186+W194+W199+W205+W211+W217+W222+W228+W232+W239+W252,"0")</f>
        <v>2291</v>
      </c>
      <c r="X258" s="38"/>
      <c r="Y258" s="159"/>
      <c r="Z258" s="159"/>
    </row>
    <row r="259" spans="1:33" ht="14.25" customHeight="1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96"/>
      <c r="N259" s="166" t="s">
        <v>336</v>
      </c>
      <c r="O259" s="167"/>
      <c r="P259" s="167"/>
      <c r="Q259" s="167"/>
      <c r="R259" s="167"/>
      <c r="S259" s="167"/>
      <c r="T259" s="168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31.945559999999997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7" t="s">
        <v>68</v>
      </c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2"/>
      <c r="S261" s="177" t="s">
        <v>200</v>
      </c>
      <c r="T261" s="212"/>
      <c r="U261" s="177" t="s">
        <v>219</v>
      </c>
      <c r="V261" s="211"/>
      <c r="W261" s="211"/>
      <c r="X261" s="212"/>
      <c r="Y261" s="177" t="s">
        <v>239</v>
      </c>
      <c r="Z261" s="211"/>
      <c r="AA261" s="211"/>
      <c r="AB261" s="211"/>
      <c r="AC261" s="212"/>
      <c r="AD261" s="150" t="s">
        <v>268</v>
      </c>
      <c r="AE261" s="177" t="s">
        <v>272</v>
      </c>
      <c r="AF261" s="212"/>
      <c r="AG261" s="150" t="s">
        <v>280</v>
      </c>
    </row>
    <row r="262" spans="1:33" ht="14.25" customHeight="1" thickTop="1" x14ac:dyDescent="0.2">
      <c r="A262" s="256" t="s">
        <v>339</v>
      </c>
      <c r="B262" s="177" t="s">
        <v>59</v>
      </c>
      <c r="C262" s="177" t="s">
        <v>69</v>
      </c>
      <c r="D262" s="177" t="s">
        <v>81</v>
      </c>
      <c r="E262" s="177" t="s">
        <v>91</v>
      </c>
      <c r="F262" s="177" t="s">
        <v>98</v>
      </c>
      <c r="G262" s="177" t="s">
        <v>116</v>
      </c>
      <c r="H262" s="177" t="s">
        <v>124</v>
      </c>
      <c r="I262" s="177" t="s">
        <v>128</v>
      </c>
      <c r="J262" s="177" t="s">
        <v>134</v>
      </c>
      <c r="K262" s="177" t="s">
        <v>147</v>
      </c>
      <c r="L262" s="177" t="s">
        <v>154</v>
      </c>
      <c r="M262" s="177" t="s">
        <v>167</v>
      </c>
      <c r="N262" s="177" t="s">
        <v>172</v>
      </c>
      <c r="O262" s="177" t="s">
        <v>175</v>
      </c>
      <c r="P262" s="177" t="s">
        <v>186</v>
      </c>
      <c r="Q262" s="177" t="s">
        <v>189</v>
      </c>
      <c r="R262" s="177" t="s">
        <v>197</v>
      </c>
      <c r="S262" s="177" t="s">
        <v>201</v>
      </c>
      <c r="T262" s="177" t="s">
        <v>204</v>
      </c>
      <c r="U262" s="177" t="s">
        <v>220</v>
      </c>
      <c r="V262" s="177" t="s">
        <v>225</v>
      </c>
      <c r="W262" s="177" t="s">
        <v>219</v>
      </c>
      <c r="X262" s="177" t="s">
        <v>234</v>
      </c>
      <c r="Y262" s="177" t="s">
        <v>240</v>
      </c>
      <c r="Z262" s="177" t="s">
        <v>243</v>
      </c>
      <c r="AA262" s="177" t="s">
        <v>250</v>
      </c>
      <c r="AB262" s="177" t="s">
        <v>259</v>
      </c>
      <c r="AC262" s="177" t="s">
        <v>263</v>
      </c>
      <c r="AD262" s="177" t="s">
        <v>269</v>
      </c>
      <c r="AE262" s="177" t="s">
        <v>273</v>
      </c>
      <c r="AF262" s="177" t="s">
        <v>277</v>
      </c>
      <c r="AG262" s="177" t="s">
        <v>281</v>
      </c>
    </row>
    <row r="263" spans="1:33" ht="13.5" customHeight="1" thickBot="1" x14ac:dyDescent="0.25">
      <c r="A263" s="257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196.5</v>
      </c>
      <c r="D264" s="47">
        <f>IFERROR(V36*H36,"0")+IFERROR(V37*H37,"0")+IFERROR(V38*H38,"0")+IFERROR(V39*H39,"0")</f>
        <v>144</v>
      </c>
      <c r="E264" s="47">
        <f>IFERROR(V44*H44,"0")+IFERROR(V45*H45,"0")</f>
        <v>27.599999999999998</v>
      </c>
      <c r="F264" s="47">
        <f>IFERROR(V50*H50,"0")+IFERROR(V51*H51,"0")+IFERROR(V52*H52,"0")+IFERROR(V53*H53,"0")+IFERROR(V54*H54,"0")+IFERROR(V55*H55,"0")</f>
        <v>115.2</v>
      </c>
      <c r="G264" s="47">
        <f>IFERROR(V60*H60,"0")+IFERROR(V61*H61,"0")</f>
        <v>410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666</v>
      </c>
      <c r="K264" s="47">
        <f>IFERROR(V87*H87,"0")+IFERROR(V88*H88,"0")+IFERROR(V89*H89,"0")</f>
        <v>90</v>
      </c>
      <c r="L264" s="47">
        <f>IFERROR(V94*H94,"0")+IFERROR(V95*H95,"0")+IFERROR(V96*H96,"0")+IFERROR(V97*H97,"0")</f>
        <v>3245.6</v>
      </c>
      <c r="M264" s="47">
        <f>IFERROR(V102*H102,"0")+IFERROR(V103*H103,"0")</f>
        <v>474</v>
      </c>
      <c r="N264" s="47">
        <f>IFERROR(V108*H108,"0")</f>
        <v>192</v>
      </c>
      <c r="O264" s="47">
        <f>IFERROR(V113*H113,"0")+IFERROR(V114*H114,"0")+IFERROR(V115*H115,"0")+IFERROR(V116*H116,"0")</f>
        <v>72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2350</v>
      </c>
      <c r="U264" s="47">
        <f>IFERROR(V157*H157,"0")+IFERROR(V158*H158,"0")</f>
        <v>345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946.4</v>
      </c>
      <c r="Z264" s="47">
        <f>IFERROR(V184*H184,"0")+IFERROR(V185*H185,"0")</f>
        <v>0</v>
      </c>
      <c r="AA264" s="47">
        <f>IFERROR(V190*H190,"0")+IFERROR(V191*H191,"0")+IFERROR(V192*H192,"0")+IFERROR(V193*H193,"0")</f>
        <v>180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410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1291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7801.2</v>
      </c>
      <c r="B267" s="61">
        <f>SUMPRODUCT(--(BA:BA="ПГП"),--(U:U="кор"),H:H,W:W)+SUMPRODUCT(--(BA:BA="ПГП"),--(U:U="кг"),W:W)</f>
        <v>3354.1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N247:R247"/>
    <mergeCell ref="N232:T232"/>
    <mergeCell ref="I262:I263"/>
    <mergeCell ref="N249:R249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O5:P5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62:M63"/>
    <mergeCell ref="N23:T23"/>
    <mergeCell ref="A48:X48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15:R115"/>
    <mergeCell ref="D61:E61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N90:T9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D198:E198"/>
    <mergeCell ref="N104:T104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A213:X213"/>
    <mergeCell ref="N175:T175"/>
    <mergeCell ref="D243:E243"/>
    <mergeCell ref="D54:E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2023-12-22T09:52:28Z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