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9,12,23 ДНР в Мариуполь (2)\2 машина\"/>
    </mc:Choice>
  </mc:AlternateContent>
  <xr:revisionPtr revIDLastSave="0" documentId="13_ncr:1_{2D33F1EB-67F0-4EB1-B04F-E1764E2FA29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заказа'!$V$474:$V$474</definedName>
    <definedName name="GrossWeightTotalR">'Бланк заказа'!$W$474:$W$474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заказа'!$V$475:$V$475</definedName>
    <definedName name="PalletQtyTotalR">'Бланк заказа'!$W$475:$W$475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заказа'!$B$51:$B$51</definedName>
    <definedName name="ProductId130">'Бланк заказа'!$B$228:$B$228</definedName>
    <definedName name="ProductId131">'Бланк заказа'!$B$232:$B$232</definedName>
    <definedName name="ProductId132">'Бланк заказа'!$B$233:$B$233</definedName>
    <definedName name="ProductId133">'Бланк заказа'!$B$234:$B$234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заказа'!$B$250:$B$250</definedName>
    <definedName name="ProductId144">'Бланк заказа'!$B$251:$B$251</definedName>
    <definedName name="ProductId145">'Бланк заказа'!$B$252:$B$252</definedName>
    <definedName name="ProductId146">'Бланк заказа'!$B$256:$B$256</definedName>
    <definedName name="ProductId147">'Бланк заказа'!$B$257:$B$257</definedName>
    <definedName name="ProductId148">'Бланк заказа'!$B$258:$B$258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заказа'!$B$285:$B$285</definedName>
    <definedName name="ProductId162">'Бланк заказа'!$B$289:$B$289</definedName>
    <definedName name="ProductId163">'Бланк заказа'!$B$293:$B$293</definedName>
    <definedName name="ProductId164">'Бланк заказа'!$B$297:$B$297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заказа'!$B$314:$B$314</definedName>
    <definedName name="ProductId174">'Бланк заказа'!$B$315:$B$315</definedName>
    <definedName name="ProductId175">'Бланк заказа'!$B$316:$B$316</definedName>
    <definedName name="ProductId176">'Бланк заказа'!$B$320:$B$320</definedName>
    <definedName name="ProductId177">'Бланк заказа'!$B$324:$B$324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заказа'!$B$332:$B$332</definedName>
    <definedName name="ProductId182">'Бланк заказа'!$B$336:$B$336</definedName>
    <definedName name="ProductId183">'Бланк заказа'!$B$337:$B$337</definedName>
    <definedName name="ProductId184">'Бланк заказа'!$B$341:$B$341</definedName>
    <definedName name="ProductId185">'Бланк заказа'!$B$342:$B$342</definedName>
    <definedName name="ProductId186">'Бланк заказа'!$B$343:$B$343</definedName>
    <definedName name="ProductId187">'Бланк заказа'!$B$344:$B$344</definedName>
    <definedName name="ProductId188">'Бланк заказа'!$B$348:$B$348</definedName>
    <definedName name="ProductId189">'Бланк заказа'!$B$354:$B$354</definedName>
    <definedName name="ProductId19">'Бланк заказа'!$B$65:$B$65</definedName>
    <definedName name="ProductId190">'Бланк заказа'!$B$355:$B$355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заказа'!$B$378:$B$378</definedName>
    <definedName name="ProductId208">'Бланк заказа'!$B$382:$B$382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заказа'!$B$393:$B$393</definedName>
    <definedName name="ProductId214">'Бланк заказа'!$B$394:$B$394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заказа'!$B$409:$B$409</definedName>
    <definedName name="ProductId223">'Бланк заказа'!$B$410:$B$410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заказа'!$B$423:$B$423</definedName>
    <definedName name="ProductId232">'Бланк заказа'!$B$424:$B$424</definedName>
    <definedName name="ProductId233">'Бланк заказа'!$B$428:$B$428</definedName>
    <definedName name="ProductId234">'Бланк заказа'!$B$429:$B$429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заказа'!$B$438:$B$438</definedName>
    <definedName name="ProductId241">'Бланк заказа'!$B$442:$B$442</definedName>
    <definedName name="ProductId242">'Бланк заказа'!$B$443:$B$443</definedName>
    <definedName name="ProductId243">'Бланк заказа'!$B$449:$B$449</definedName>
    <definedName name="ProductId244">'Бланк заказа'!$B$450:$B$450</definedName>
    <definedName name="ProductId245">'Бланк заказа'!$B$454:$B$454</definedName>
    <definedName name="ProductId246">'Бланк заказа'!$B$455:$B$455</definedName>
    <definedName name="ProductId247">'Бланк заказа'!$B$459:$B$459</definedName>
    <definedName name="ProductId248">'Бланк заказа'!$B$460:$B$460</definedName>
    <definedName name="ProductId249">'Бланк заказа'!$B$464:$B$464</definedName>
    <definedName name="ProductId25">'Бланк заказа'!$B$71:$B$71</definedName>
    <definedName name="ProductId250">'Бланк заказа'!$B$465:$B$465</definedName>
    <definedName name="ProductId251">'Бланк заказа'!$B$470:$B$470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заказа'!$V$51:$V$51</definedName>
    <definedName name="SalesQty130">'Бланк заказа'!$V$228:$V$228</definedName>
    <definedName name="SalesQty131">'Бланк заказа'!$V$232:$V$232</definedName>
    <definedName name="SalesQty132">'Бланк заказа'!$V$233:$V$233</definedName>
    <definedName name="SalesQty133">'Бланк заказа'!$V$234:$V$234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заказа'!$V$250:$V$250</definedName>
    <definedName name="SalesQty144">'Бланк заказа'!$V$251:$V$251</definedName>
    <definedName name="SalesQty145">'Бланк заказа'!$V$252:$V$252</definedName>
    <definedName name="SalesQty146">'Бланк заказа'!$V$256:$V$256</definedName>
    <definedName name="SalesQty147">'Бланк заказа'!$V$257:$V$257</definedName>
    <definedName name="SalesQty148">'Бланк заказа'!$V$258:$V$258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заказа'!$V$285:$V$285</definedName>
    <definedName name="SalesQty162">'Бланк заказа'!$V$289:$V$289</definedName>
    <definedName name="SalesQty163">'Бланк заказа'!$V$293:$V$293</definedName>
    <definedName name="SalesQty164">'Бланк заказа'!$V$297:$V$297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заказа'!$V$314:$V$314</definedName>
    <definedName name="SalesQty174">'Бланк заказа'!$V$315:$V$315</definedName>
    <definedName name="SalesQty175">'Бланк заказа'!$V$316:$V$316</definedName>
    <definedName name="SalesQty176">'Бланк заказа'!$V$320:$V$320</definedName>
    <definedName name="SalesQty177">'Бланк заказа'!$V$324:$V$324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заказа'!$V$332:$V$332</definedName>
    <definedName name="SalesQty182">'Бланк заказа'!$V$336:$V$336</definedName>
    <definedName name="SalesQty183">'Бланк заказа'!$V$337:$V$337</definedName>
    <definedName name="SalesQty184">'Бланк заказа'!$V$341:$V$341</definedName>
    <definedName name="SalesQty185">'Бланк заказа'!$V$342:$V$342</definedName>
    <definedName name="SalesQty186">'Бланк заказа'!$V$343:$V$343</definedName>
    <definedName name="SalesQty187">'Бланк заказа'!$V$344:$V$344</definedName>
    <definedName name="SalesQty188">'Бланк заказа'!$V$348:$V$348</definedName>
    <definedName name="SalesQty189">'Бланк заказа'!$V$354:$V$354</definedName>
    <definedName name="SalesQty19">'Бланк заказа'!$V$65:$V$65</definedName>
    <definedName name="SalesQty190">'Бланк заказа'!$V$355:$V$355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заказа'!$V$375:$V$375</definedName>
    <definedName name="SalesQty205">'Бланк заказа'!$V$376:$V$376</definedName>
    <definedName name="SalesQty206">'Бланк заказа'!$V$377:$V$377</definedName>
    <definedName name="SalesQty207">'Бланк заказа'!$V$378:$V$378</definedName>
    <definedName name="SalesQty208">'Бланк заказа'!$V$382:$V$382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заказа'!$V$393:$V$393</definedName>
    <definedName name="SalesQty214">'Бланк заказа'!$V$394:$V$394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заказа'!$V$409:$V$409</definedName>
    <definedName name="SalesQty223">'Бланк заказа'!$V$410:$V$410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заказа'!$V$423:$V$423</definedName>
    <definedName name="SalesQty232">'Бланк заказа'!$V$424:$V$424</definedName>
    <definedName name="SalesQty233">'Бланк заказа'!$V$428:$V$428</definedName>
    <definedName name="SalesQty234">'Бланк заказа'!$V$429:$V$429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заказа'!$V$438:$V$438</definedName>
    <definedName name="SalesQty241">'Бланк заказа'!$V$442:$V$442</definedName>
    <definedName name="SalesQty242">'Бланк заказа'!$V$443:$V$443</definedName>
    <definedName name="SalesQty243">'Бланк заказа'!$V$449:$V$449</definedName>
    <definedName name="SalesQty244">'Бланк заказа'!$V$450:$V$450</definedName>
    <definedName name="SalesQty245">'Бланк заказа'!$V$454:$V$454</definedName>
    <definedName name="SalesQty246">'Бланк заказа'!$V$455:$V$455</definedName>
    <definedName name="SalesQty247">'Бланк заказа'!$V$459:$V$459</definedName>
    <definedName name="SalesQty248">'Бланк заказа'!$V$460:$V$460</definedName>
    <definedName name="SalesQty249">'Бланк заказа'!$V$464:$V$464</definedName>
    <definedName name="SalesQty25">'Бланк заказа'!$V$71:$V$71</definedName>
    <definedName name="SalesQty250">'Бланк заказа'!$V$465:$V$465</definedName>
    <definedName name="SalesQty251">'Бланк заказа'!$V$470:$V$470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заказа'!$W$51:$W$51</definedName>
    <definedName name="SalesRoundBox130">'Бланк заказа'!$W$228:$W$228</definedName>
    <definedName name="SalesRoundBox131">'Бланк заказа'!$W$232:$W$232</definedName>
    <definedName name="SalesRoundBox132">'Бланк заказа'!$W$233:$W$233</definedName>
    <definedName name="SalesRoundBox133">'Бланк заказа'!$W$234:$W$234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заказа'!$W$250:$W$250</definedName>
    <definedName name="SalesRoundBox144">'Бланк заказа'!$W$251:$W$251</definedName>
    <definedName name="SalesRoundBox145">'Бланк заказа'!$W$252:$W$252</definedName>
    <definedName name="SalesRoundBox146">'Бланк заказа'!$W$256:$W$256</definedName>
    <definedName name="SalesRoundBox147">'Бланк заказа'!$W$257:$W$257</definedName>
    <definedName name="SalesRoundBox148">'Бланк заказа'!$W$258:$W$258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заказа'!$W$285:$W$285</definedName>
    <definedName name="SalesRoundBox162">'Бланк заказа'!$W$289:$W$289</definedName>
    <definedName name="SalesRoundBox163">'Бланк заказа'!$W$293:$W$293</definedName>
    <definedName name="SalesRoundBox164">'Бланк заказа'!$W$297:$W$297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заказа'!$W$314:$W$314</definedName>
    <definedName name="SalesRoundBox174">'Бланк заказа'!$W$315:$W$315</definedName>
    <definedName name="SalesRoundBox175">'Бланк заказа'!$W$316:$W$316</definedName>
    <definedName name="SalesRoundBox176">'Бланк заказа'!$W$320:$W$320</definedName>
    <definedName name="SalesRoundBox177">'Бланк заказа'!$W$324:$W$324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заказа'!$W$332:$W$332</definedName>
    <definedName name="SalesRoundBox182">'Бланк заказа'!$W$336:$W$336</definedName>
    <definedName name="SalesRoundBox183">'Бланк заказа'!$W$337:$W$337</definedName>
    <definedName name="SalesRoundBox184">'Бланк заказа'!$W$341:$W$341</definedName>
    <definedName name="SalesRoundBox185">'Бланк заказа'!$W$342:$W$342</definedName>
    <definedName name="SalesRoundBox186">'Бланк заказа'!$W$343:$W$343</definedName>
    <definedName name="SalesRoundBox187">'Бланк заказа'!$W$344:$W$344</definedName>
    <definedName name="SalesRoundBox188">'Бланк заказа'!$W$348:$W$348</definedName>
    <definedName name="SalesRoundBox189">'Бланк заказа'!$W$354:$W$354</definedName>
    <definedName name="SalesRoundBox19">'Бланк заказа'!$W$65:$W$65</definedName>
    <definedName name="SalesRoundBox190">'Бланк заказа'!$W$355:$W$355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заказа'!$W$375:$W$375</definedName>
    <definedName name="SalesRoundBox205">'Бланк заказа'!$W$376:$W$376</definedName>
    <definedName name="SalesRoundBox206">'Бланк заказа'!$W$377:$W$377</definedName>
    <definedName name="SalesRoundBox207">'Бланк заказа'!$W$378:$W$378</definedName>
    <definedName name="SalesRoundBox208">'Бланк заказа'!$W$382:$W$382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заказа'!$W$393:$W$393</definedName>
    <definedName name="SalesRoundBox214">'Бланк заказа'!$W$394:$W$394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заказа'!$W$409:$W$409</definedName>
    <definedName name="SalesRoundBox223">'Бланк заказа'!$W$410:$W$410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заказа'!$W$423:$W$423</definedName>
    <definedName name="SalesRoundBox232">'Бланк заказа'!$W$424:$W$424</definedName>
    <definedName name="SalesRoundBox233">'Бланк заказа'!$W$428:$W$428</definedName>
    <definedName name="SalesRoundBox234">'Бланк заказа'!$W$429:$W$429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заказа'!$W$438:$W$438</definedName>
    <definedName name="SalesRoundBox241">'Бланк заказа'!$W$442:$W$442</definedName>
    <definedName name="SalesRoundBox242">'Бланк заказа'!$W$443:$W$443</definedName>
    <definedName name="SalesRoundBox243">'Бланк заказа'!$W$449:$W$449</definedName>
    <definedName name="SalesRoundBox244">'Бланк заказа'!$W$450:$W$450</definedName>
    <definedName name="SalesRoundBox245">'Бланк заказа'!$W$454:$W$454</definedName>
    <definedName name="SalesRoundBox246">'Бланк заказа'!$W$455:$W$455</definedName>
    <definedName name="SalesRoundBox247">'Бланк заказа'!$W$459:$W$459</definedName>
    <definedName name="SalesRoundBox248">'Бланк заказа'!$W$460:$W$460</definedName>
    <definedName name="SalesRoundBox249">'Бланк заказа'!$W$464:$W$464</definedName>
    <definedName name="SalesRoundBox25">'Бланк заказа'!$W$71:$W$71</definedName>
    <definedName name="SalesRoundBox250">'Бланк заказа'!$W$465:$W$465</definedName>
    <definedName name="SalesRoundBox251">'Бланк заказа'!$W$470:$W$470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заказа'!$U$51:$U$51</definedName>
    <definedName name="UnitOfMeasure130">'Бланк заказа'!$U$228:$U$228</definedName>
    <definedName name="UnitOfMeasure131">'Бланк заказа'!$U$232:$U$232</definedName>
    <definedName name="UnitOfMeasure132">'Бланк заказа'!$U$233:$U$233</definedName>
    <definedName name="UnitOfMeasure133">'Бланк заказа'!$U$234:$U$234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заказа'!$U$250:$U$250</definedName>
    <definedName name="UnitOfMeasure144">'Бланк заказа'!$U$251:$U$251</definedName>
    <definedName name="UnitOfMeasure145">'Бланк заказа'!$U$252:$U$252</definedName>
    <definedName name="UnitOfMeasure146">'Бланк заказа'!$U$256:$U$256</definedName>
    <definedName name="UnitOfMeasure147">'Бланк заказа'!$U$257:$U$257</definedName>
    <definedName name="UnitOfMeasure148">'Бланк заказа'!$U$258:$U$258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заказа'!$U$285:$U$285</definedName>
    <definedName name="UnitOfMeasure162">'Бланк заказа'!$U$289:$U$289</definedName>
    <definedName name="UnitOfMeasure163">'Бланк заказа'!$U$293:$U$293</definedName>
    <definedName name="UnitOfMeasure164">'Бланк заказа'!$U$297:$U$297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заказа'!$U$314:$U$314</definedName>
    <definedName name="UnitOfMeasure174">'Бланк заказа'!$U$315:$U$315</definedName>
    <definedName name="UnitOfMeasure175">'Бланк заказа'!$U$316:$U$316</definedName>
    <definedName name="UnitOfMeasure176">'Бланк заказа'!$U$320:$U$320</definedName>
    <definedName name="UnitOfMeasure177">'Бланк заказа'!$U$324:$U$324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заказа'!$U$332:$U$332</definedName>
    <definedName name="UnitOfMeasure182">'Бланк заказа'!$U$336:$U$336</definedName>
    <definedName name="UnitOfMeasure183">'Бланк заказа'!$U$337:$U$337</definedName>
    <definedName name="UnitOfMeasure184">'Бланк заказа'!$U$341:$U$341</definedName>
    <definedName name="UnitOfMeasure185">'Бланк заказа'!$U$342:$U$342</definedName>
    <definedName name="UnitOfMeasure186">'Бланк заказа'!$U$343:$U$343</definedName>
    <definedName name="UnitOfMeasure187">'Бланк заказа'!$U$344:$U$344</definedName>
    <definedName name="UnitOfMeasure188">'Бланк заказа'!$U$348:$U$348</definedName>
    <definedName name="UnitOfMeasure189">'Бланк заказа'!$U$354:$U$354</definedName>
    <definedName name="UnitOfMeasure19">'Бланк заказа'!$U$65:$U$65</definedName>
    <definedName name="UnitOfMeasure190">'Бланк заказа'!$U$355:$U$355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заказа'!$U$375:$U$375</definedName>
    <definedName name="UnitOfMeasure205">'Бланк заказа'!$U$376:$U$376</definedName>
    <definedName name="UnitOfMeasure206">'Бланк заказа'!$U$377:$U$377</definedName>
    <definedName name="UnitOfMeasure207">'Бланк заказа'!$U$378:$U$378</definedName>
    <definedName name="UnitOfMeasure208">'Бланк заказа'!$U$382:$U$382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заказа'!$U$393:$U$393</definedName>
    <definedName name="UnitOfMeasure214">'Бланк заказа'!$U$394:$U$394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заказа'!$U$409:$U$409</definedName>
    <definedName name="UnitOfMeasure223">'Бланк заказа'!$U$410:$U$410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заказа'!$U$423:$U$423</definedName>
    <definedName name="UnitOfMeasure232">'Бланк заказа'!$U$424:$U$424</definedName>
    <definedName name="UnitOfMeasure233">'Бланк заказа'!$U$428:$U$428</definedName>
    <definedName name="UnitOfMeasure234">'Бланк заказа'!$U$429:$U$429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заказа'!$U$438:$U$438</definedName>
    <definedName name="UnitOfMeasure241">'Бланк заказа'!$U$442:$U$442</definedName>
    <definedName name="UnitOfMeasure242">'Бланк заказа'!$U$443:$U$443</definedName>
    <definedName name="UnitOfMeasure243">'Бланк заказа'!$U$449:$U$449</definedName>
    <definedName name="UnitOfMeasure244">'Бланк заказа'!$U$450:$U$450</definedName>
    <definedName name="UnitOfMeasure245">'Бланк заказа'!$U$454:$U$454</definedName>
    <definedName name="UnitOfMeasure246">'Бланк заказа'!$U$455:$U$455</definedName>
    <definedName name="UnitOfMeasure247">'Бланк заказа'!$U$459:$U$459</definedName>
    <definedName name="UnitOfMeasure248">'Бланк заказа'!$U$460:$U$460</definedName>
    <definedName name="UnitOfMeasure249">'Бланк заказа'!$U$464:$U$464</definedName>
    <definedName name="UnitOfMeasure25">'Бланк заказа'!$U$71:$U$71</definedName>
    <definedName name="UnitOfMeasure250">'Бланк заказа'!$U$465:$U$465</definedName>
    <definedName name="UnitOfMeasure251">'Бланк заказа'!$U$470:$U$470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5" i="1" l="1"/>
  <c r="V474" i="1"/>
  <c r="V472" i="1"/>
  <c r="W471" i="1"/>
  <c r="V471" i="1"/>
  <c r="X470" i="1"/>
  <c r="X471" i="1" s="1"/>
  <c r="W470" i="1"/>
  <c r="U483" i="1" s="1"/>
  <c r="N470" i="1"/>
  <c r="V467" i="1"/>
  <c r="W466" i="1"/>
  <c r="V466" i="1"/>
  <c r="X465" i="1"/>
  <c r="W465" i="1"/>
  <c r="X464" i="1"/>
  <c r="X466" i="1" s="1"/>
  <c r="W464" i="1"/>
  <c r="W467" i="1" s="1"/>
  <c r="V462" i="1"/>
  <c r="V461" i="1"/>
  <c r="W460" i="1"/>
  <c r="X460" i="1" s="1"/>
  <c r="W459" i="1"/>
  <c r="V457" i="1"/>
  <c r="V456" i="1"/>
  <c r="W455" i="1"/>
  <c r="X455" i="1" s="1"/>
  <c r="W454" i="1"/>
  <c r="V452" i="1"/>
  <c r="V451" i="1"/>
  <c r="W450" i="1"/>
  <c r="X450" i="1" s="1"/>
  <c r="W449" i="1"/>
  <c r="V445" i="1"/>
  <c r="V444" i="1"/>
  <c r="W443" i="1"/>
  <c r="X443" i="1" s="1"/>
  <c r="N443" i="1"/>
  <c r="W442" i="1"/>
  <c r="W444" i="1" s="1"/>
  <c r="N442" i="1"/>
  <c r="V440" i="1"/>
  <c r="V439" i="1"/>
  <c r="W438" i="1"/>
  <c r="X438" i="1" s="1"/>
  <c r="W437" i="1"/>
  <c r="X437" i="1" s="1"/>
  <c r="W436" i="1"/>
  <c r="X436" i="1" s="1"/>
  <c r="W435" i="1"/>
  <c r="X435" i="1" s="1"/>
  <c r="N435" i="1"/>
  <c r="W434" i="1"/>
  <c r="X434" i="1" s="1"/>
  <c r="N434" i="1"/>
  <c r="W433" i="1"/>
  <c r="N433" i="1"/>
  <c r="V431" i="1"/>
  <c r="V430" i="1"/>
  <c r="W429" i="1"/>
  <c r="X429" i="1" s="1"/>
  <c r="N429" i="1"/>
  <c r="W428" i="1"/>
  <c r="W430" i="1" s="1"/>
  <c r="N428" i="1"/>
  <c r="V426" i="1"/>
  <c r="V425" i="1"/>
  <c r="X424" i="1"/>
  <c r="W424" i="1"/>
  <c r="N424" i="1"/>
  <c r="W423" i="1"/>
  <c r="X423" i="1" s="1"/>
  <c r="N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X416" i="1"/>
  <c r="W416" i="1"/>
  <c r="N416" i="1"/>
  <c r="V412" i="1"/>
  <c r="V411" i="1"/>
  <c r="W410" i="1"/>
  <c r="X410" i="1" s="1"/>
  <c r="N410" i="1"/>
  <c r="W409" i="1"/>
  <c r="X409" i="1" s="1"/>
  <c r="N409" i="1"/>
  <c r="W408" i="1"/>
  <c r="X408" i="1" s="1"/>
  <c r="N408" i="1"/>
  <c r="W407" i="1"/>
  <c r="X407" i="1" s="1"/>
  <c r="W406" i="1"/>
  <c r="X406" i="1" s="1"/>
  <c r="N406" i="1"/>
  <c r="W405" i="1"/>
  <c r="X405" i="1" s="1"/>
  <c r="N405" i="1"/>
  <c r="W404" i="1"/>
  <c r="N404" i="1"/>
  <c r="V402" i="1"/>
  <c r="V401" i="1"/>
  <c r="W400" i="1"/>
  <c r="X400" i="1" s="1"/>
  <c r="N400" i="1"/>
  <c r="W399" i="1"/>
  <c r="W401" i="1" s="1"/>
  <c r="N399" i="1"/>
  <c r="V396" i="1"/>
  <c r="V395" i="1"/>
  <c r="W394" i="1"/>
  <c r="X394" i="1" s="1"/>
  <c r="W393" i="1"/>
  <c r="V391" i="1"/>
  <c r="V390" i="1"/>
  <c r="W389" i="1"/>
  <c r="X389" i="1" s="1"/>
  <c r="W388" i="1"/>
  <c r="X388" i="1" s="1"/>
  <c r="W387" i="1"/>
  <c r="X387" i="1" s="1"/>
  <c r="W386" i="1"/>
  <c r="V384" i="1"/>
  <c r="V383" i="1"/>
  <c r="W382" i="1"/>
  <c r="W384" i="1" s="1"/>
  <c r="N382" i="1"/>
  <c r="V380" i="1"/>
  <c r="V379" i="1"/>
  <c r="W378" i="1"/>
  <c r="X378" i="1" s="1"/>
  <c r="N378" i="1"/>
  <c r="W377" i="1"/>
  <c r="X377" i="1" s="1"/>
  <c r="N377" i="1"/>
  <c r="X376" i="1"/>
  <c r="W376" i="1"/>
  <c r="N376" i="1"/>
  <c r="W375" i="1"/>
  <c r="N375" i="1"/>
  <c r="V373" i="1"/>
  <c r="V372" i="1"/>
  <c r="W371" i="1"/>
  <c r="X371" i="1" s="1"/>
  <c r="W370" i="1"/>
  <c r="X370" i="1" s="1"/>
  <c r="N370" i="1"/>
  <c r="X369" i="1"/>
  <c r="W369" i="1"/>
  <c r="N369" i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X361" i="1"/>
  <c r="W361" i="1"/>
  <c r="N361" i="1"/>
  <c r="W360" i="1"/>
  <c r="X360" i="1" s="1"/>
  <c r="N360" i="1"/>
  <c r="W359" i="1"/>
  <c r="X359" i="1" s="1"/>
  <c r="N359" i="1"/>
  <c r="V357" i="1"/>
  <c r="V356" i="1"/>
  <c r="W355" i="1"/>
  <c r="X355" i="1" s="1"/>
  <c r="N355" i="1"/>
  <c r="W354" i="1"/>
  <c r="W356" i="1" s="1"/>
  <c r="N354" i="1"/>
  <c r="V350" i="1"/>
  <c r="V349" i="1"/>
  <c r="W348" i="1"/>
  <c r="N348" i="1"/>
  <c r="V346" i="1"/>
  <c r="V345" i="1"/>
  <c r="W344" i="1"/>
  <c r="X344" i="1" s="1"/>
  <c r="N344" i="1"/>
  <c r="W343" i="1"/>
  <c r="X343" i="1" s="1"/>
  <c r="N343" i="1"/>
  <c r="W342" i="1"/>
  <c r="N342" i="1"/>
  <c r="W341" i="1"/>
  <c r="X341" i="1" s="1"/>
  <c r="N341" i="1"/>
  <c r="V339" i="1"/>
  <c r="V338" i="1"/>
  <c r="W337" i="1"/>
  <c r="X337" i="1" s="1"/>
  <c r="N337" i="1"/>
  <c r="W336" i="1"/>
  <c r="W338" i="1" s="1"/>
  <c r="N336" i="1"/>
  <c r="V334" i="1"/>
  <c r="V333" i="1"/>
  <c r="W332" i="1"/>
  <c r="X332" i="1" s="1"/>
  <c r="N332" i="1"/>
  <c r="X331" i="1"/>
  <c r="W331" i="1"/>
  <c r="N331" i="1"/>
  <c r="W330" i="1"/>
  <c r="X330" i="1" s="1"/>
  <c r="N330" i="1"/>
  <c r="W329" i="1"/>
  <c r="X329" i="1" s="1"/>
  <c r="N329" i="1"/>
  <c r="V326" i="1"/>
  <c r="V325" i="1"/>
  <c r="W324" i="1"/>
  <c r="W326" i="1" s="1"/>
  <c r="N324" i="1"/>
  <c r="V322" i="1"/>
  <c r="V321" i="1"/>
  <c r="W320" i="1"/>
  <c r="W322" i="1" s="1"/>
  <c r="N320" i="1"/>
  <c r="V318" i="1"/>
  <c r="V317" i="1"/>
  <c r="W316" i="1"/>
  <c r="X316" i="1" s="1"/>
  <c r="N316" i="1"/>
  <c r="W315" i="1"/>
  <c r="X315" i="1" s="1"/>
  <c r="W314" i="1"/>
  <c r="N314" i="1"/>
  <c r="V312" i="1"/>
  <c r="V311" i="1"/>
  <c r="W310" i="1"/>
  <c r="X310" i="1" s="1"/>
  <c r="N310" i="1"/>
  <c r="W309" i="1"/>
  <c r="X309" i="1" s="1"/>
  <c r="N309" i="1"/>
  <c r="W308" i="1"/>
  <c r="X308" i="1" s="1"/>
  <c r="W307" i="1"/>
  <c r="X307" i="1" s="1"/>
  <c r="N307" i="1"/>
  <c r="W306" i="1"/>
  <c r="X306" i="1" s="1"/>
  <c r="N306" i="1"/>
  <c r="W305" i="1"/>
  <c r="X305" i="1" s="1"/>
  <c r="N305" i="1"/>
  <c r="W304" i="1"/>
  <c r="X304" i="1" s="1"/>
  <c r="N304" i="1"/>
  <c r="W303" i="1"/>
  <c r="N303" i="1"/>
  <c r="V299" i="1"/>
  <c r="V298" i="1"/>
  <c r="W297" i="1"/>
  <c r="N297" i="1"/>
  <c r="V295" i="1"/>
  <c r="V294" i="1"/>
  <c r="W293" i="1"/>
  <c r="N293" i="1"/>
  <c r="V291" i="1"/>
  <c r="V290" i="1"/>
  <c r="W289" i="1"/>
  <c r="N289" i="1"/>
  <c r="V287" i="1"/>
  <c r="V286" i="1"/>
  <c r="W285" i="1"/>
  <c r="N285" i="1"/>
  <c r="V282" i="1"/>
  <c r="V281" i="1"/>
  <c r="W280" i="1"/>
  <c r="X280" i="1" s="1"/>
  <c r="N280" i="1"/>
  <c r="X279" i="1"/>
  <c r="X281" i="1" s="1"/>
  <c r="W279" i="1"/>
  <c r="N279" i="1"/>
  <c r="V277" i="1"/>
  <c r="V276" i="1"/>
  <c r="W275" i="1"/>
  <c r="X275" i="1" s="1"/>
  <c r="N275" i="1"/>
  <c r="W274" i="1"/>
  <c r="X274" i="1" s="1"/>
  <c r="N274" i="1"/>
  <c r="W273" i="1"/>
  <c r="X273" i="1" s="1"/>
  <c r="N273" i="1"/>
  <c r="W272" i="1"/>
  <c r="X272" i="1" s="1"/>
  <c r="N272" i="1"/>
  <c r="W271" i="1"/>
  <c r="X271" i="1" s="1"/>
  <c r="W270" i="1"/>
  <c r="X270" i="1" s="1"/>
  <c r="N270" i="1"/>
  <c r="W269" i="1"/>
  <c r="N269" i="1"/>
  <c r="V266" i="1"/>
  <c r="V265" i="1"/>
  <c r="W264" i="1"/>
  <c r="X264" i="1" s="1"/>
  <c r="N264" i="1"/>
  <c r="W263" i="1"/>
  <c r="X263" i="1" s="1"/>
  <c r="N263" i="1"/>
  <c r="W262" i="1"/>
  <c r="N262" i="1"/>
  <c r="V260" i="1"/>
  <c r="V259" i="1"/>
  <c r="W258" i="1"/>
  <c r="X258" i="1" s="1"/>
  <c r="N258" i="1"/>
  <c r="W257" i="1"/>
  <c r="X257" i="1" s="1"/>
  <c r="W256" i="1"/>
  <c r="V254" i="1"/>
  <c r="V253" i="1"/>
  <c r="W252" i="1"/>
  <c r="X252" i="1" s="1"/>
  <c r="N252" i="1"/>
  <c r="W251" i="1"/>
  <c r="X251" i="1" s="1"/>
  <c r="N251" i="1"/>
  <c r="W250" i="1"/>
  <c r="N250" i="1"/>
  <c r="V248" i="1"/>
  <c r="V247" i="1"/>
  <c r="W246" i="1"/>
  <c r="X246" i="1" s="1"/>
  <c r="N246" i="1"/>
  <c r="X245" i="1"/>
  <c r="W245" i="1"/>
  <c r="N245" i="1"/>
  <c r="W244" i="1"/>
  <c r="X244" i="1" s="1"/>
  <c r="N244" i="1"/>
  <c r="W243" i="1"/>
  <c r="X243" i="1" s="1"/>
  <c r="N243" i="1"/>
  <c r="W242" i="1"/>
  <c r="X242" i="1" s="1"/>
  <c r="W241" i="1"/>
  <c r="X241" i="1" s="1"/>
  <c r="W240" i="1"/>
  <c r="X240" i="1" s="1"/>
  <c r="N240" i="1"/>
  <c r="W239" i="1"/>
  <c r="X239" i="1" s="1"/>
  <c r="N239" i="1"/>
  <c r="W238" i="1"/>
  <c r="N238" i="1"/>
  <c r="V236" i="1"/>
  <c r="V235" i="1"/>
  <c r="W234" i="1"/>
  <c r="X234" i="1" s="1"/>
  <c r="N234" i="1"/>
  <c r="W233" i="1"/>
  <c r="X233" i="1" s="1"/>
  <c r="N233" i="1"/>
  <c r="W232" i="1"/>
  <c r="N232" i="1"/>
  <c r="V230" i="1"/>
  <c r="V229" i="1"/>
  <c r="W228" i="1"/>
  <c r="N228" i="1"/>
  <c r="V226" i="1"/>
  <c r="V225" i="1"/>
  <c r="W224" i="1"/>
  <c r="X224" i="1" s="1"/>
  <c r="N224" i="1"/>
  <c r="X223" i="1"/>
  <c r="W223" i="1"/>
  <c r="N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X215" i="1"/>
  <c r="W215" i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N210" i="1"/>
  <c r="V207" i="1"/>
  <c r="V206" i="1"/>
  <c r="W205" i="1"/>
  <c r="X205" i="1" s="1"/>
  <c r="W204" i="1"/>
  <c r="N204" i="1"/>
  <c r="V201" i="1"/>
  <c r="V200" i="1"/>
  <c r="W199" i="1"/>
  <c r="X199" i="1" s="1"/>
  <c r="N199" i="1"/>
  <c r="W198" i="1"/>
  <c r="X198" i="1" s="1"/>
  <c r="N198" i="1"/>
  <c r="W197" i="1"/>
  <c r="X197" i="1" s="1"/>
  <c r="W196" i="1"/>
  <c r="V194" i="1"/>
  <c r="V193" i="1"/>
  <c r="W192" i="1"/>
  <c r="X192" i="1" s="1"/>
  <c r="N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W182" i="1"/>
  <c r="X182" i="1" s="1"/>
  <c r="W181" i="1"/>
  <c r="X181" i="1" s="1"/>
  <c r="N181" i="1"/>
  <c r="X180" i="1"/>
  <c r="W180" i="1"/>
  <c r="N180" i="1"/>
  <c r="W179" i="1"/>
  <c r="X179" i="1" s="1"/>
  <c r="W178" i="1"/>
  <c r="X178" i="1" s="1"/>
  <c r="N178" i="1"/>
  <c r="X177" i="1"/>
  <c r="W177" i="1"/>
  <c r="X176" i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N169" i="1"/>
  <c r="V167" i="1"/>
  <c r="V166" i="1"/>
  <c r="W165" i="1"/>
  <c r="X165" i="1" s="1"/>
  <c r="N165" i="1"/>
  <c r="W164" i="1"/>
  <c r="W166" i="1" s="1"/>
  <c r="V162" i="1"/>
  <c r="V161" i="1"/>
  <c r="W160" i="1"/>
  <c r="X160" i="1" s="1"/>
  <c r="N160" i="1"/>
  <c r="W159" i="1"/>
  <c r="X159" i="1" s="1"/>
  <c r="X161" i="1" s="1"/>
  <c r="N159" i="1"/>
  <c r="V156" i="1"/>
  <c r="V155" i="1"/>
  <c r="W154" i="1"/>
  <c r="X154" i="1" s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X149" i="1"/>
  <c r="W149" i="1"/>
  <c r="N149" i="1"/>
  <c r="W148" i="1"/>
  <c r="X148" i="1" s="1"/>
  <c r="N148" i="1"/>
  <c r="W147" i="1"/>
  <c r="X147" i="1" s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N139" i="1"/>
  <c r="V135" i="1"/>
  <c r="V134" i="1"/>
  <c r="W133" i="1"/>
  <c r="X133" i="1" s="1"/>
  <c r="N133" i="1"/>
  <c r="W132" i="1"/>
  <c r="X132" i="1" s="1"/>
  <c r="N132" i="1"/>
  <c r="W131" i="1"/>
  <c r="F483" i="1" s="1"/>
  <c r="V128" i="1"/>
  <c r="V127" i="1"/>
  <c r="W126" i="1"/>
  <c r="X126" i="1" s="1"/>
  <c r="W125" i="1"/>
  <c r="X125" i="1" s="1"/>
  <c r="N125" i="1"/>
  <c r="W124" i="1"/>
  <c r="X124" i="1" s="1"/>
  <c r="W123" i="1"/>
  <c r="X123" i="1" s="1"/>
  <c r="N123" i="1"/>
  <c r="W122" i="1"/>
  <c r="X122" i="1" s="1"/>
  <c r="W121" i="1"/>
  <c r="W128" i="1" s="1"/>
  <c r="N121" i="1"/>
  <c r="V119" i="1"/>
  <c r="V118" i="1"/>
  <c r="X117" i="1"/>
  <c r="W117" i="1"/>
  <c r="X116" i="1"/>
  <c r="W116" i="1"/>
  <c r="N116" i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X110" i="1" s="1"/>
  <c r="N110" i="1"/>
  <c r="X109" i="1"/>
  <c r="W109" i="1"/>
  <c r="X108" i="1"/>
  <c r="W108" i="1"/>
  <c r="X107" i="1"/>
  <c r="W107" i="1"/>
  <c r="V105" i="1"/>
  <c r="V104" i="1"/>
  <c r="W103" i="1"/>
  <c r="X103" i="1" s="1"/>
  <c r="W102" i="1"/>
  <c r="X102" i="1" s="1"/>
  <c r="W101" i="1"/>
  <c r="X101" i="1" s="1"/>
  <c r="N101" i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W104" i="1" s="1"/>
  <c r="N94" i="1"/>
  <c r="V92" i="1"/>
  <c r="V91" i="1"/>
  <c r="X90" i="1"/>
  <c r="W90" i="1"/>
  <c r="N90" i="1"/>
  <c r="W89" i="1"/>
  <c r="X89" i="1" s="1"/>
  <c r="N89" i="1"/>
  <c r="W88" i="1"/>
  <c r="X88" i="1" s="1"/>
  <c r="W87" i="1"/>
  <c r="X87" i="1" s="1"/>
  <c r="W86" i="1"/>
  <c r="X86" i="1" s="1"/>
  <c r="W85" i="1"/>
  <c r="X85" i="1" s="1"/>
  <c r="N85" i="1"/>
  <c r="W84" i="1"/>
  <c r="W92" i="1" s="1"/>
  <c r="V82" i="1"/>
  <c r="V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N69" i="1"/>
  <c r="W68" i="1"/>
  <c r="X68" i="1" s="1"/>
  <c r="W67" i="1"/>
  <c r="X67" i="1" s="1"/>
  <c r="N67" i="1"/>
  <c r="X66" i="1"/>
  <c r="W66" i="1"/>
  <c r="N66" i="1"/>
  <c r="W65" i="1"/>
  <c r="X65" i="1" s="1"/>
  <c r="W64" i="1"/>
  <c r="E483" i="1" s="1"/>
  <c r="V61" i="1"/>
  <c r="V60" i="1"/>
  <c r="W59" i="1"/>
  <c r="X59" i="1" s="1"/>
  <c r="W58" i="1"/>
  <c r="X58" i="1" s="1"/>
  <c r="N58" i="1"/>
  <c r="W57" i="1"/>
  <c r="X57" i="1" s="1"/>
  <c r="N57" i="1"/>
  <c r="X56" i="1"/>
  <c r="W56" i="1"/>
  <c r="V53" i="1"/>
  <c r="V52" i="1"/>
  <c r="W51" i="1"/>
  <c r="N51" i="1"/>
  <c r="X50" i="1"/>
  <c r="W50" i="1"/>
  <c r="N50" i="1"/>
  <c r="V46" i="1"/>
  <c r="W45" i="1"/>
  <c r="V45" i="1"/>
  <c r="X44" i="1"/>
  <c r="X45" i="1" s="1"/>
  <c r="W44" i="1"/>
  <c r="W46" i="1" s="1"/>
  <c r="N44" i="1"/>
  <c r="V42" i="1"/>
  <c r="W41" i="1"/>
  <c r="V41" i="1"/>
  <c r="X40" i="1"/>
  <c r="X41" i="1" s="1"/>
  <c r="W40" i="1"/>
  <c r="W42" i="1" s="1"/>
  <c r="N40" i="1"/>
  <c r="V38" i="1"/>
  <c r="W37" i="1"/>
  <c r="V37" i="1"/>
  <c r="X36" i="1"/>
  <c r="X37" i="1" s="1"/>
  <c r="W36" i="1"/>
  <c r="W38" i="1" s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W29" i="1"/>
  <c r="X29" i="1" s="1"/>
  <c r="N29" i="1"/>
  <c r="W28" i="1"/>
  <c r="X28" i="1" s="1"/>
  <c r="W27" i="1"/>
  <c r="X27" i="1" s="1"/>
  <c r="N27" i="1"/>
  <c r="W26" i="1"/>
  <c r="N26" i="1"/>
  <c r="V24" i="1"/>
  <c r="V23" i="1"/>
  <c r="W22" i="1"/>
  <c r="N22" i="1"/>
  <c r="H10" i="1"/>
  <c r="A9" i="1"/>
  <c r="D7" i="1"/>
  <c r="O6" i="1"/>
  <c r="N2" i="1"/>
  <c r="V473" i="1" l="1"/>
  <c r="H483" i="1"/>
  <c r="W200" i="1"/>
  <c r="J483" i="1"/>
  <c r="W259" i="1"/>
  <c r="X372" i="1"/>
  <c r="X382" i="1"/>
  <c r="X383" i="1" s="1"/>
  <c r="W383" i="1"/>
  <c r="W396" i="1"/>
  <c r="W457" i="1"/>
  <c r="V476" i="1"/>
  <c r="X60" i="1"/>
  <c r="V477" i="1"/>
  <c r="X94" i="1"/>
  <c r="X104" i="1" s="1"/>
  <c r="W119" i="1"/>
  <c r="X121" i="1"/>
  <c r="X127" i="1" s="1"/>
  <c r="W142" i="1"/>
  <c r="X164" i="1"/>
  <c r="X166" i="1" s="1"/>
  <c r="W174" i="1"/>
  <c r="W194" i="1"/>
  <c r="W225" i="1"/>
  <c r="X256" i="1"/>
  <c r="X259" i="1" s="1"/>
  <c r="W281" i="1"/>
  <c r="X320" i="1"/>
  <c r="X321" i="1" s="1"/>
  <c r="W321" i="1"/>
  <c r="X324" i="1"/>
  <c r="X325" i="1" s="1"/>
  <c r="W325" i="1"/>
  <c r="X393" i="1"/>
  <c r="X395" i="1" s="1"/>
  <c r="W395" i="1"/>
  <c r="X399" i="1"/>
  <c r="X401" i="1" s="1"/>
  <c r="S483" i="1"/>
  <c r="X428" i="1"/>
  <c r="X430" i="1" s="1"/>
  <c r="X454" i="1"/>
  <c r="X456" i="1" s="1"/>
  <c r="W456" i="1"/>
  <c r="F10" i="1"/>
  <c r="J9" i="1"/>
  <c r="F9" i="1"/>
  <c r="A10" i="1"/>
  <c r="W33" i="1"/>
  <c r="X51" i="1"/>
  <c r="X52" i="1" s="1"/>
  <c r="W53" i="1"/>
  <c r="H9" i="1"/>
  <c r="B483" i="1"/>
  <c r="W475" i="1"/>
  <c r="W474" i="1"/>
  <c r="W23" i="1"/>
  <c r="X22" i="1"/>
  <c r="X23" i="1" s="1"/>
  <c r="W24" i="1"/>
  <c r="W34" i="1"/>
  <c r="X26" i="1"/>
  <c r="X33" i="1" s="1"/>
  <c r="C483" i="1"/>
  <c r="X118" i="1"/>
  <c r="X193" i="1"/>
  <c r="W60" i="1"/>
  <c r="W81" i="1"/>
  <c r="W91" i="1"/>
  <c r="W105" i="1"/>
  <c r="W118" i="1"/>
  <c r="W127" i="1"/>
  <c r="W135" i="1"/>
  <c r="W143" i="1"/>
  <c r="W155" i="1"/>
  <c r="W162" i="1"/>
  <c r="W167" i="1"/>
  <c r="W173" i="1"/>
  <c r="W193" i="1"/>
  <c r="W201" i="1"/>
  <c r="W207" i="1"/>
  <c r="W226" i="1"/>
  <c r="W229" i="1"/>
  <c r="X228" i="1"/>
  <c r="X229" i="1" s="1"/>
  <c r="W230" i="1"/>
  <c r="W235" i="1"/>
  <c r="X232" i="1"/>
  <c r="X235" i="1" s="1"/>
  <c r="W248" i="1"/>
  <c r="W253" i="1"/>
  <c r="X250" i="1"/>
  <c r="X253" i="1" s="1"/>
  <c r="W266" i="1"/>
  <c r="M483" i="1"/>
  <c r="W277" i="1"/>
  <c r="X269" i="1"/>
  <c r="X276" i="1" s="1"/>
  <c r="G483" i="1"/>
  <c r="P483" i="1"/>
  <c r="W52" i="1"/>
  <c r="D483" i="1"/>
  <c r="W61" i="1"/>
  <c r="X64" i="1"/>
  <c r="X81" i="1" s="1"/>
  <c r="W82" i="1"/>
  <c r="X84" i="1"/>
  <c r="X91" i="1" s="1"/>
  <c r="X131" i="1"/>
  <c r="X134" i="1" s="1"/>
  <c r="W134" i="1"/>
  <c r="X139" i="1"/>
  <c r="X142" i="1" s="1"/>
  <c r="X146" i="1"/>
  <c r="X155" i="1" s="1"/>
  <c r="W156" i="1"/>
  <c r="I483" i="1"/>
  <c r="W161" i="1"/>
  <c r="X169" i="1"/>
  <c r="X173" i="1" s="1"/>
  <c r="X196" i="1"/>
  <c r="X200" i="1" s="1"/>
  <c r="X204" i="1"/>
  <c r="X206" i="1" s="1"/>
  <c r="W206" i="1"/>
  <c r="X210" i="1"/>
  <c r="X225" i="1" s="1"/>
  <c r="W236" i="1"/>
  <c r="W247" i="1"/>
  <c r="X238" i="1"/>
  <c r="X247" i="1" s="1"/>
  <c r="W254" i="1"/>
  <c r="W260" i="1"/>
  <c r="W265" i="1"/>
  <c r="X262" i="1"/>
  <c r="X265" i="1" s="1"/>
  <c r="W276" i="1"/>
  <c r="W282" i="1"/>
  <c r="N483" i="1"/>
  <c r="W286" i="1"/>
  <c r="X285" i="1"/>
  <c r="X286" i="1" s="1"/>
  <c r="W287" i="1"/>
  <c r="W290" i="1"/>
  <c r="X289" i="1"/>
  <c r="X290" i="1" s="1"/>
  <c r="W291" i="1"/>
  <c r="W294" i="1"/>
  <c r="X293" i="1"/>
  <c r="X294" i="1" s="1"/>
  <c r="W295" i="1"/>
  <c r="W298" i="1"/>
  <c r="X297" i="1"/>
  <c r="X298" i="1" s="1"/>
  <c r="W299" i="1"/>
  <c r="O483" i="1"/>
  <c r="W311" i="1"/>
  <c r="X303" i="1"/>
  <c r="X311" i="1" s="1"/>
  <c r="W312" i="1"/>
  <c r="W318" i="1"/>
  <c r="X314" i="1"/>
  <c r="X317" i="1" s="1"/>
  <c r="W317" i="1"/>
  <c r="X333" i="1"/>
  <c r="X345" i="1"/>
  <c r="X342" i="1"/>
  <c r="W346" i="1"/>
  <c r="W373" i="1"/>
  <c r="W380" i="1"/>
  <c r="X375" i="1"/>
  <c r="X379" i="1" s="1"/>
  <c r="W379" i="1"/>
  <c r="W390" i="1"/>
  <c r="X386" i="1"/>
  <c r="X390" i="1" s="1"/>
  <c r="W391" i="1"/>
  <c r="W451" i="1"/>
  <c r="X449" i="1"/>
  <c r="X451" i="1" s="1"/>
  <c r="W452" i="1"/>
  <c r="W462" i="1"/>
  <c r="L483" i="1"/>
  <c r="T483" i="1"/>
  <c r="W333" i="1"/>
  <c r="W334" i="1"/>
  <c r="W339" i="1"/>
  <c r="X336" i="1"/>
  <c r="X338" i="1" s="1"/>
  <c r="W345" i="1"/>
  <c r="W349" i="1"/>
  <c r="X348" i="1"/>
  <c r="X349" i="1" s="1"/>
  <c r="W350" i="1"/>
  <c r="Q483" i="1"/>
  <c r="W357" i="1"/>
  <c r="X354" i="1"/>
  <c r="X356" i="1" s="1"/>
  <c r="W372" i="1"/>
  <c r="W402" i="1"/>
  <c r="W412" i="1"/>
  <c r="X404" i="1"/>
  <c r="X411" i="1" s="1"/>
  <c r="W411" i="1"/>
  <c r="X425" i="1"/>
  <c r="W425" i="1"/>
  <c r="W431" i="1"/>
  <c r="W439" i="1"/>
  <c r="X433" i="1"/>
  <c r="X439" i="1" s="1"/>
  <c r="W440" i="1"/>
  <c r="W445" i="1"/>
  <c r="X442" i="1"/>
  <c r="X444" i="1" s="1"/>
  <c r="W461" i="1"/>
  <c r="X459" i="1"/>
  <c r="X461" i="1" s="1"/>
  <c r="R483" i="1"/>
  <c r="W426" i="1"/>
  <c r="W472" i="1"/>
  <c r="W473" i="1" l="1"/>
  <c r="W477" i="1"/>
  <c r="X478" i="1"/>
  <c r="W476" i="1"/>
</calcChain>
</file>

<file path=xl/sharedStrings.xml><?xml version="1.0" encoding="utf-8"?>
<sst xmlns="http://schemas.openxmlformats.org/spreadsheetml/2006/main" count="2033" uniqueCount="704">
  <si>
    <t xml:space="preserve">  БЛАНК ЗАКАЗА </t>
  </si>
  <si>
    <t>КИ</t>
  </si>
  <si>
    <t>на отгрузку продукции с ООО Трейд-Сервис с</t>
  </si>
  <si>
    <t>18.12.2023</t>
  </si>
  <si>
    <t>бланк создан</t>
  </si>
  <si>
    <t>13.12.2023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</si>
  <si>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</si>
  <si>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</si>
  <si>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</si>
  <si>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</si>
  <si>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</si>
  <si>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</si>
  <si>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</si>
  <si>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</si>
  <si>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</si>
  <si>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</si>
  <si>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</si>
  <si>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</si>
  <si>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</si>
  <si>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</si>
  <si>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</si>
  <si>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</si>
  <si>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</si>
  <si>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</si>
  <si>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</si>
  <si>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</si>
  <si>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</si>
  <si>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</si>
  <si>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</si>
  <si>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</si>
  <si>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</si>
  <si>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</si>
  <si>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</si>
  <si>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</si>
  <si>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</si>
  <si>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</si>
  <si>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</si>
  <si>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</si>
  <si>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</si>
  <si>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</si>
  <si>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</si>
  <si>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</si>
  <si>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</si>
  <si>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</si>
  <si>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</si>
  <si>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</si>
  <si>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</si>
  <si>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</si>
  <si>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</si>
  <si>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</si>
  <si>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</si>
  <si>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</si>
  <si>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</si>
  <si>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</si>
  <si>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</si>
  <si>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</si>
  <si>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</si>
  <si>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</si>
  <si>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</si>
  <si>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</si>
  <si>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</si>
  <si>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</si>
  <si>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</si>
  <si>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</si>
  <si>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</si>
  <si>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</si>
  <si>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</si>
  <si>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</si>
  <si>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</si>
  <si>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</si>
  <si>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</si>
  <si>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</si>
  <si>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</si>
  <si>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</si>
  <si>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</si>
  <si>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</si>
  <si>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</si>
  <si>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</si>
  <si>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</si>
  <si>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</si>
  <si>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</si>
  <si>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</si>
  <si>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</si>
  <si>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</si>
  <si>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</si>
  <si>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</si>
  <si>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</si>
  <si>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</si>
  <si>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</si>
  <si>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</si>
  <si>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</si>
  <si>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</si>
  <si>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</si>
  <si>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</si>
  <si>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</si>
  <si>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</si>
  <si>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</si>
  <si>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</si>
  <si>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</si>
  <si>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</si>
  <si>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</si>
  <si>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</si>
  <si>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</si>
  <si>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</si>
  <si>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</si>
  <si>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</si>
  <si>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</si>
  <si>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</si>
  <si>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</si>
  <si>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</si>
  <si>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</si>
  <si>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</si>
  <si>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</si>
  <si>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</si>
  <si>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</si>
  <si>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</si>
  <si>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</si>
  <si>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</si>
  <si>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</si>
  <si>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</si>
  <si>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</si>
  <si>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</si>
  <si>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</si>
  <si>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</si>
  <si>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</si>
  <si>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</si>
  <si>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</si>
  <si>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</si>
  <si>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</si>
  <si>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</si>
  <si>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</si>
  <si>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</si>
  <si>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</si>
  <si>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</si>
  <si>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</si>
  <si>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</si>
  <si>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</si>
  <si>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</si>
  <si>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</si>
  <si>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</si>
  <si>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</si>
  <si>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</si>
  <si>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</si>
  <si>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</si>
  <si>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</si>
  <si>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</si>
  <si>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</si>
  <si>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</si>
  <si>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</si>
  <si>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</si>
  <si>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</si>
  <si>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</si>
  <si>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</si>
  <si>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</si>
  <si>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</si>
  <si>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</si>
  <si>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</si>
  <si>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</si>
  <si>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</si>
  <si>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</si>
  <si>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</si>
  <si>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</si>
  <si>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</si>
  <si>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</si>
  <si>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</si>
  <si>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</si>
  <si>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</si>
  <si>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</si>
  <si>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</si>
  <si>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</si>
  <si>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</si>
  <si>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</si>
  <si>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</si>
  <si>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</si>
  <si>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</si>
  <si>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</si>
  <si>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</si>
  <si>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</si>
  <si>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</si>
  <si>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</si>
  <si>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</si>
  <si>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</si>
  <si>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</si>
  <si>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</si>
  <si>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</si>
  <si>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</si>
  <si>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</si>
  <si>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</si>
  <si>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</si>
  <si>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</si>
  <si>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</si>
  <si>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</si>
  <si>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</si>
  <si>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</si>
  <si>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</si>
  <si>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</si>
  <si>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</si>
  <si>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</si>
  <si>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</si>
  <si>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</si>
  <si>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</si>
  <si>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</si>
  <si>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</si>
  <si>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</si>
  <si>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</si>
  <si>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</si>
  <si>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</si>
  <si>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</si>
  <si>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</si>
  <si>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</si>
  <si>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</si>
  <si>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</si>
  <si>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</si>
  <si>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</si>
  <si>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</si>
  <si>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</si>
  <si>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</si>
  <si>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</si>
  <si>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</si>
  <si>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</si>
  <si>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</si>
  <si>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</si>
  <si>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</si>
  <si>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</si>
  <si>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</si>
  <si>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</si>
  <si>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</si>
  <si>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</si>
  <si>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</si>
  <si>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</si>
  <si>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</si>
  <si>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</si>
  <si>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</si>
  <si>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</si>
  <si>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</si>
  <si>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</si>
  <si>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</si>
  <si>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</si>
  <si>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</si>
  <si>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</si>
  <si>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</si>
  <si>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</si>
  <si>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</si>
  <si>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</si>
  <si>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</si>
  <si>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</si>
  <si>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</si>
  <si>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</si>
  <si>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</si>
  <si>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</si>
  <si>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</si>
  <si>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</si>
  <si>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</si>
  <si>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</si>
  <si>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</si>
  <si>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</si>
  <si>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</si>
  <si>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</si>
  <si>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</si>
  <si>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</si>
  <si>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</si>
  <si>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</si>
  <si>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</si>
  <si>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</si>
  <si>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</si>
  <si>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</si>
  <si>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</si>
  <si>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</si>
  <si>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</si>
  <si>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</si>
  <si>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</si>
  <si>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</si>
  <si>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</si>
  <si>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</si>
  <si>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</si>
  <si>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</si>
  <si>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</si>
  <si>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</si>
  <si>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</si>
  <si>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</si>
  <si>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</si>
  <si>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</si>
  <si>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</si>
  <si>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</si>
  <si>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</si>
  <si>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</si>
  <si>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</si>
  <si>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</si>
  <si>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</si>
  <si>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</si>
  <si>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</si>
  <si>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</si>
  <si>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</si>
  <si>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</si>
  <si>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</si>
  <si>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</si>
  <si>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</si>
  <si>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</si>
  <si>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</si>
  <si>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</si>
  <si>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</si>
  <si>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</si>
  <si>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</si>
  <si>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</si>
  <si>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</si>
  <si>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</si>
  <si>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</si>
  <si>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</si>
  <si>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</si>
  <si>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</si>
  <si>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</si>
  <si>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</si>
  <si>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</si>
  <si>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</si>
  <si>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</si>
  <si>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</si>
  <si>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</si>
  <si>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</si>
  <si>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</si>
  <si>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</si>
  <si>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</si>
  <si>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</si>
  <si>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</si>
  <si>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</si>
  <si>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</si>
  <si>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</si>
  <si>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</si>
  <si>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</si>
  <si>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</si>
  <si>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</si>
  <si>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</si>
  <si>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</si>
  <si>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</si>
  <si>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</si>
  <si>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</si>
  <si>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</si>
  <si>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</si>
  <si>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</si>
  <si>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</si>
  <si>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</si>
  <si>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</si>
  <si>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</si>
  <si>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</si>
  <si>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SU003084</t>
  </si>
  <si>
    <t>P003649</t>
  </si>
  <si>
    <t>В/к колбасы «Сервелат Филедворский» срез Фикс.вес 0,28 фиброуз в/у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</si>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</sst>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0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83"/>
  <sheetViews>
    <sheetView showGridLines="0" tabSelected="1" topLeftCell="A450" zoomScaleNormal="100" zoomScaleSheetLayoutView="100" workbookViewId="0">
      <selection activeCell="Z478" sqref="Z478"/>
    </sheetView>
  </sheetViews>
  <sheetFormatPr defaultColWidth="9.140625" defaultRowHeight="12.75" x14ac:dyDescent="0.2"/>
  <cols>
    <col min="1" max="1" width="9.140625" style="31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1" customWidth="1"/>
    <col min="17" max="17" width="6.140625" style="31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1" customWidth="1"/>
    <col min="23" max="23" width="11" style="311" customWidth="1"/>
    <col min="24" max="24" width="10" style="311" customWidth="1"/>
    <col min="25" max="25" width="11.5703125" style="311" customWidth="1"/>
    <col min="26" max="26" width="10.42578125" style="31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1" customWidth="1"/>
    <col min="31" max="31" width="9.140625" style="311" customWidth="1"/>
    <col min="32" max="16384" width="9.140625" style="311"/>
  </cols>
  <sheetData>
    <row r="1" spans="1:29" s="315" customFormat="1" ht="45" customHeight="1" x14ac:dyDescent="0.2">
      <c r="A1" s="41"/>
      <c r="B1" s="41"/>
      <c r="C1" s="41"/>
      <c r="D1" s="415" t="s">
        <v>0</v>
      </c>
      <c r="E1" s="416"/>
      <c r="F1" s="416"/>
      <c r="G1" s="12" t="s">
        <v>1</v>
      </c>
      <c r="H1" s="415" t="s">
        <v>2</v>
      </c>
      <c r="I1" s="416"/>
      <c r="J1" s="416"/>
      <c r="K1" s="416"/>
      <c r="L1" s="416"/>
      <c r="M1" s="416"/>
      <c r="N1" s="416"/>
      <c r="O1" s="416"/>
      <c r="P1" s="658" t="s">
        <v>3</v>
      </c>
      <c r="Q1" s="416"/>
      <c r="R1" s="41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3"/>
      <c r="P2" s="333"/>
      <c r="Q2" s="333"/>
      <c r="R2" s="333"/>
      <c r="S2" s="333"/>
      <c r="T2" s="333"/>
      <c r="U2" s="333"/>
      <c r="V2" s="16"/>
      <c r="W2" s="16"/>
      <c r="X2" s="16"/>
      <c r="Y2" s="16"/>
      <c r="Z2" s="51"/>
      <c r="AA2" s="51"/>
      <c r="AB2" s="51"/>
    </row>
    <row r="3" spans="1:29" s="31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3"/>
      <c r="O3" s="333"/>
      <c r="P3" s="333"/>
      <c r="Q3" s="333"/>
      <c r="R3" s="333"/>
      <c r="S3" s="333"/>
      <c r="T3" s="333"/>
      <c r="U3" s="333"/>
      <c r="V3" s="16"/>
      <c r="W3" s="16"/>
      <c r="X3" s="16"/>
      <c r="Y3" s="16"/>
      <c r="Z3" s="51"/>
      <c r="AA3" s="51"/>
      <c r="AB3" s="51"/>
    </row>
    <row r="4" spans="1:29" s="31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5" customFormat="1" ht="23.45" customHeight="1" x14ac:dyDescent="0.2">
      <c r="A5" s="447" t="s">
        <v>8</v>
      </c>
      <c r="B5" s="352"/>
      <c r="C5" s="353"/>
      <c r="D5" s="348"/>
      <c r="E5" s="350"/>
      <c r="F5" s="612" t="s">
        <v>9</v>
      </c>
      <c r="G5" s="353"/>
      <c r="H5" s="348"/>
      <c r="I5" s="349"/>
      <c r="J5" s="349"/>
      <c r="K5" s="349"/>
      <c r="L5" s="350"/>
      <c r="N5" s="24" t="s">
        <v>10</v>
      </c>
      <c r="O5" s="559">
        <v>45278</v>
      </c>
      <c r="P5" s="403"/>
      <c r="R5" s="643" t="s">
        <v>11</v>
      </c>
      <c r="S5" s="375"/>
      <c r="T5" s="492" t="s">
        <v>12</v>
      </c>
      <c r="U5" s="403"/>
      <c r="Z5" s="51"/>
      <c r="AA5" s="51"/>
      <c r="AB5" s="51"/>
    </row>
    <row r="6" spans="1:29" s="315" customFormat="1" ht="24" customHeight="1" x14ac:dyDescent="0.2">
      <c r="A6" s="447" t="s">
        <v>13</v>
      </c>
      <c r="B6" s="352"/>
      <c r="C6" s="353"/>
      <c r="D6" s="578" t="s">
        <v>14</v>
      </c>
      <c r="E6" s="579"/>
      <c r="F6" s="579"/>
      <c r="G6" s="579"/>
      <c r="H6" s="579"/>
      <c r="I6" s="579"/>
      <c r="J6" s="579"/>
      <c r="K6" s="579"/>
      <c r="L6" s="403"/>
      <c r="N6" s="24" t="s">
        <v>15</v>
      </c>
      <c r="O6" s="430" t="str">
        <f>IF(O5=0," ",CHOOSE(WEEKDAY(O5,2),"Понедельник","Вторник","Среда","Четверг","Пятница","Суббота","Воскресенье"))</f>
        <v>Понедельник</v>
      </c>
      <c r="P6" s="323"/>
      <c r="R6" s="374" t="s">
        <v>16</v>
      </c>
      <c r="S6" s="375"/>
      <c r="T6" s="498" t="s">
        <v>17</v>
      </c>
      <c r="U6" s="364"/>
      <c r="Z6" s="51"/>
      <c r="AA6" s="51"/>
      <c r="AB6" s="51"/>
    </row>
    <row r="7" spans="1:29" s="315" customFormat="1" ht="21.75" hidden="1" customHeight="1" x14ac:dyDescent="0.2">
      <c r="A7" s="55"/>
      <c r="B7" s="55"/>
      <c r="C7" s="55"/>
      <c r="D7" s="519" t="str">
        <f>IFERROR(VLOOKUP(DeliveryAddress,Table,3,0),1)</f>
        <v>4</v>
      </c>
      <c r="E7" s="520"/>
      <c r="F7" s="520"/>
      <c r="G7" s="520"/>
      <c r="H7" s="520"/>
      <c r="I7" s="520"/>
      <c r="J7" s="520"/>
      <c r="K7" s="520"/>
      <c r="L7" s="521"/>
      <c r="N7" s="24"/>
      <c r="O7" s="42"/>
      <c r="P7" s="42"/>
      <c r="R7" s="333"/>
      <c r="S7" s="375"/>
      <c r="T7" s="499"/>
      <c r="U7" s="500"/>
      <c r="Z7" s="51"/>
      <c r="AA7" s="51"/>
      <c r="AB7" s="51"/>
    </row>
    <row r="8" spans="1:29" s="315" customFormat="1" ht="25.5" customHeight="1" x14ac:dyDescent="0.2">
      <c r="A8" s="650" t="s">
        <v>18</v>
      </c>
      <c r="B8" s="326"/>
      <c r="C8" s="327"/>
      <c r="D8" s="409"/>
      <c r="E8" s="410"/>
      <c r="F8" s="410"/>
      <c r="G8" s="410"/>
      <c r="H8" s="410"/>
      <c r="I8" s="410"/>
      <c r="J8" s="410"/>
      <c r="K8" s="410"/>
      <c r="L8" s="411"/>
      <c r="N8" s="24" t="s">
        <v>19</v>
      </c>
      <c r="O8" s="402">
        <v>0.41666666666666669</v>
      </c>
      <c r="P8" s="403"/>
      <c r="R8" s="333"/>
      <c r="S8" s="375"/>
      <c r="T8" s="499"/>
      <c r="U8" s="500"/>
      <c r="Z8" s="51"/>
      <c r="AA8" s="51"/>
      <c r="AB8" s="51"/>
    </row>
    <row r="9" spans="1:29" s="315" customFormat="1" ht="39.950000000000003" customHeight="1" x14ac:dyDescent="0.2">
      <c r="A9" s="4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3"/>
      <c r="C9" s="333"/>
      <c r="D9" s="468"/>
      <c r="E9" s="329"/>
      <c r="F9" s="4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3"/>
      <c r="H9" s="328" t="str">
        <f>IF(AND($A$9="Тип доверенности/получателя при получении в адресе перегруза:",$D$9="Разовая доверенность"),"Введите ФИО","")</f>
        <v/>
      </c>
      <c r="I9" s="329"/>
      <c r="J9" s="3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9"/>
      <c r="L9" s="329"/>
      <c r="N9" s="26" t="s">
        <v>20</v>
      </c>
      <c r="O9" s="559"/>
      <c r="P9" s="403"/>
      <c r="R9" s="333"/>
      <c r="S9" s="375"/>
      <c r="T9" s="501"/>
      <c r="U9" s="502"/>
      <c r="V9" s="43"/>
      <c r="W9" s="43"/>
      <c r="X9" s="43"/>
      <c r="Y9" s="43"/>
      <c r="Z9" s="51"/>
      <c r="AA9" s="51"/>
      <c r="AB9" s="51"/>
    </row>
    <row r="10" spans="1:29" s="315" customFormat="1" ht="26.45" customHeight="1" x14ac:dyDescent="0.2">
      <c r="A10" s="4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3"/>
      <c r="C10" s="333"/>
      <c r="D10" s="468"/>
      <c r="E10" s="329"/>
      <c r="F10" s="4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3"/>
      <c r="H10" s="567" t="str">
        <f>IFERROR(VLOOKUP($D$10,Proxy,2,FALSE),"")</f>
        <v/>
      </c>
      <c r="I10" s="333"/>
      <c r="J10" s="333"/>
      <c r="K10" s="333"/>
      <c r="L10" s="333"/>
      <c r="N10" s="26" t="s">
        <v>21</v>
      </c>
      <c r="O10" s="402"/>
      <c r="P10" s="403"/>
      <c r="S10" s="24" t="s">
        <v>22</v>
      </c>
      <c r="T10" s="363" t="s">
        <v>23</v>
      </c>
      <c r="U10" s="364"/>
      <c r="V10" s="44"/>
      <c r="W10" s="44"/>
      <c r="X10" s="44"/>
      <c r="Y10" s="44"/>
      <c r="Z10" s="51"/>
      <c r="AA10" s="51"/>
      <c r="AB10" s="51"/>
    </row>
    <row r="11" spans="1:29" s="31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2"/>
      <c r="P11" s="403"/>
      <c r="S11" s="24" t="s">
        <v>26</v>
      </c>
      <c r="T11" s="580" t="s">
        <v>27</v>
      </c>
      <c r="U11" s="581"/>
      <c r="V11" s="45"/>
      <c r="W11" s="45"/>
      <c r="X11" s="45"/>
      <c r="Y11" s="45"/>
      <c r="Z11" s="51"/>
      <c r="AA11" s="51"/>
      <c r="AB11" s="51"/>
    </row>
    <row r="12" spans="1:29" s="315" customFormat="1" ht="18.600000000000001" customHeight="1" x14ac:dyDescent="0.2">
      <c r="A12" s="611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3"/>
      <c r="N12" s="24" t="s">
        <v>29</v>
      </c>
      <c r="O12" s="575"/>
      <c r="P12" s="521"/>
      <c r="Q12" s="23"/>
      <c r="S12" s="24"/>
      <c r="T12" s="416"/>
      <c r="U12" s="333"/>
      <c r="Z12" s="51"/>
      <c r="AA12" s="51"/>
      <c r="AB12" s="51"/>
    </row>
    <row r="13" spans="1:29" s="315" customFormat="1" ht="23.25" customHeight="1" x14ac:dyDescent="0.2">
      <c r="A13" s="611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3"/>
      <c r="M13" s="26"/>
      <c r="N13" s="26" t="s">
        <v>31</v>
      </c>
      <c r="O13" s="580"/>
      <c r="P13" s="581"/>
      <c r="Q13" s="23"/>
      <c r="V13" s="49"/>
      <c r="W13" s="49"/>
      <c r="X13" s="49"/>
      <c r="Y13" s="49"/>
      <c r="Z13" s="51"/>
      <c r="AA13" s="51"/>
      <c r="AB13" s="51"/>
    </row>
    <row r="14" spans="1:29" s="315" customFormat="1" ht="18.600000000000001" customHeight="1" x14ac:dyDescent="0.2">
      <c r="A14" s="611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3"/>
      <c r="V14" s="50"/>
      <c r="W14" s="50"/>
      <c r="X14" s="50"/>
      <c r="Y14" s="50"/>
      <c r="Z14" s="51"/>
      <c r="AA14" s="51"/>
      <c r="AB14" s="51"/>
    </row>
    <row r="15" spans="1:29" s="315" customFormat="1" ht="22.5" customHeight="1" x14ac:dyDescent="0.2">
      <c r="A15" s="639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3"/>
      <c r="N15" s="480" t="s">
        <v>34</v>
      </c>
      <c r="O15" s="416"/>
      <c r="P15" s="416"/>
      <c r="Q15" s="416"/>
      <c r="R15" s="41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1"/>
      <c r="O16" s="481"/>
      <c r="P16" s="481"/>
      <c r="Q16" s="481"/>
      <c r="R16" s="48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7" t="s">
        <v>35</v>
      </c>
      <c r="B17" s="357" t="s">
        <v>36</v>
      </c>
      <c r="C17" s="465" t="s">
        <v>37</v>
      </c>
      <c r="D17" s="357" t="s">
        <v>38</v>
      </c>
      <c r="E17" s="425"/>
      <c r="F17" s="357" t="s">
        <v>39</v>
      </c>
      <c r="G17" s="357" t="s">
        <v>40</v>
      </c>
      <c r="H17" s="357" t="s">
        <v>41</v>
      </c>
      <c r="I17" s="357" t="s">
        <v>42</v>
      </c>
      <c r="J17" s="357" t="s">
        <v>43</v>
      </c>
      <c r="K17" s="357" t="s">
        <v>44</v>
      </c>
      <c r="L17" s="357" t="s">
        <v>45</v>
      </c>
      <c r="M17" s="357" t="s">
        <v>46</v>
      </c>
      <c r="N17" s="357" t="s">
        <v>47</v>
      </c>
      <c r="O17" s="424"/>
      <c r="P17" s="424"/>
      <c r="Q17" s="424"/>
      <c r="R17" s="425"/>
      <c r="S17" s="649" t="s">
        <v>48</v>
      </c>
      <c r="T17" s="353"/>
      <c r="U17" s="357" t="s">
        <v>49</v>
      </c>
      <c r="V17" s="357" t="s">
        <v>50</v>
      </c>
      <c r="W17" s="367" t="s">
        <v>51</v>
      </c>
      <c r="X17" s="357" t="s">
        <v>52</v>
      </c>
      <c r="Y17" s="386" t="s">
        <v>53</v>
      </c>
      <c r="Z17" s="386" t="s">
        <v>54</v>
      </c>
      <c r="AA17" s="386" t="s">
        <v>55</v>
      </c>
      <c r="AB17" s="387"/>
      <c r="AC17" s="388"/>
      <c r="AD17" s="450"/>
      <c r="BA17" s="378" t="s">
        <v>56</v>
      </c>
    </row>
    <row r="18" spans="1:53" ht="14.25" customHeight="1" x14ac:dyDescent="0.2">
      <c r="A18" s="358"/>
      <c r="B18" s="358"/>
      <c r="C18" s="358"/>
      <c r="D18" s="426"/>
      <c r="E18" s="428"/>
      <c r="F18" s="358"/>
      <c r="G18" s="358"/>
      <c r="H18" s="358"/>
      <c r="I18" s="358"/>
      <c r="J18" s="358"/>
      <c r="K18" s="358"/>
      <c r="L18" s="358"/>
      <c r="M18" s="358"/>
      <c r="N18" s="426"/>
      <c r="O18" s="427"/>
      <c r="P18" s="427"/>
      <c r="Q18" s="427"/>
      <c r="R18" s="428"/>
      <c r="S18" s="314" t="s">
        <v>57</v>
      </c>
      <c r="T18" s="314" t="s">
        <v>58</v>
      </c>
      <c r="U18" s="358"/>
      <c r="V18" s="358"/>
      <c r="W18" s="368"/>
      <c r="X18" s="358"/>
      <c r="Y18" s="561"/>
      <c r="Z18" s="561"/>
      <c r="AA18" s="389"/>
      <c r="AB18" s="390"/>
      <c r="AC18" s="391"/>
      <c r="AD18" s="451"/>
      <c r="BA18" s="333"/>
    </row>
    <row r="19" spans="1:53" ht="27.75" customHeight="1" x14ac:dyDescent="0.2">
      <c r="A19" s="494" t="s">
        <v>59</v>
      </c>
      <c r="B19" s="495"/>
      <c r="C19" s="495"/>
      <c r="D19" s="495"/>
      <c r="E19" s="495"/>
      <c r="F19" s="495"/>
      <c r="G19" s="495"/>
      <c r="H19" s="495"/>
      <c r="I19" s="495"/>
      <c r="J19" s="495"/>
      <c r="K19" s="495"/>
      <c r="L19" s="495"/>
      <c r="M19" s="495"/>
      <c r="N19" s="495"/>
      <c r="O19" s="495"/>
      <c r="P19" s="495"/>
      <c r="Q19" s="495"/>
      <c r="R19" s="495"/>
      <c r="S19" s="495"/>
      <c r="T19" s="495"/>
      <c r="U19" s="495"/>
      <c r="V19" s="495"/>
      <c r="W19" s="495"/>
      <c r="X19" s="495"/>
      <c r="Y19" s="48"/>
      <c r="Z19" s="48"/>
    </row>
    <row r="20" spans="1:53" ht="16.5" customHeight="1" x14ac:dyDescent="0.25">
      <c r="A20" s="382" t="s">
        <v>59</v>
      </c>
      <c r="B20" s="333"/>
      <c r="C20" s="333"/>
      <c r="D20" s="333"/>
      <c r="E20" s="333"/>
      <c r="F20" s="333"/>
      <c r="G20" s="333"/>
      <c r="H20" s="333"/>
      <c r="I20" s="333"/>
      <c r="J20" s="333"/>
      <c r="K20" s="333"/>
      <c r="L20" s="333"/>
      <c r="M20" s="333"/>
      <c r="N20" s="333"/>
      <c r="O20" s="333"/>
      <c r="P20" s="333"/>
      <c r="Q20" s="333"/>
      <c r="R20" s="333"/>
      <c r="S20" s="333"/>
      <c r="T20" s="333"/>
      <c r="U20" s="333"/>
      <c r="V20" s="333"/>
      <c r="W20" s="333"/>
      <c r="X20" s="333"/>
      <c r="Y20" s="312"/>
      <c r="Z20" s="312"/>
    </row>
    <row r="21" spans="1:53" ht="14.25" customHeight="1" x14ac:dyDescent="0.25">
      <c r="A21" s="339" t="s">
        <v>60</v>
      </c>
      <c r="B21" s="333"/>
      <c r="C21" s="333"/>
      <c r="D21" s="333"/>
      <c r="E21" s="333"/>
      <c r="F21" s="333"/>
      <c r="G21" s="333"/>
      <c r="H21" s="333"/>
      <c r="I21" s="333"/>
      <c r="J21" s="333"/>
      <c r="K21" s="333"/>
      <c r="L21" s="333"/>
      <c r="M21" s="333"/>
      <c r="N21" s="333"/>
      <c r="O21" s="333"/>
      <c r="P21" s="333"/>
      <c r="Q21" s="333"/>
      <c r="R21" s="333"/>
      <c r="S21" s="333"/>
      <c r="T21" s="333"/>
      <c r="U21" s="333"/>
      <c r="V21" s="333"/>
      <c r="W21" s="333"/>
      <c r="X21" s="333"/>
      <c r="Y21" s="313"/>
      <c r="Z21" s="313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4">
        <v>4607091389258</v>
      </c>
      <c r="E22" s="323"/>
      <c r="F22" s="316">
        <v>0.3</v>
      </c>
      <c r="G22" s="32">
        <v>6</v>
      </c>
      <c r="H22" s="316">
        <v>1.8</v>
      </c>
      <c r="I22" s="316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6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2"/>
      <c r="P22" s="322"/>
      <c r="Q22" s="322"/>
      <c r="R22" s="323"/>
      <c r="S22" s="34"/>
      <c r="T22" s="34"/>
      <c r="U22" s="35" t="s">
        <v>65</v>
      </c>
      <c r="V22" s="317">
        <v>0</v>
      </c>
      <c r="W22" s="31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32"/>
      <c r="B23" s="333"/>
      <c r="C23" s="333"/>
      <c r="D23" s="333"/>
      <c r="E23" s="333"/>
      <c r="F23" s="333"/>
      <c r="G23" s="333"/>
      <c r="H23" s="333"/>
      <c r="I23" s="333"/>
      <c r="J23" s="333"/>
      <c r="K23" s="333"/>
      <c r="L23" s="333"/>
      <c r="M23" s="334"/>
      <c r="N23" s="325" t="s">
        <v>66</v>
      </c>
      <c r="O23" s="326"/>
      <c r="P23" s="326"/>
      <c r="Q23" s="326"/>
      <c r="R23" s="326"/>
      <c r="S23" s="326"/>
      <c r="T23" s="327"/>
      <c r="U23" s="37" t="s">
        <v>67</v>
      </c>
      <c r="V23" s="319">
        <f>IFERROR(V22/H22,"0")</f>
        <v>0</v>
      </c>
      <c r="W23" s="319">
        <f>IFERROR(W22/H22,"0")</f>
        <v>0</v>
      </c>
      <c r="X23" s="319">
        <f>IFERROR(IF(X22="",0,X22),"0")</f>
        <v>0</v>
      </c>
      <c r="Y23" s="320"/>
      <c r="Z23" s="320"/>
    </row>
    <row r="24" spans="1:53" x14ac:dyDescent="0.2">
      <c r="A24" s="333"/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4"/>
      <c r="N24" s="325" t="s">
        <v>66</v>
      </c>
      <c r="O24" s="326"/>
      <c r="P24" s="326"/>
      <c r="Q24" s="326"/>
      <c r="R24" s="326"/>
      <c r="S24" s="326"/>
      <c r="T24" s="327"/>
      <c r="U24" s="37" t="s">
        <v>65</v>
      </c>
      <c r="V24" s="319">
        <f>IFERROR(SUM(V22:V22),"0")</f>
        <v>0</v>
      </c>
      <c r="W24" s="319">
        <f>IFERROR(SUM(W22:W22),"0")</f>
        <v>0</v>
      </c>
      <c r="X24" s="37"/>
      <c r="Y24" s="320"/>
      <c r="Z24" s="320"/>
    </row>
    <row r="25" spans="1:53" ht="14.25" customHeight="1" x14ac:dyDescent="0.25">
      <c r="A25" s="339" t="s">
        <v>68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  <c r="R25" s="333"/>
      <c r="S25" s="333"/>
      <c r="T25" s="333"/>
      <c r="U25" s="333"/>
      <c r="V25" s="333"/>
      <c r="W25" s="333"/>
      <c r="X25" s="333"/>
      <c r="Y25" s="313"/>
      <c r="Z25" s="313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4">
        <v>4607091383881</v>
      </c>
      <c r="E26" s="323"/>
      <c r="F26" s="316">
        <v>0.33</v>
      </c>
      <c r="G26" s="32">
        <v>6</v>
      </c>
      <c r="H26" s="316">
        <v>1.98</v>
      </c>
      <c r="I26" s="316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2"/>
      <c r="P26" s="322"/>
      <c r="Q26" s="322"/>
      <c r="R26" s="323"/>
      <c r="S26" s="34"/>
      <c r="T26" s="34"/>
      <c r="U26" s="35" t="s">
        <v>65</v>
      </c>
      <c r="V26" s="317">
        <v>0</v>
      </c>
      <c r="W26" s="318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4">
        <v>4607091388237</v>
      </c>
      <c r="E27" s="323"/>
      <c r="F27" s="316">
        <v>0.42</v>
      </c>
      <c r="G27" s="32">
        <v>6</v>
      </c>
      <c r="H27" s="316">
        <v>2.52</v>
      </c>
      <c r="I27" s="316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4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2"/>
      <c r="P27" s="322"/>
      <c r="Q27" s="322"/>
      <c r="R27" s="323"/>
      <c r="S27" s="34"/>
      <c r="T27" s="34"/>
      <c r="U27" s="35" t="s">
        <v>65</v>
      </c>
      <c r="V27" s="317">
        <v>0</v>
      </c>
      <c r="W27" s="31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71</v>
      </c>
      <c r="B28" s="54" t="s">
        <v>73</v>
      </c>
      <c r="C28" s="31">
        <v>4301051552</v>
      </c>
      <c r="D28" s="324">
        <v>4607091388237</v>
      </c>
      <c r="E28" s="323"/>
      <c r="F28" s="316">
        <v>0.42</v>
      </c>
      <c r="G28" s="32">
        <v>6</v>
      </c>
      <c r="H28" s="316">
        <v>2.52</v>
      </c>
      <c r="I28" s="316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44" t="s">
        <v>74</v>
      </c>
      <c r="O28" s="322"/>
      <c r="P28" s="322"/>
      <c r="Q28" s="322"/>
      <c r="R28" s="323"/>
      <c r="S28" s="34"/>
      <c r="T28" s="34"/>
      <c r="U28" s="35" t="s">
        <v>65</v>
      </c>
      <c r="V28" s="317">
        <v>0</v>
      </c>
      <c r="W28" s="31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4301051180</v>
      </c>
      <c r="D29" s="324">
        <v>4607091383935</v>
      </c>
      <c r="E29" s="323"/>
      <c r="F29" s="316">
        <v>0.33</v>
      </c>
      <c r="G29" s="32">
        <v>6</v>
      </c>
      <c r="H29" s="316">
        <v>1.98</v>
      </c>
      <c r="I29" s="316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0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22"/>
      <c r="P29" s="322"/>
      <c r="Q29" s="322"/>
      <c r="R29" s="323"/>
      <c r="S29" s="34"/>
      <c r="T29" s="34"/>
      <c r="U29" s="35" t="s">
        <v>65</v>
      </c>
      <c r="V29" s="317">
        <v>0</v>
      </c>
      <c r="W29" s="31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4301051426</v>
      </c>
      <c r="D30" s="324">
        <v>4680115881853</v>
      </c>
      <c r="E30" s="323"/>
      <c r="F30" s="316">
        <v>0.33</v>
      </c>
      <c r="G30" s="32">
        <v>6</v>
      </c>
      <c r="H30" s="316">
        <v>1.98</v>
      </c>
      <c r="I30" s="316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4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22"/>
      <c r="P30" s="322"/>
      <c r="Q30" s="322"/>
      <c r="R30" s="323"/>
      <c r="S30" s="34"/>
      <c r="T30" s="34"/>
      <c r="U30" s="35" t="s">
        <v>65</v>
      </c>
      <c r="V30" s="317">
        <v>0</v>
      </c>
      <c r="W30" s="31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4301051178</v>
      </c>
      <c r="D31" s="324">
        <v>4607091383911</v>
      </c>
      <c r="E31" s="323"/>
      <c r="F31" s="316">
        <v>0.33</v>
      </c>
      <c r="G31" s="32">
        <v>6</v>
      </c>
      <c r="H31" s="316">
        <v>1.98</v>
      </c>
      <c r="I31" s="316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0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22"/>
      <c r="P31" s="322"/>
      <c r="Q31" s="322"/>
      <c r="R31" s="323"/>
      <c r="S31" s="34"/>
      <c r="T31" s="34"/>
      <c r="U31" s="35" t="s">
        <v>65</v>
      </c>
      <c r="V31" s="317">
        <v>0</v>
      </c>
      <c r="W31" s="31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4301051174</v>
      </c>
      <c r="D32" s="324">
        <v>4607091388244</v>
      </c>
      <c r="E32" s="323"/>
      <c r="F32" s="316">
        <v>0.42</v>
      </c>
      <c r="G32" s="32">
        <v>6</v>
      </c>
      <c r="H32" s="316">
        <v>2.52</v>
      </c>
      <c r="I32" s="316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53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22"/>
      <c r="P32" s="322"/>
      <c r="Q32" s="322"/>
      <c r="R32" s="323"/>
      <c r="S32" s="34"/>
      <c r="T32" s="34"/>
      <c r="U32" s="35" t="s">
        <v>65</v>
      </c>
      <c r="V32" s="317">
        <v>0</v>
      </c>
      <c r="W32" s="318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32"/>
      <c r="B33" s="333"/>
      <c r="C33" s="333"/>
      <c r="D33" s="333"/>
      <c r="E33" s="333"/>
      <c r="F33" s="333"/>
      <c r="G33" s="333"/>
      <c r="H33" s="333"/>
      <c r="I33" s="333"/>
      <c r="J33" s="333"/>
      <c r="K33" s="333"/>
      <c r="L33" s="333"/>
      <c r="M33" s="334"/>
      <c r="N33" s="325" t="s">
        <v>66</v>
      </c>
      <c r="O33" s="326"/>
      <c r="P33" s="326"/>
      <c r="Q33" s="326"/>
      <c r="R33" s="326"/>
      <c r="S33" s="326"/>
      <c r="T33" s="327"/>
      <c r="U33" s="37" t="s">
        <v>67</v>
      </c>
      <c r="V33" s="319">
        <f>IFERROR(V26/H26,"0")+IFERROR(V27/H27,"0")+IFERROR(V28/H28,"0")+IFERROR(V29/H29,"0")+IFERROR(V30/H30,"0")+IFERROR(V31/H31,"0")+IFERROR(V32/H32,"0")</f>
        <v>0</v>
      </c>
      <c r="W33" s="319">
        <f>IFERROR(W26/H26,"0")+IFERROR(W27/H27,"0")+IFERROR(W28/H28,"0")+IFERROR(W29/H29,"0")+IFERROR(W30/H30,"0")+IFERROR(W31/H31,"0")+IFERROR(W32/H32,"0")</f>
        <v>0</v>
      </c>
      <c r="X33" s="319">
        <f>IFERROR(IF(X26="",0,X26),"0")+IFERROR(IF(X27="",0,X27),"0")+IFERROR(IF(X28="",0,X28),"0")+IFERROR(IF(X29="",0,X29),"0")+IFERROR(IF(X30="",0,X30),"0")+IFERROR(IF(X31="",0,X31),"0")+IFERROR(IF(X32="",0,X32),"0")</f>
        <v>0</v>
      </c>
      <c r="Y33" s="320"/>
      <c r="Z33" s="320"/>
    </row>
    <row r="34" spans="1:53" x14ac:dyDescent="0.2">
      <c r="A34" s="333"/>
      <c r="B34" s="333"/>
      <c r="C34" s="333"/>
      <c r="D34" s="333"/>
      <c r="E34" s="333"/>
      <c r="F34" s="333"/>
      <c r="G34" s="333"/>
      <c r="H34" s="333"/>
      <c r="I34" s="333"/>
      <c r="J34" s="333"/>
      <c r="K34" s="333"/>
      <c r="L34" s="333"/>
      <c r="M34" s="334"/>
      <c r="N34" s="325" t="s">
        <v>66</v>
      </c>
      <c r="O34" s="326"/>
      <c r="P34" s="326"/>
      <c r="Q34" s="326"/>
      <c r="R34" s="326"/>
      <c r="S34" s="326"/>
      <c r="T34" s="327"/>
      <c r="U34" s="37" t="s">
        <v>65</v>
      </c>
      <c r="V34" s="319">
        <f>IFERROR(SUM(V26:V32),"0")</f>
        <v>0</v>
      </c>
      <c r="W34" s="319">
        <f>IFERROR(SUM(W26:W32),"0")</f>
        <v>0</v>
      </c>
      <c r="X34" s="37"/>
      <c r="Y34" s="320"/>
      <c r="Z34" s="320"/>
    </row>
    <row r="35" spans="1:53" ht="14.25" customHeight="1" x14ac:dyDescent="0.25">
      <c r="A35" s="339" t="s">
        <v>83</v>
      </c>
      <c r="B35" s="333"/>
      <c r="C35" s="333"/>
      <c r="D35" s="333"/>
      <c r="E35" s="333"/>
      <c r="F35" s="333"/>
      <c r="G35" s="333"/>
      <c r="H35" s="333"/>
      <c r="I35" s="333"/>
      <c r="J35" s="333"/>
      <c r="K35" s="333"/>
      <c r="L35" s="333"/>
      <c r="M35" s="333"/>
      <c r="N35" s="333"/>
      <c r="O35" s="333"/>
      <c r="P35" s="333"/>
      <c r="Q35" s="333"/>
      <c r="R35" s="333"/>
      <c r="S35" s="333"/>
      <c r="T35" s="333"/>
      <c r="U35" s="333"/>
      <c r="V35" s="333"/>
      <c r="W35" s="333"/>
      <c r="X35" s="333"/>
      <c r="Y35" s="313"/>
      <c r="Z35" s="313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24">
        <v>4607091388503</v>
      </c>
      <c r="E36" s="323"/>
      <c r="F36" s="316">
        <v>0.05</v>
      </c>
      <c r="G36" s="32">
        <v>12</v>
      </c>
      <c r="H36" s="316">
        <v>0.6</v>
      </c>
      <c r="I36" s="316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3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22"/>
      <c r="P36" s="322"/>
      <c r="Q36" s="322"/>
      <c r="R36" s="323"/>
      <c r="S36" s="34"/>
      <c r="T36" s="34"/>
      <c r="U36" s="35" t="s">
        <v>65</v>
      </c>
      <c r="V36" s="317">
        <v>0</v>
      </c>
      <c r="W36" s="318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32"/>
      <c r="B37" s="333"/>
      <c r="C37" s="333"/>
      <c r="D37" s="333"/>
      <c r="E37" s="333"/>
      <c r="F37" s="333"/>
      <c r="G37" s="333"/>
      <c r="H37" s="333"/>
      <c r="I37" s="333"/>
      <c r="J37" s="333"/>
      <c r="K37" s="333"/>
      <c r="L37" s="333"/>
      <c r="M37" s="334"/>
      <c r="N37" s="325" t="s">
        <v>66</v>
      </c>
      <c r="O37" s="326"/>
      <c r="P37" s="326"/>
      <c r="Q37" s="326"/>
      <c r="R37" s="326"/>
      <c r="S37" s="326"/>
      <c r="T37" s="327"/>
      <c r="U37" s="37" t="s">
        <v>67</v>
      </c>
      <c r="V37" s="319">
        <f>IFERROR(V36/H36,"0")</f>
        <v>0</v>
      </c>
      <c r="W37" s="319">
        <f>IFERROR(W36/H36,"0")</f>
        <v>0</v>
      </c>
      <c r="X37" s="319">
        <f>IFERROR(IF(X36="",0,X36),"0")</f>
        <v>0</v>
      </c>
      <c r="Y37" s="320"/>
      <c r="Z37" s="320"/>
    </row>
    <row r="38" spans="1:53" x14ac:dyDescent="0.2">
      <c r="A38" s="333"/>
      <c r="B38" s="333"/>
      <c r="C38" s="333"/>
      <c r="D38" s="333"/>
      <c r="E38" s="333"/>
      <c r="F38" s="333"/>
      <c r="G38" s="333"/>
      <c r="H38" s="333"/>
      <c r="I38" s="333"/>
      <c r="J38" s="333"/>
      <c r="K38" s="333"/>
      <c r="L38" s="333"/>
      <c r="M38" s="334"/>
      <c r="N38" s="325" t="s">
        <v>66</v>
      </c>
      <c r="O38" s="326"/>
      <c r="P38" s="326"/>
      <c r="Q38" s="326"/>
      <c r="R38" s="326"/>
      <c r="S38" s="326"/>
      <c r="T38" s="327"/>
      <c r="U38" s="37" t="s">
        <v>65</v>
      </c>
      <c r="V38" s="319">
        <f>IFERROR(SUM(V36:V36),"0")</f>
        <v>0</v>
      </c>
      <c r="W38" s="319">
        <f>IFERROR(SUM(W36:W36),"0")</f>
        <v>0</v>
      </c>
      <c r="X38" s="37"/>
      <c r="Y38" s="320"/>
      <c r="Z38" s="320"/>
    </row>
    <row r="39" spans="1:53" ht="14.25" customHeight="1" x14ac:dyDescent="0.25">
      <c r="A39" s="339" t="s">
        <v>88</v>
      </c>
      <c r="B39" s="333"/>
      <c r="C39" s="333"/>
      <c r="D39" s="333"/>
      <c r="E39" s="333"/>
      <c r="F39" s="333"/>
      <c r="G39" s="333"/>
      <c r="H39" s="333"/>
      <c r="I39" s="333"/>
      <c r="J39" s="333"/>
      <c r="K39" s="333"/>
      <c r="L39" s="333"/>
      <c r="M39" s="333"/>
      <c r="N39" s="333"/>
      <c r="O39" s="333"/>
      <c r="P39" s="333"/>
      <c r="Q39" s="333"/>
      <c r="R39" s="333"/>
      <c r="S39" s="333"/>
      <c r="T39" s="333"/>
      <c r="U39" s="333"/>
      <c r="V39" s="333"/>
      <c r="W39" s="333"/>
      <c r="X39" s="333"/>
      <c r="Y39" s="313"/>
      <c r="Z39" s="313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24">
        <v>4607091388282</v>
      </c>
      <c r="E40" s="323"/>
      <c r="F40" s="316">
        <v>0.3</v>
      </c>
      <c r="G40" s="32">
        <v>6</v>
      </c>
      <c r="H40" s="316">
        <v>1.8</v>
      </c>
      <c r="I40" s="316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65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22"/>
      <c r="P40" s="322"/>
      <c r="Q40" s="322"/>
      <c r="R40" s="323"/>
      <c r="S40" s="34"/>
      <c r="T40" s="34"/>
      <c r="U40" s="35" t="s">
        <v>65</v>
      </c>
      <c r="V40" s="317">
        <v>0</v>
      </c>
      <c r="W40" s="318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32"/>
      <c r="B41" s="333"/>
      <c r="C41" s="333"/>
      <c r="D41" s="333"/>
      <c r="E41" s="333"/>
      <c r="F41" s="333"/>
      <c r="G41" s="333"/>
      <c r="H41" s="333"/>
      <c r="I41" s="333"/>
      <c r="J41" s="333"/>
      <c r="K41" s="333"/>
      <c r="L41" s="333"/>
      <c r="M41" s="334"/>
      <c r="N41" s="325" t="s">
        <v>66</v>
      </c>
      <c r="O41" s="326"/>
      <c r="P41" s="326"/>
      <c r="Q41" s="326"/>
      <c r="R41" s="326"/>
      <c r="S41" s="326"/>
      <c r="T41" s="327"/>
      <c r="U41" s="37" t="s">
        <v>67</v>
      </c>
      <c r="V41" s="319">
        <f>IFERROR(V40/H40,"0")</f>
        <v>0</v>
      </c>
      <c r="W41" s="319">
        <f>IFERROR(W40/H40,"0")</f>
        <v>0</v>
      </c>
      <c r="X41" s="319">
        <f>IFERROR(IF(X40="",0,X40),"0")</f>
        <v>0</v>
      </c>
      <c r="Y41" s="320"/>
      <c r="Z41" s="320"/>
    </row>
    <row r="42" spans="1:53" x14ac:dyDescent="0.2">
      <c r="A42" s="333"/>
      <c r="B42" s="333"/>
      <c r="C42" s="333"/>
      <c r="D42" s="333"/>
      <c r="E42" s="333"/>
      <c r="F42" s="333"/>
      <c r="G42" s="333"/>
      <c r="H42" s="333"/>
      <c r="I42" s="333"/>
      <c r="J42" s="333"/>
      <c r="K42" s="333"/>
      <c r="L42" s="333"/>
      <c r="M42" s="334"/>
      <c r="N42" s="325" t="s">
        <v>66</v>
      </c>
      <c r="O42" s="326"/>
      <c r="P42" s="326"/>
      <c r="Q42" s="326"/>
      <c r="R42" s="326"/>
      <c r="S42" s="326"/>
      <c r="T42" s="327"/>
      <c r="U42" s="37" t="s">
        <v>65</v>
      </c>
      <c r="V42" s="319">
        <f>IFERROR(SUM(V40:V40),"0")</f>
        <v>0</v>
      </c>
      <c r="W42" s="319">
        <f>IFERROR(SUM(W40:W40),"0")</f>
        <v>0</v>
      </c>
      <c r="X42" s="37"/>
      <c r="Y42" s="320"/>
      <c r="Z42" s="320"/>
    </row>
    <row r="43" spans="1:53" ht="14.25" customHeight="1" x14ac:dyDescent="0.25">
      <c r="A43" s="339" t="s">
        <v>92</v>
      </c>
      <c r="B43" s="333"/>
      <c r="C43" s="333"/>
      <c r="D43" s="333"/>
      <c r="E43" s="333"/>
      <c r="F43" s="333"/>
      <c r="G43" s="333"/>
      <c r="H43" s="333"/>
      <c r="I43" s="333"/>
      <c r="J43" s="333"/>
      <c r="K43" s="333"/>
      <c r="L43" s="333"/>
      <c r="M43" s="333"/>
      <c r="N43" s="333"/>
      <c r="O43" s="333"/>
      <c r="P43" s="333"/>
      <c r="Q43" s="333"/>
      <c r="R43" s="333"/>
      <c r="S43" s="333"/>
      <c r="T43" s="333"/>
      <c r="U43" s="333"/>
      <c r="V43" s="333"/>
      <c r="W43" s="333"/>
      <c r="X43" s="333"/>
      <c r="Y43" s="313"/>
      <c r="Z43" s="313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24">
        <v>4607091389111</v>
      </c>
      <c r="E44" s="323"/>
      <c r="F44" s="316">
        <v>2.5000000000000001E-2</v>
      </c>
      <c r="G44" s="32">
        <v>10</v>
      </c>
      <c r="H44" s="316">
        <v>0.25</v>
      </c>
      <c r="I44" s="316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3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22"/>
      <c r="P44" s="322"/>
      <c r="Q44" s="322"/>
      <c r="R44" s="323"/>
      <c r="S44" s="34"/>
      <c r="T44" s="34"/>
      <c r="U44" s="35" t="s">
        <v>65</v>
      </c>
      <c r="V44" s="317">
        <v>0</v>
      </c>
      <c r="W44" s="318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32"/>
      <c r="B45" s="333"/>
      <c r="C45" s="333"/>
      <c r="D45" s="333"/>
      <c r="E45" s="333"/>
      <c r="F45" s="333"/>
      <c r="G45" s="333"/>
      <c r="H45" s="333"/>
      <c r="I45" s="333"/>
      <c r="J45" s="333"/>
      <c r="K45" s="333"/>
      <c r="L45" s="333"/>
      <c r="M45" s="334"/>
      <c r="N45" s="325" t="s">
        <v>66</v>
      </c>
      <c r="O45" s="326"/>
      <c r="P45" s="326"/>
      <c r="Q45" s="326"/>
      <c r="R45" s="326"/>
      <c r="S45" s="326"/>
      <c r="T45" s="327"/>
      <c r="U45" s="37" t="s">
        <v>67</v>
      </c>
      <c r="V45" s="319">
        <f>IFERROR(V44/H44,"0")</f>
        <v>0</v>
      </c>
      <c r="W45" s="319">
        <f>IFERROR(W44/H44,"0")</f>
        <v>0</v>
      </c>
      <c r="X45" s="319">
        <f>IFERROR(IF(X44="",0,X44),"0")</f>
        <v>0</v>
      </c>
      <c r="Y45" s="320"/>
      <c r="Z45" s="320"/>
    </row>
    <row r="46" spans="1:53" x14ac:dyDescent="0.2">
      <c r="A46" s="333"/>
      <c r="B46" s="333"/>
      <c r="C46" s="333"/>
      <c r="D46" s="333"/>
      <c r="E46" s="333"/>
      <c r="F46" s="333"/>
      <c r="G46" s="333"/>
      <c r="H46" s="333"/>
      <c r="I46" s="333"/>
      <c r="J46" s="333"/>
      <c r="K46" s="333"/>
      <c r="L46" s="333"/>
      <c r="M46" s="334"/>
      <c r="N46" s="325" t="s">
        <v>66</v>
      </c>
      <c r="O46" s="326"/>
      <c r="P46" s="326"/>
      <c r="Q46" s="326"/>
      <c r="R46" s="326"/>
      <c r="S46" s="326"/>
      <c r="T46" s="327"/>
      <c r="U46" s="37" t="s">
        <v>65</v>
      </c>
      <c r="V46" s="319">
        <f>IFERROR(SUM(V44:V44),"0")</f>
        <v>0</v>
      </c>
      <c r="W46" s="319">
        <f>IFERROR(SUM(W44:W44),"0")</f>
        <v>0</v>
      </c>
      <c r="X46" s="37"/>
      <c r="Y46" s="320"/>
      <c r="Z46" s="320"/>
    </row>
    <row r="47" spans="1:53" ht="27.75" customHeight="1" x14ac:dyDescent="0.2">
      <c r="A47" s="494" t="s">
        <v>95</v>
      </c>
      <c r="B47" s="495"/>
      <c r="C47" s="495"/>
      <c r="D47" s="495"/>
      <c r="E47" s="495"/>
      <c r="F47" s="495"/>
      <c r="G47" s="495"/>
      <c r="H47" s="495"/>
      <c r="I47" s="495"/>
      <c r="J47" s="495"/>
      <c r="K47" s="495"/>
      <c r="L47" s="495"/>
      <c r="M47" s="495"/>
      <c r="N47" s="495"/>
      <c r="O47" s="495"/>
      <c r="P47" s="495"/>
      <c r="Q47" s="495"/>
      <c r="R47" s="495"/>
      <c r="S47" s="495"/>
      <c r="T47" s="495"/>
      <c r="U47" s="495"/>
      <c r="V47" s="495"/>
      <c r="W47" s="495"/>
      <c r="X47" s="495"/>
      <c r="Y47" s="48"/>
      <c r="Z47" s="48"/>
    </row>
    <row r="48" spans="1:53" ht="16.5" customHeight="1" x14ac:dyDescent="0.25">
      <c r="A48" s="382" t="s">
        <v>96</v>
      </c>
      <c r="B48" s="333"/>
      <c r="C48" s="333"/>
      <c r="D48" s="333"/>
      <c r="E48" s="333"/>
      <c r="F48" s="333"/>
      <c r="G48" s="333"/>
      <c r="H48" s="333"/>
      <c r="I48" s="333"/>
      <c r="J48" s="333"/>
      <c r="K48" s="333"/>
      <c r="L48" s="333"/>
      <c r="M48" s="333"/>
      <c r="N48" s="333"/>
      <c r="O48" s="333"/>
      <c r="P48" s="333"/>
      <c r="Q48" s="333"/>
      <c r="R48" s="333"/>
      <c r="S48" s="333"/>
      <c r="T48" s="333"/>
      <c r="U48" s="333"/>
      <c r="V48" s="333"/>
      <c r="W48" s="333"/>
      <c r="X48" s="333"/>
      <c r="Y48" s="312"/>
      <c r="Z48" s="312"/>
    </row>
    <row r="49" spans="1:53" ht="14.25" customHeight="1" x14ac:dyDescent="0.25">
      <c r="A49" s="339" t="s">
        <v>97</v>
      </c>
      <c r="B49" s="333"/>
      <c r="C49" s="333"/>
      <c r="D49" s="333"/>
      <c r="E49" s="333"/>
      <c r="F49" s="333"/>
      <c r="G49" s="333"/>
      <c r="H49" s="333"/>
      <c r="I49" s="333"/>
      <c r="J49" s="333"/>
      <c r="K49" s="333"/>
      <c r="L49" s="333"/>
      <c r="M49" s="333"/>
      <c r="N49" s="333"/>
      <c r="O49" s="333"/>
      <c r="P49" s="333"/>
      <c r="Q49" s="333"/>
      <c r="R49" s="333"/>
      <c r="S49" s="333"/>
      <c r="T49" s="333"/>
      <c r="U49" s="333"/>
      <c r="V49" s="333"/>
      <c r="W49" s="333"/>
      <c r="X49" s="333"/>
      <c r="Y49" s="313"/>
      <c r="Z49" s="313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24">
        <v>4680115881440</v>
      </c>
      <c r="E50" s="323"/>
      <c r="F50" s="316">
        <v>1.35</v>
      </c>
      <c r="G50" s="32">
        <v>8</v>
      </c>
      <c r="H50" s="316">
        <v>10.8</v>
      </c>
      <c r="I50" s="316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3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22"/>
      <c r="P50" s="322"/>
      <c r="Q50" s="322"/>
      <c r="R50" s="323"/>
      <c r="S50" s="34"/>
      <c r="T50" s="34"/>
      <c r="U50" s="35" t="s">
        <v>65</v>
      </c>
      <c r="V50" s="317">
        <v>0</v>
      </c>
      <c r="W50" s="318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24">
        <v>4680115881433</v>
      </c>
      <c r="E51" s="323"/>
      <c r="F51" s="316">
        <v>0.45</v>
      </c>
      <c r="G51" s="32">
        <v>6</v>
      </c>
      <c r="H51" s="316">
        <v>2.7</v>
      </c>
      <c r="I51" s="316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58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22"/>
      <c r="P51" s="322"/>
      <c r="Q51" s="322"/>
      <c r="R51" s="323"/>
      <c r="S51" s="34"/>
      <c r="T51" s="34"/>
      <c r="U51" s="35" t="s">
        <v>65</v>
      </c>
      <c r="V51" s="317">
        <v>0</v>
      </c>
      <c r="W51" s="318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32"/>
      <c r="B52" s="333"/>
      <c r="C52" s="333"/>
      <c r="D52" s="333"/>
      <c r="E52" s="333"/>
      <c r="F52" s="333"/>
      <c r="G52" s="333"/>
      <c r="H52" s="333"/>
      <c r="I52" s="333"/>
      <c r="J52" s="333"/>
      <c r="K52" s="333"/>
      <c r="L52" s="333"/>
      <c r="M52" s="334"/>
      <c r="N52" s="325" t="s">
        <v>66</v>
      </c>
      <c r="O52" s="326"/>
      <c r="P52" s="326"/>
      <c r="Q52" s="326"/>
      <c r="R52" s="326"/>
      <c r="S52" s="326"/>
      <c r="T52" s="327"/>
      <c r="U52" s="37" t="s">
        <v>67</v>
      </c>
      <c r="V52" s="319">
        <f>IFERROR(V50/H50,"0")+IFERROR(V51/H51,"0")</f>
        <v>0</v>
      </c>
      <c r="W52" s="319">
        <f>IFERROR(W50/H50,"0")+IFERROR(W51/H51,"0")</f>
        <v>0</v>
      </c>
      <c r="X52" s="319">
        <f>IFERROR(IF(X50="",0,X50),"0")+IFERROR(IF(X51="",0,X51),"0")</f>
        <v>0</v>
      </c>
      <c r="Y52" s="320"/>
      <c r="Z52" s="320"/>
    </row>
    <row r="53" spans="1:53" x14ac:dyDescent="0.2">
      <c r="A53" s="333"/>
      <c r="B53" s="333"/>
      <c r="C53" s="333"/>
      <c r="D53" s="333"/>
      <c r="E53" s="333"/>
      <c r="F53" s="333"/>
      <c r="G53" s="333"/>
      <c r="H53" s="333"/>
      <c r="I53" s="333"/>
      <c r="J53" s="333"/>
      <c r="K53" s="333"/>
      <c r="L53" s="333"/>
      <c r="M53" s="334"/>
      <c r="N53" s="325" t="s">
        <v>66</v>
      </c>
      <c r="O53" s="326"/>
      <c r="P53" s="326"/>
      <c r="Q53" s="326"/>
      <c r="R53" s="326"/>
      <c r="S53" s="326"/>
      <c r="T53" s="327"/>
      <c r="U53" s="37" t="s">
        <v>65</v>
      </c>
      <c r="V53" s="319">
        <f>IFERROR(SUM(V50:V51),"0")</f>
        <v>0</v>
      </c>
      <c r="W53" s="319">
        <f>IFERROR(SUM(W50:W51),"0")</f>
        <v>0</v>
      </c>
      <c r="X53" s="37"/>
      <c r="Y53" s="320"/>
      <c r="Z53" s="320"/>
    </row>
    <row r="54" spans="1:53" ht="16.5" customHeight="1" x14ac:dyDescent="0.25">
      <c r="A54" s="382" t="s">
        <v>104</v>
      </c>
      <c r="B54" s="333"/>
      <c r="C54" s="333"/>
      <c r="D54" s="333"/>
      <c r="E54" s="333"/>
      <c r="F54" s="333"/>
      <c r="G54" s="333"/>
      <c r="H54" s="333"/>
      <c r="I54" s="333"/>
      <c r="J54" s="333"/>
      <c r="K54" s="333"/>
      <c r="L54" s="333"/>
      <c r="M54" s="333"/>
      <c r="N54" s="333"/>
      <c r="O54" s="333"/>
      <c r="P54" s="333"/>
      <c r="Q54" s="333"/>
      <c r="R54" s="333"/>
      <c r="S54" s="333"/>
      <c r="T54" s="333"/>
      <c r="U54" s="333"/>
      <c r="V54" s="333"/>
      <c r="W54" s="333"/>
      <c r="X54" s="333"/>
      <c r="Y54" s="312"/>
      <c r="Z54" s="312"/>
    </row>
    <row r="55" spans="1:53" ht="14.25" customHeight="1" x14ac:dyDescent="0.25">
      <c r="A55" s="339" t="s">
        <v>105</v>
      </c>
      <c r="B55" s="333"/>
      <c r="C55" s="333"/>
      <c r="D55" s="333"/>
      <c r="E55" s="333"/>
      <c r="F55" s="333"/>
      <c r="G55" s="333"/>
      <c r="H55" s="333"/>
      <c r="I55" s="333"/>
      <c r="J55" s="333"/>
      <c r="K55" s="333"/>
      <c r="L55" s="333"/>
      <c r="M55" s="333"/>
      <c r="N55" s="333"/>
      <c r="O55" s="333"/>
      <c r="P55" s="333"/>
      <c r="Q55" s="333"/>
      <c r="R55" s="333"/>
      <c r="S55" s="333"/>
      <c r="T55" s="333"/>
      <c r="U55" s="333"/>
      <c r="V55" s="333"/>
      <c r="W55" s="333"/>
      <c r="X55" s="333"/>
      <c r="Y55" s="313"/>
      <c r="Z55" s="313"/>
    </row>
    <row r="56" spans="1:53" ht="27" customHeight="1" x14ac:dyDescent="0.25">
      <c r="A56" s="54" t="s">
        <v>106</v>
      </c>
      <c r="B56" s="54" t="s">
        <v>107</v>
      </c>
      <c r="C56" s="31">
        <v>4301011481</v>
      </c>
      <c r="D56" s="324">
        <v>4680115881426</v>
      </c>
      <c r="E56" s="323"/>
      <c r="F56" s="316">
        <v>1.35</v>
      </c>
      <c r="G56" s="32">
        <v>8</v>
      </c>
      <c r="H56" s="316">
        <v>10.8</v>
      </c>
      <c r="I56" s="316">
        <v>11.28</v>
      </c>
      <c r="J56" s="32">
        <v>48</v>
      </c>
      <c r="K56" s="32" t="s">
        <v>100</v>
      </c>
      <c r="L56" s="33" t="s">
        <v>108</v>
      </c>
      <c r="M56" s="32">
        <v>55</v>
      </c>
      <c r="N56" s="362" t="s">
        <v>109</v>
      </c>
      <c r="O56" s="322"/>
      <c r="P56" s="322"/>
      <c r="Q56" s="322"/>
      <c r="R56" s="323"/>
      <c r="S56" s="34"/>
      <c r="T56" s="34"/>
      <c r="U56" s="35" t="s">
        <v>65</v>
      </c>
      <c r="V56" s="317">
        <v>0</v>
      </c>
      <c r="W56" s="318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110</v>
      </c>
      <c r="C57" s="31">
        <v>4301011452</v>
      </c>
      <c r="D57" s="324">
        <v>4680115881426</v>
      </c>
      <c r="E57" s="323"/>
      <c r="F57" s="316">
        <v>1.35</v>
      </c>
      <c r="G57" s="32">
        <v>8</v>
      </c>
      <c r="H57" s="316">
        <v>10.8</v>
      </c>
      <c r="I57" s="316">
        <v>11.28</v>
      </c>
      <c r="J57" s="32">
        <v>56</v>
      </c>
      <c r="K57" s="32" t="s">
        <v>100</v>
      </c>
      <c r="L57" s="33" t="s">
        <v>101</v>
      </c>
      <c r="M57" s="32">
        <v>50</v>
      </c>
      <c r="N57" s="61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22"/>
      <c r="P57" s="322"/>
      <c r="Q57" s="322"/>
      <c r="R57" s="323"/>
      <c r="S57" s="34"/>
      <c r="T57" s="34"/>
      <c r="U57" s="35" t="s">
        <v>65</v>
      </c>
      <c r="V57" s="317">
        <v>0</v>
      </c>
      <c r="W57" s="318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4301011437</v>
      </c>
      <c r="D58" s="324">
        <v>4680115881419</v>
      </c>
      <c r="E58" s="323"/>
      <c r="F58" s="316">
        <v>0.45</v>
      </c>
      <c r="G58" s="32">
        <v>10</v>
      </c>
      <c r="H58" s="316">
        <v>4.5</v>
      </c>
      <c r="I58" s="316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46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22"/>
      <c r="P58" s="322"/>
      <c r="Q58" s="322"/>
      <c r="R58" s="323"/>
      <c r="S58" s="34"/>
      <c r="T58" s="34"/>
      <c r="U58" s="35" t="s">
        <v>65</v>
      </c>
      <c r="V58" s="317">
        <v>0</v>
      </c>
      <c r="W58" s="318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4301011458</v>
      </c>
      <c r="D59" s="324">
        <v>4680115881525</v>
      </c>
      <c r="E59" s="323"/>
      <c r="F59" s="316">
        <v>0.4</v>
      </c>
      <c r="G59" s="32">
        <v>10</v>
      </c>
      <c r="H59" s="316">
        <v>4</v>
      </c>
      <c r="I59" s="316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370" t="s">
        <v>115</v>
      </c>
      <c r="O59" s="322"/>
      <c r="P59" s="322"/>
      <c r="Q59" s="322"/>
      <c r="R59" s="323"/>
      <c r="S59" s="34"/>
      <c r="T59" s="34"/>
      <c r="U59" s="35" t="s">
        <v>65</v>
      </c>
      <c r="V59" s="317">
        <v>0</v>
      </c>
      <c r="W59" s="318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32"/>
      <c r="B60" s="333"/>
      <c r="C60" s="333"/>
      <c r="D60" s="333"/>
      <c r="E60" s="333"/>
      <c r="F60" s="333"/>
      <c r="G60" s="333"/>
      <c r="H60" s="333"/>
      <c r="I60" s="333"/>
      <c r="J60" s="333"/>
      <c r="K60" s="333"/>
      <c r="L60" s="333"/>
      <c r="M60" s="334"/>
      <c r="N60" s="325" t="s">
        <v>66</v>
      </c>
      <c r="O60" s="326"/>
      <c r="P60" s="326"/>
      <c r="Q60" s="326"/>
      <c r="R60" s="326"/>
      <c r="S60" s="326"/>
      <c r="T60" s="327"/>
      <c r="U60" s="37" t="s">
        <v>67</v>
      </c>
      <c r="V60" s="319">
        <f>IFERROR(V56/H56,"0")+IFERROR(V57/H57,"0")+IFERROR(V58/H58,"0")+IFERROR(V59/H59,"0")</f>
        <v>0</v>
      </c>
      <c r="W60" s="319">
        <f>IFERROR(W56/H56,"0")+IFERROR(W57/H57,"0")+IFERROR(W58/H58,"0")+IFERROR(W59/H59,"0")</f>
        <v>0</v>
      </c>
      <c r="X60" s="319">
        <f>IFERROR(IF(X56="",0,X56),"0")+IFERROR(IF(X57="",0,X57),"0")+IFERROR(IF(X58="",0,X58),"0")+IFERROR(IF(X59="",0,X59),"0")</f>
        <v>0</v>
      </c>
      <c r="Y60" s="320"/>
      <c r="Z60" s="320"/>
    </row>
    <row r="61" spans="1:53" x14ac:dyDescent="0.2">
      <c r="A61" s="333"/>
      <c r="B61" s="333"/>
      <c r="C61" s="333"/>
      <c r="D61" s="333"/>
      <c r="E61" s="333"/>
      <c r="F61" s="333"/>
      <c r="G61" s="333"/>
      <c r="H61" s="333"/>
      <c r="I61" s="333"/>
      <c r="J61" s="333"/>
      <c r="K61" s="333"/>
      <c r="L61" s="333"/>
      <c r="M61" s="334"/>
      <c r="N61" s="325" t="s">
        <v>66</v>
      </c>
      <c r="O61" s="326"/>
      <c r="P61" s="326"/>
      <c r="Q61" s="326"/>
      <c r="R61" s="326"/>
      <c r="S61" s="326"/>
      <c r="T61" s="327"/>
      <c r="U61" s="37" t="s">
        <v>65</v>
      </c>
      <c r="V61" s="319">
        <f>IFERROR(SUM(V56:V59),"0")</f>
        <v>0</v>
      </c>
      <c r="W61" s="319">
        <f>IFERROR(SUM(W56:W59),"0")</f>
        <v>0</v>
      </c>
      <c r="X61" s="37"/>
      <c r="Y61" s="320"/>
      <c r="Z61" s="320"/>
    </row>
    <row r="62" spans="1:53" ht="16.5" customHeight="1" x14ac:dyDescent="0.25">
      <c r="A62" s="382" t="s">
        <v>95</v>
      </c>
      <c r="B62" s="333"/>
      <c r="C62" s="333"/>
      <c r="D62" s="333"/>
      <c r="E62" s="333"/>
      <c r="F62" s="333"/>
      <c r="G62" s="333"/>
      <c r="H62" s="333"/>
      <c r="I62" s="333"/>
      <c r="J62" s="333"/>
      <c r="K62" s="333"/>
      <c r="L62" s="333"/>
      <c r="M62" s="333"/>
      <c r="N62" s="333"/>
      <c r="O62" s="333"/>
      <c r="P62" s="333"/>
      <c r="Q62" s="333"/>
      <c r="R62" s="333"/>
      <c r="S62" s="333"/>
      <c r="T62" s="333"/>
      <c r="U62" s="333"/>
      <c r="V62" s="333"/>
      <c r="W62" s="333"/>
      <c r="X62" s="333"/>
      <c r="Y62" s="312"/>
      <c r="Z62" s="312"/>
    </row>
    <row r="63" spans="1:53" ht="14.25" customHeight="1" x14ac:dyDescent="0.25">
      <c r="A63" s="339" t="s">
        <v>105</v>
      </c>
      <c r="B63" s="333"/>
      <c r="C63" s="333"/>
      <c r="D63" s="333"/>
      <c r="E63" s="333"/>
      <c r="F63" s="333"/>
      <c r="G63" s="333"/>
      <c r="H63" s="333"/>
      <c r="I63" s="333"/>
      <c r="J63" s="333"/>
      <c r="K63" s="333"/>
      <c r="L63" s="333"/>
      <c r="M63" s="333"/>
      <c r="N63" s="333"/>
      <c r="O63" s="333"/>
      <c r="P63" s="333"/>
      <c r="Q63" s="333"/>
      <c r="R63" s="333"/>
      <c r="S63" s="333"/>
      <c r="T63" s="333"/>
      <c r="U63" s="333"/>
      <c r="V63" s="333"/>
      <c r="W63" s="333"/>
      <c r="X63" s="333"/>
      <c r="Y63" s="313"/>
      <c r="Z63" s="313"/>
    </row>
    <row r="64" spans="1:53" ht="27" customHeight="1" x14ac:dyDescent="0.25">
      <c r="A64" s="54" t="s">
        <v>116</v>
      </c>
      <c r="B64" s="54" t="s">
        <v>117</v>
      </c>
      <c r="C64" s="31">
        <v>4301011623</v>
      </c>
      <c r="D64" s="324">
        <v>4607091382945</v>
      </c>
      <c r="E64" s="323"/>
      <c r="F64" s="316">
        <v>1.4</v>
      </c>
      <c r="G64" s="32">
        <v>8</v>
      </c>
      <c r="H64" s="316">
        <v>11.2</v>
      </c>
      <c r="I64" s="316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394" t="s">
        <v>118</v>
      </c>
      <c r="O64" s="322"/>
      <c r="P64" s="322"/>
      <c r="Q64" s="322"/>
      <c r="R64" s="323"/>
      <c r="S64" s="34"/>
      <c r="T64" s="34"/>
      <c r="U64" s="35" t="s">
        <v>65</v>
      </c>
      <c r="V64" s="317">
        <v>0</v>
      </c>
      <c r="W64" s="318">
        <f t="shared" ref="W64:W80" si="2">IFERROR(IF(V64="",0,CEILING((V64/$H64),1)*$H64),"")</f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4301011540</v>
      </c>
      <c r="D65" s="324">
        <v>4607091385670</v>
      </c>
      <c r="E65" s="323"/>
      <c r="F65" s="316">
        <v>1.4</v>
      </c>
      <c r="G65" s="32">
        <v>8</v>
      </c>
      <c r="H65" s="316">
        <v>11.2</v>
      </c>
      <c r="I65" s="316">
        <v>11.68</v>
      </c>
      <c r="J65" s="32">
        <v>56</v>
      </c>
      <c r="K65" s="32" t="s">
        <v>100</v>
      </c>
      <c r="L65" s="33" t="s">
        <v>121</v>
      </c>
      <c r="M65" s="32">
        <v>50</v>
      </c>
      <c r="N65" s="418" t="s">
        <v>122</v>
      </c>
      <c r="O65" s="322"/>
      <c r="P65" s="322"/>
      <c r="Q65" s="322"/>
      <c r="R65" s="323"/>
      <c r="S65" s="34"/>
      <c r="T65" s="34"/>
      <c r="U65" s="35" t="s">
        <v>65</v>
      </c>
      <c r="V65" s="317">
        <v>0</v>
      </c>
      <c r="W65" s="318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119</v>
      </c>
      <c r="B66" s="54" t="s">
        <v>123</v>
      </c>
      <c r="C66" s="31">
        <v>4301011380</v>
      </c>
      <c r="D66" s="324">
        <v>4607091385670</v>
      </c>
      <c r="E66" s="323"/>
      <c r="F66" s="316">
        <v>1.35</v>
      </c>
      <c r="G66" s="32">
        <v>8</v>
      </c>
      <c r="H66" s="316">
        <v>10.8</v>
      </c>
      <c r="I66" s="316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56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22"/>
      <c r="P66" s="322"/>
      <c r="Q66" s="322"/>
      <c r="R66" s="323"/>
      <c r="S66" s="34"/>
      <c r="T66" s="34"/>
      <c r="U66" s="35" t="s">
        <v>65</v>
      </c>
      <c r="V66" s="317">
        <v>0</v>
      </c>
      <c r="W66" s="318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4301011468</v>
      </c>
      <c r="D67" s="324">
        <v>4680115881327</v>
      </c>
      <c r="E67" s="323"/>
      <c r="F67" s="316">
        <v>1.35</v>
      </c>
      <c r="G67" s="32">
        <v>8</v>
      </c>
      <c r="H67" s="316">
        <v>10.8</v>
      </c>
      <c r="I67" s="316">
        <v>11.28</v>
      </c>
      <c r="J67" s="32">
        <v>56</v>
      </c>
      <c r="K67" s="32" t="s">
        <v>100</v>
      </c>
      <c r="L67" s="33" t="s">
        <v>126</v>
      </c>
      <c r="M67" s="32">
        <v>50</v>
      </c>
      <c r="N67" s="59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22"/>
      <c r="P67" s="322"/>
      <c r="Q67" s="322"/>
      <c r="R67" s="323"/>
      <c r="S67" s="34"/>
      <c r="T67" s="34"/>
      <c r="U67" s="35" t="s">
        <v>65</v>
      </c>
      <c r="V67" s="317">
        <v>0</v>
      </c>
      <c r="W67" s="318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127</v>
      </c>
      <c r="B68" s="54" t="s">
        <v>128</v>
      </c>
      <c r="C68" s="31">
        <v>4301011703</v>
      </c>
      <c r="D68" s="324">
        <v>4680115882133</v>
      </c>
      <c r="E68" s="323"/>
      <c r="F68" s="316">
        <v>1.4</v>
      </c>
      <c r="G68" s="32">
        <v>8</v>
      </c>
      <c r="H68" s="316">
        <v>11.2</v>
      </c>
      <c r="I68" s="316">
        <v>11.68</v>
      </c>
      <c r="J68" s="32">
        <v>56</v>
      </c>
      <c r="K68" s="32" t="s">
        <v>100</v>
      </c>
      <c r="L68" s="33" t="s">
        <v>101</v>
      </c>
      <c r="M68" s="32">
        <v>50</v>
      </c>
      <c r="N68" s="571" t="s">
        <v>129</v>
      </c>
      <c r="O68" s="322"/>
      <c r="P68" s="322"/>
      <c r="Q68" s="322"/>
      <c r="R68" s="323"/>
      <c r="S68" s="34"/>
      <c r="T68" s="34"/>
      <c r="U68" s="35" t="s">
        <v>65</v>
      </c>
      <c r="V68" s="317">
        <v>0</v>
      </c>
      <c r="W68" s="318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4301011192</v>
      </c>
      <c r="D69" s="324">
        <v>4607091382952</v>
      </c>
      <c r="E69" s="323"/>
      <c r="F69" s="316">
        <v>0.5</v>
      </c>
      <c r="G69" s="32">
        <v>6</v>
      </c>
      <c r="H69" s="316">
        <v>3</v>
      </c>
      <c r="I69" s="316">
        <v>3.2</v>
      </c>
      <c r="J69" s="32">
        <v>156</v>
      </c>
      <c r="K69" s="32" t="s">
        <v>63</v>
      </c>
      <c r="L69" s="33" t="s">
        <v>101</v>
      </c>
      <c r="M69" s="32">
        <v>50</v>
      </c>
      <c r="N69" s="59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9" s="322"/>
      <c r="P69" s="322"/>
      <c r="Q69" s="322"/>
      <c r="R69" s="323"/>
      <c r="S69" s="34"/>
      <c r="T69" s="34"/>
      <c r="U69" s="35" t="s">
        <v>65</v>
      </c>
      <c r="V69" s="317">
        <v>0</v>
      </c>
      <c r="W69" s="318">
        <f t="shared" si="2"/>
        <v>0</v>
      </c>
      <c r="X69" s="36" t="str">
        <f>IFERROR(IF(W69=0,"",ROUNDUP(W69/H69,0)*0.00753),"")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4301011565</v>
      </c>
      <c r="D70" s="324">
        <v>4680115882539</v>
      </c>
      <c r="E70" s="323"/>
      <c r="F70" s="316">
        <v>0.37</v>
      </c>
      <c r="G70" s="32">
        <v>10</v>
      </c>
      <c r="H70" s="316">
        <v>3.7</v>
      </c>
      <c r="I70" s="316">
        <v>3.94</v>
      </c>
      <c r="J70" s="32">
        <v>120</v>
      </c>
      <c r="K70" s="32" t="s">
        <v>63</v>
      </c>
      <c r="L70" s="33" t="s">
        <v>121</v>
      </c>
      <c r="M70" s="32">
        <v>50</v>
      </c>
      <c r="N70" s="53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0" s="322"/>
      <c r="P70" s="322"/>
      <c r="Q70" s="322"/>
      <c r="R70" s="323"/>
      <c r="S70" s="34"/>
      <c r="T70" s="34"/>
      <c r="U70" s="35" t="s">
        <v>65</v>
      </c>
      <c r="V70" s="317">
        <v>0</v>
      </c>
      <c r="W70" s="318">
        <f t="shared" si="2"/>
        <v>0</v>
      </c>
      <c r="X70" s="36" t="str">
        <f t="shared" ref="X70:X76" si="3">IFERROR(IF(W70=0,"",ROUNDUP(W70/H70,0)*0.00937),"")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4301011382</v>
      </c>
      <c r="D71" s="324">
        <v>4607091385687</v>
      </c>
      <c r="E71" s="323"/>
      <c r="F71" s="316">
        <v>0.4</v>
      </c>
      <c r="G71" s="32">
        <v>10</v>
      </c>
      <c r="H71" s="316">
        <v>4</v>
      </c>
      <c r="I71" s="316">
        <v>4.24</v>
      </c>
      <c r="J71" s="32">
        <v>120</v>
      </c>
      <c r="K71" s="32" t="s">
        <v>63</v>
      </c>
      <c r="L71" s="33" t="s">
        <v>121</v>
      </c>
      <c r="M71" s="32">
        <v>50</v>
      </c>
      <c r="N71" s="45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22"/>
      <c r="P71" s="322"/>
      <c r="Q71" s="322"/>
      <c r="R71" s="323"/>
      <c r="S71" s="34"/>
      <c r="T71" s="34"/>
      <c r="U71" s="35" t="s">
        <v>65</v>
      </c>
      <c r="V71" s="317">
        <v>0</v>
      </c>
      <c r="W71" s="318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136</v>
      </c>
      <c r="B72" s="54" t="s">
        <v>137</v>
      </c>
      <c r="C72" s="31">
        <v>4301011344</v>
      </c>
      <c r="D72" s="324">
        <v>4607091384604</v>
      </c>
      <c r="E72" s="323"/>
      <c r="F72" s="316">
        <v>0.4</v>
      </c>
      <c r="G72" s="32">
        <v>10</v>
      </c>
      <c r="H72" s="316">
        <v>4</v>
      </c>
      <c r="I72" s="316">
        <v>4.24</v>
      </c>
      <c r="J72" s="32">
        <v>120</v>
      </c>
      <c r="K72" s="32" t="s">
        <v>63</v>
      </c>
      <c r="L72" s="33" t="s">
        <v>101</v>
      </c>
      <c r="M72" s="32">
        <v>50</v>
      </c>
      <c r="N72" s="63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2" s="322"/>
      <c r="P72" s="322"/>
      <c r="Q72" s="322"/>
      <c r="R72" s="323"/>
      <c r="S72" s="34"/>
      <c r="T72" s="34"/>
      <c r="U72" s="35" t="s">
        <v>65</v>
      </c>
      <c r="V72" s="317">
        <v>0</v>
      </c>
      <c r="W72" s="318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138</v>
      </c>
      <c r="B73" s="54" t="s">
        <v>139</v>
      </c>
      <c r="C73" s="31">
        <v>4301011386</v>
      </c>
      <c r="D73" s="324">
        <v>4680115880283</v>
      </c>
      <c r="E73" s="323"/>
      <c r="F73" s="316">
        <v>0.6</v>
      </c>
      <c r="G73" s="32">
        <v>8</v>
      </c>
      <c r="H73" s="316">
        <v>4.8</v>
      </c>
      <c r="I73" s="316">
        <v>5.04</v>
      </c>
      <c r="J73" s="32">
        <v>120</v>
      </c>
      <c r="K73" s="32" t="s">
        <v>63</v>
      </c>
      <c r="L73" s="33" t="s">
        <v>101</v>
      </c>
      <c r="M73" s="32">
        <v>45</v>
      </c>
      <c r="N73" s="46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3" s="322"/>
      <c r="P73" s="322"/>
      <c r="Q73" s="322"/>
      <c r="R73" s="323"/>
      <c r="S73" s="34"/>
      <c r="T73" s="34"/>
      <c r="U73" s="35" t="s">
        <v>65</v>
      </c>
      <c r="V73" s="317">
        <v>0</v>
      </c>
      <c r="W73" s="318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16.5" customHeight="1" x14ac:dyDescent="0.25">
      <c r="A74" s="54" t="s">
        <v>140</v>
      </c>
      <c r="B74" s="54" t="s">
        <v>141</v>
      </c>
      <c r="C74" s="31">
        <v>4301011476</v>
      </c>
      <c r="D74" s="324">
        <v>4680115881518</v>
      </c>
      <c r="E74" s="323"/>
      <c r="F74" s="316">
        <v>0.4</v>
      </c>
      <c r="G74" s="32">
        <v>10</v>
      </c>
      <c r="H74" s="316">
        <v>4</v>
      </c>
      <c r="I74" s="316">
        <v>4.24</v>
      </c>
      <c r="J74" s="32">
        <v>120</v>
      </c>
      <c r="K74" s="32" t="s">
        <v>63</v>
      </c>
      <c r="L74" s="33" t="s">
        <v>121</v>
      </c>
      <c r="M74" s="32">
        <v>50</v>
      </c>
      <c r="N74" s="48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22"/>
      <c r="P74" s="322"/>
      <c r="Q74" s="322"/>
      <c r="R74" s="323"/>
      <c r="S74" s="34"/>
      <c r="T74" s="34"/>
      <c r="U74" s="35" t="s">
        <v>65</v>
      </c>
      <c r="V74" s="317">
        <v>0</v>
      </c>
      <c r="W74" s="318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4301011443</v>
      </c>
      <c r="D75" s="324">
        <v>4680115881303</v>
      </c>
      <c r="E75" s="323"/>
      <c r="F75" s="316">
        <v>0.45</v>
      </c>
      <c r="G75" s="32">
        <v>10</v>
      </c>
      <c r="H75" s="316">
        <v>4.5</v>
      </c>
      <c r="I75" s="316">
        <v>4.71</v>
      </c>
      <c r="J75" s="32">
        <v>120</v>
      </c>
      <c r="K75" s="32" t="s">
        <v>63</v>
      </c>
      <c r="L75" s="33" t="s">
        <v>126</v>
      </c>
      <c r="M75" s="32">
        <v>50</v>
      </c>
      <c r="N75" s="4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2"/>
      <c r="P75" s="322"/>
      <c r="Q75" s="322"/>
      <c r="R75" s="323"/>
      <c r="S75" s="34"/>
      <c r="T75" s="34"/>
      <c r="U75" s="35" t="s">
        <v>65</v>
      </c>
      <c r="V75" s="317">
        <v>0</v>
      </c>
      <c r="W75" s="318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144</v>
      </c>
      <c r="B76" s="54" t="s">
        <v>145</v>
      </c>
      <c r="C76" s="31">
        <v>4301011432</v>
      </c>
      <c r="D76" s="324">
        <v>4680115882720</v>
      </c>
      <c r="E76" s="323"/>
      <c r="F76" s="316">
        <v>0.45</v>
      </c>
      <c r="G76" s="32">
        <v>10</v>
      </c>
      <c r="H76" s="316">
        <v>4.5</v>
      </c>
      <c r="I76" s="316">
        <v>4.74</v>
      </c>
      <c r="J76" s="32">
        <v>120</v>
      </c>
      <c r="K76" s="32" t="s">
        <v>63</v>
      </c>
      <c r="L76" s="33" t="s">
        <v>101</v>
      </c>
      <c r="M76" s="32">
        <v>90</v>
      </c>
      <c r="N76" s="491" t="s">
        <v>146</v>
      </c>
      <c r="O76" s="322"/>
      <c r="P76" s="322"/>
      <c r="Q76" s="322"/>
      <c r="R76" s="323"/>
      <c r="S76" s="34"/>
      <c r="T76" s="34"/>
      <c r="U76" s="35" t="s">
        <v>65</v>
      </c>
      <c r="V76" s="317">
        <v>0</v>
      </c>
      <c r="W76" s="318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4301011352</v>
      </c>
      <c r="D77" s="324">
        <v>4607091388466</v>
      </c>
      <c r="E77" s="323"/>
      <c r="F77" s="316">
        <v>0.45</v>
      </c>
      <c r="G77" s="32">
        <v>6</v>
      </c>
      <c r="H77" s="316">
        <v>2.7</v>
      </c>
      <c r="I77" s="316">
        <v>2.9</v>
      </c>
      <c r="J77" s="32">
        <v>156</v>
      </c>
      <c r="K77" s="32" t="s">
        <v>63</v>
      </c>
      <c r="L77" s="33" t="s">
        <v>121</v>
      </c>
      <c r="M77" s="32">
        <v>45</v>
      </c>
      <c r="N77" s="50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2"/>
      <c r="P77" s="322"/>
      <c r="Q77" s="322"/>
      <c r="R77" s="323"/>
      <c r="S77" s="34"/>
      <c r="T77" s="34"/>
      <c r="U77" s="35" t="s">
        <v>65</v>
      </c>
      <c r="V77" s="317">
        <v>0</v>
      </c>
      <c r="W77" s="318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149</v>
      </c>
      <c r="B78" s="54" t="s">
        <v>150</v>
      </c>
      <c r="C78" s="31">
        <v>4301011417</v>
      </c>
      <c r="D78" s="324">
        <v>4680115880269</v>
      </c>
      <c r="E78" s="323"/>
      <c r="F78" s="316">
        <v>0.375</v>
      </c>
      <c r="G78" s="32">
        <v>10</v>
      </c>
      <c r="H78" s="316">
        <v>3.75</v>
      </c>
      <c r="I78" s="316">
        <v>3.99</v>
      </c>
      <c r="J78" s="32">
        <v>120</v>
      </c>
      <c r="K78" s="32" t="s">
        <v>63</v>
      </c>
      <c r="L78" s="33" t="s">
        <v>121</v>
      </c>
      <c r="M78" s="32">
        <v>50</v>
      </c>
      <c r="N78" s="44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2"/>
      <c r="P78" s="322"/>
      <c r="Q78" s="322"/>
      <c r="R78" s="323"/>
      <c r="S78" s="34"/>
      <c r="T78" s="34"/>
      <c r="U78" s="35" t="s">
        <v>65</v>
      </c>
      <c r="V78" s="317">
        <v>0</v>
      </c>
      <c r="W78" s="318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4301011415</v>
      </c>
      <c r="D79" s="324">
        <v>4680115880429</v>
      </c>
      <c r="E79" s="323"/>
      <c r="F79" s="316">
        <v>0.45</v>
      </c>
      <c r="G79" s="32">
        <v>10</v>
      </c>
      <c r="H79" s="316">
        <v>4.5</v>
      </c>
      <c r="I79" s="316">
        <v>4.74</v>
      </c>
      <c r="J79" s="32">
        <v>120</v>
      </c>
      <c r="K79" s="32" t="s">
        <v>63</v>
      </c>
      <c r="L79" s="33" t="s">
        <v>121</v>
      </c>
      <c r="M79" s="32">
        <v>50</v>
      </c>
      <c r="N79" s="66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2"/>
      <c r="P79" s="322"/>
      <c r="Q79" s="322"/>
      <c r="R79" s="323"/>
      <c r="S79" s="34"/>
      <c r="T79" s="34"/>
      <c r="U79" s="35" t="s">
        <v>65</v>
      </c>
      <c r="V79" s="317">
        <v>0</v>
      </c>
      <c r="W79" s="318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153</v>
      </c>
      <c r="B80" s="54" t="s">
        <v>154</v>
      </c>
      <c r="C80" s="31">
        <v>4301011462</v>
      </c>
      <c r="D80" s="324">
        <v>4680115881457</v>
      </c>
      <c r="E80" s="323"/>
      <c r="F80" s="316">
        <v>0.75</v>
      </c>
      <c r="G80" s="32">
        <v>6</v>
      </c>
      <c r="H80" s="316">
        <v>4.5</v>
      </c>
      <c r="I80" s="316">
        <v>4.74</v>
      </c>
      <c r="J80" s="32">
        <v>120</v>
      </c>
      <c r="K80" s="32" t="s">
        <v>63</v>
      </c>
      <c r="L80" s="33" t="s">
        <v>121</v>
      </c>
      <c r="M80" s="32">
        <v>50</v>
      </c>
      <c r="N80" s="45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2"/>
      <c r="P80" s="322"/>
      <c r="Q80" s="322"/>
      <c r="R80" s="323"/>
      <c r="S80" s="34"/>
      <c r="T80" s="34"/>
      <c r="U80" s="35" t="s">
        <v>65</v>
      </c>
      <c r="V80" s="317">
        <v>0</v>
      </c>
      <c r="W80" s="318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32"/>
      <c r="B81" s="333"/>
      <c r="C81" s="333"/>
      <c r="D81" s="333"/>
      <c r="E81" s="333"/>
      <c r="F81" s="333"/>
      <c r="G81" s="333"/>
      <c r="H81" s="333"/>
      <c r="I81" s="333"/>
      <c r="J81" s="333"/>
      <c r="K81" s="333"/>
      <c r="L81" s="333"/>
      <c r="M81" s="334"/>
      <c r="N81" s="325" t="s">
        <v>66</v>
      </c>
      <c r="O81" s="326"/>
      <c r="P81" s="326"/>
      <c r="Q81" s="326"/>
      <c r="R81" s="326"/>
      <c r="S81" s="326"/>
      <c r="T81" s="327"/>
      <c r="U81" s="37" t="s">
        <v>67</v>
      </c>
      <c r="V81" s="319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319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19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320"/>
      <c r="Z81" s="320"/>
    </row>
    <row r="82" spans="1:53" x14ac:dyDescent="0.2">
      <c r="A82" s="333"/>
      <c r="B82" s="333"/>
      <c r="C82" s="333"/>
      <c r="D82" s="333"/>
      <c r="E82" s="333"/>
      <c r="F82" s="333"/>
      <c r="G82" s="333"/>
      <c r="H82" s="333"/>
      <c r="I82" s="333"/>
      <c r="J82" s="333"/>
      <c r="K82" s="333"/>
      <c r="L82" s="333"/>
      <c r="M82" s="334"/>
      <c r="N82" s="325" t="s">
        <v>66</v>
      </c>
      <c r="O82" s="326"/>
      <c r="P82" s="326"/>
      <c r="Q82" s="326"/>
      <c r="R82" s="326"/>
      <c r="S82" s="326"/>
      <c r="T82" s="327"/>
      <c r="U82" s="37" t="s">
        <v>65</v>
      </c>
      <c r="V82" s="319">
        <f>IFERROR(SUM(V64:V80),"0")</f>
        <v>0</v>
      </c>
      <c r="W82" s="319">
        <f>IFERROR(SUM(W64:W80),"0")</f>
        <v>0</v>
      </c>
      <c r="X82" s="37"/>
      <c r="Y82" s="320"/>
      <c r="Z82" s="320"/>
    </row>
    <row r="83" spans="1:53" ht="14.25" customHeight="1" x14ac:dyDescent="0.25">
      <c r="A83" s="339" t="s">
        <v>97</v>
      </c>
      <c r="B83" s="333"/>
      <c r="C83" s="333"/>
      <c r="D83" s="333"/>
      <c r="E83" s="333"/>
      <c r="F83" s="333"/>
      <c r="G83" s="333"/>
      <c r="H83" s="333"/>
      <c r="I83" s="333"/>
      <c r="J83" s="333"/>
      <c r="K83" s="333"/>
      <c r="L83" s="333"/>
      <c r="M83" s="333"/>
      <c r="N83" s="333"/>
      <c r="O83" s="333"/>
      <c r="P83" s="333"/>
      <c r="Q83" s="333"/>
      <c r="R83" s="333"/>
      <c r="S83" s="333"/>
      <c r="T83" s="333"/>
      <c r="U83" s="333"/>
      <c r="V83" s="333"/>
      <c r="W83" s="333"/>
      <c r="X83" s="333"/>
      <c r="Y83" s="313"/>
      <c r="Z83" s="313"/>
    </row>
    <row r="84" spans="1:53" ht="27" customHeight="1" x14ac:dyDescent="0.25">
      <c r="A84" s="54" t="s">
        <v>155</v>
      </c>
      <c r="B84" s="54" t="s">
        <v>156</v>
      </c>
      <c r="C84" s="31">
        <v>4301020189</v>
      </c>
      <c r="D84" s="324">
        <v>4607091384789</v>
      </c>
      <c r="E84" s="323"/>
      <c r="F84" s="316">
        <v>1</v>
      </c>
      <c r="G84" s="32">
        <v>6</v>
      </c>
      <c r="H84" s="316">
        <v>6</v>
      </c>
      <c r="I84" s="316">
        <v>6.36</v>
      </c>
      <c r="J84" s="32">
        <v>104</v>
      </c>
      <c r="K84" s="32" t="s">
        <v>100</v>
      </c>
      <c r="L84" s="33" t="s">
        <v>101</v>
      </c>
      <c r="M84" s="32">
        <v>45</v>
      </c>
      <c r="N84" s="656" t="s">
        <v>157</v>
      </c>
      <c r="O84" s="322"/>
      <c r="P84" s="322"/>
      <c r="Q84" s="322"/>
      <c r="R84" s="323"/>
      <c r="S84" s="34"/>
      <c r="T84" s="34"/>
      <c r="U84" s="35" t="s">
        <v>65</v>
      </c>
      <c r="V84" s="317">
        <v>0</v>
      </c>
      <c r="W84" s="318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customHeight="1" x14ac:dyDescent="0.25">
      <c r="A85" s="54" t="s">
        <v>158</v>
      </c>
      <c r="B85" s="54" t="s">
        <v>159</v>
      </c>
      <c r="C85" s="31">
        <v>4301020235</v>
      </c>
      <c r="D85" s="324">
        <v>4680115881488</v>
      </c>
      <c r="E85" s="323"/>
      <c r="F85" s="316">
        <v>1.35</v>
      </c>
      <c r="G85" s="32">
        <v>8</v>
      </c>
      <c r="H85" s="316">
        <v>10.8</v>
      </c>
      <c r="I85" s="316">
        <v>11.28</v>
      </c>
      <c r="J85" s="32">
        <v>48</v>
      </c>
      <c r="K85" s="32" t="s">
        <v>100</v>
      </c>
      <c r="L85" s="33" t="s">
        <v>101</v>
      </c>
      <c r="M85" s="32">
        <v>50</v>
      </c>
      <c r="N85" s="6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2"/>
      <c r="P85" s="322"/>
      <c r="Q85" s="322"/>
      <c r="R85" s="323"/>
      <c r="S85" s="34"/>
      <c r="T85" s="34"/>
      <c r="U85" s="35" t="s">
        <v>65</v>
      </c>
      <c r="V85" s="317">
        <v>0</v>
      </c>
      <c r="W85" s="318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160</v>
      </c>
      <c r="B86" s="54" t="s">
        <v>161</v>
      </c>
      <c r="C86" s="31">
        <v>4301020183</v>
      </c>
      <c r="D86" s="324">
        <v>4607091384765</v>
      </c>
      <c r="E86" s="323"/>
      <c r="F86" s="316">
        <v>0.42</v>
      </c>
      <c r="G86" s="32">
        <v>6</v>
      </c>
      <c r="H86" s="316">
        <v>2.52</v>
      </c>
      <c r="I86" s="316">
        <v>2.72</v>
      </c>
      <c r="J86" s="32">
        <v>156</v>
      </c>
      <c r="K86" s="32" t="s">
        <v>63</v>
      </c>
      <c r="L86" s="33" t="s">
        <v>101</v>
      </c>
      <c r="M86" s="32">
        <v>45</v>
      </c>
      <c r="N86" s="471" t="s">
        <v>162</v>
      </c>
      <c r="O86" s="322"/>
      <c r="P86" s="322"/>
      <c r="Q86" s="322"/>
      <c r="R86" s="323"/>
      <c r="S86" s="34"/>
      <c r="T86" s="34"/>
      <c r="U86" s="35" t="s">
        <v>65</v>
      </c>
      <c r="V86" s="317">
        <v>0</v>
      </c>
      <c r="W86" s="318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163</v>
      </c>
      <c r="B87" s="54" t="s">
        <v>164</v>
      </c>
      <c r="C87" s="31">
        <v>4301020228</v>
      </c>
      <c r="D87" s="324">
        <v>4680115882751</v>
      </c>
      <c r="E87" s="323"/>
      <c r="F87" s="316">
        <v>0.45</v>
      </c>
      <c r="G87" s="32">
        <v>10</v>
      </c>
      <c r="H87" s="316">
        <v>4.5</v>
      </c>
      <c r="I87" s="316">
        <v>4.74</v>
      </c>
      <c r="J87" s="32">
        <v>120</v>
      </c>
      <c r="K87" s="32" t="s">
        <v>63</v>
      </c>
      <c r="L87" s="33" t="s">
        <v>101</v>
      </c>
      <c r="M87" s="32">
        <v>90</v>
      </c>
      <c r="N87" s="509" t="s">
        <v>165</v>
      </c>
      <c r="O87" s="322"/>
      <c r="P87" s="322"/>
      <c r="Q87" s="322"/>
      <c r="R87" s="323"/>
      <c r="S87" s="34"/>
      <c r="T87" s="34"/>
      <c r="U87" s="35" t="s">
        <v>65</v>
      </c>
      <c r="V87" s="317">
        <v>0</v>
      </c>
      <c r="W87" s="318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166</v>
      </c>
      <c r="B88" s="54" t="s">
        <v>167</v>
      </c>
      <c r="C88" s="31">
        <v>4301020258</v>
      </c>
      <c r="D88" s="324">
        <v>4680115882775</v>
      </c>
      <c r="E88" s="323"/>
      <c r="F88" s="316">
        <v>0.3</v>
      </c>
      <c r="G88" s="32">
        <v>8</v>
      </c>
      <c r="H88" s="316">
        <v>2.4</v>
      </c>
      <c r="I88" s="316">
        <v>2.5</v>
      </c>
      <c r="J88" s="32">
        <v>234</v>
      </c>
      <c r="K88" s="32" t="s">
        <v>168</v>
      </c>
      <c r="L88" s="33" t="s">
        <v>121</v>
      </c>
      <c r="M88" s="32">
        <v>50</v>
      </c>
      <c r="N88" s="637" t="s">
        <v>169</v>
      </c>
      <c r="O88" s="322"/>
      <c r="P88" s="322"/>
      <c r="Q88" s="322"/>
      <c r="R88" s="323"/>
      <c r="S88" s="34"/>
      <c r="T88" s="34"/>
      <c r="U88" s="35" t="s">
        <v>65</v>
      </c>
      <c r="V88" s="317">
        <v>0</v>
      </c>
      <c r="W88" s="318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4301020217</v>
      </c>
      <c r="D89" s="324">
        <v>4680115880658</v>
      </c>
      <c r="E89" s="323"/>
      <c r="F89" s="316">
        <v>0.4</v>
      </c>
      <c r="G89" s="32">
        <v>6</v>
      </c>
      <c r="H89" s="316">
        <v>2.4</v>
      </c>
      <c r="I89" s="316">
        <v>2.6</v>
      </c>
      <c r="J89" s="32">
        <v>156</v>
      </c>
      <c r="K89" s="32" t="s">
        <v>63</v>
      </c>
      <c r="L89" s="33" t="s">
        <v>101</v>
      </c>
      <c r="M89" s="32">
        <v>50</v>
      </c>
      <c r="N89" s="5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2"/>
      <c r="P89" s="322"/>
      <c r="Q89" s="322"/>
      <c r="R89" s="323"/>
      <c r="S89" s="34"/>
      <c r="T89" s="34"/>
      <c r="U89" s="35" t="s">
        <v>65</v>
      </c>
      <c r="V89" s="317">
        <v>0</v>
      </c>
      <c r="W89" s="318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172</v>
      </c>
      <c r="B90" s="54" t="s">
        <v>173</v>
      </c>
      <c r="C90" s="31">
        <v>4301020223</v>
      </c>
      <c r="D90" s="324">
        <v>4607091381962</v>
      </c>
      <c r="E90" s="323"/>
      <c r="F90" s="316">
        <v>0.5</v>
      </c>
      <c r="G90" s="32">
        <v>6</v>
      </c>
      <c r="H90" s="316">
        <v>3</v>
      </c>
      <c r="I90" s="316">
        <v>3.2</v>
      </c>
      <c r="J90" s="32">
        <v>156</v>
      </c>
      <c r="K90" s="32" t="s">
        <v>63</v>
      </c>
      <c r="L90" s="33" t="s">
        <v>101</v>
      </c>
      <c r="M90" s="32">
        <v>50</v>
      </c>
      <c r="N90" s="64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2"/>
      <c r="P90" s="322"/>
      <c r="Q90" s="322"/>
      <c r="R90" s="323"/>
      <c r="S90" s="34"/>
      <c r="T90" s="34"/>
      <c r="U90" s="35" t="s">
        <v>65</v>
      </c>
      <c r="V90" s="317">
        <v>0</v>
      </c>
      <c r="W90" s="318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32"/>
      <c r="B91" s="333"/>
      <c r="C91" s="333"/>
      <c r="D91" s="333"/>
      <c r="E91" s="333"/>
      <c r="F91" s="333"/>
      <c r="G91" s="333"/>
      <c r="H91" s="333"/>
      <c r="I91" s="333"/>
      <c r="J91" s="333"/>
      <c r="K91" s="333"/>
      <c r="L91" s="333"/>
      <c r="M91" s="334"/>
      <c r="N91" s="325" t="s">
        <v>66</v>
      </c>
      <c r="O91" s="326"/>
      <c r="P91" s="326"/>
      <c r="Q91" s="326"/>
      <c r="R91" s="326"/>
      <c r="S91" s="326"/>
      <c r="T91" s="327"/>
      <c r="U91" s="37" t="s">
        <v>67</v>
      </c>
      <c r="V91" s="319">
        <f>IFERROR(V84/H84,"0")+IFERROR(V85/H85,"0")+IFERROR(V86/H86,"0")+IFERROR(V87/H87,"0")+IFERROR(V88/H88,"0")+IFERROR(V89/H89,"0")+IFERROR(V90/H90,"0")</f>
        <v>0</v>
      </c>
      <c r="W91" s="319">
        <f>IFERROR(W84/H84,"0")+IFERROR(W85/H85,"0")+IFERROR(W86/H86,"0")+IFERROR(W87/H87,"0")+IFERROR(W88/H88,"0")+IFERROR(W89/H89,"0")+IFERROR(W90/H90,"0")</f>
        <v>0</v>
      </c>
      <c r="X91" s="319">
        <f>IFERROR(IF(X84="",0,X84),"0")+IFERROR(IF(X85="",0,X85),"0")+IFERROR(IF(X86="",0,X86),"0")+IFERROR(IF(X87="",0,X87),"0")+IFERROR(IF(X88="",0,X88),"0")+IFERROR(IF(X89="",0,X89),"0")+IFERROR(IF(X90="",0,X90),"0")</f>
        <v>0</v>
      </c>
      <c r="Y91" s="320"/>
      <c r="Z91" s="320"/>
    </row>
    <row r="92" spans="1:53" x14ac:dyDescent="0.2">
      <c r="A92" s="333"/>
      <c r="B92" s="333"/>
      <c r="C92" s="333"/>
      <c r="D92" s="333"/>
      <c r="E92" s="333"/>
      <c r="F92" s="333"/>
      <c r="G92" s="333"/>
      <c r="H92" s="333"/>
      <c r="I92" s="333"/>
      <c r="J92" s="333"/>
      <c r="K92" s="333"/>
      <c r="L92" s="333"/>
      <c r="M92" s="334"/>
      <c r="N92" s="325" t="s">
        <v>66</v>
      </c>
      <c r="O92" s="326"/>
      <c r="P92" s="326"/>
      <c r="Q92" s="326"/>
      <c r="R92" s="326"/>
      <c r="S92" s="326"/>
      <c r="T92" s="327"/>
      <c r="U92" s="37" t="s">
        <v>65</v>
      </c>
      <c r="V92" s="319">
        <f>IFERROR(SUM(V84:V90),"0")</f>
        <v>0</v>
      </c>
      <c r="W92" s="319">
        <f>IFERROR(SUM(W84:W90),"0")</f>
        <v>0</v>
      </c>
      <c r="X92" s="37"/>
      <c r="Y92" s="320"/>
      <c r="Z92" s="320"/>
    </row>
    <row r="93" spans="1:53" ht="14.25" customHeight="1" x14ac:dyDescent="0.25">
      <c r="A93" s="339" t="s">
        <v>60</v>
      </c>
      <c r="B93" s="333"/>
      <c r="C93" s="333"/>
      <c r="D93" s="333"/>
      <c r="E93" s="333"/>
      <c r="F93" s="333"/>
      <c r="G93" s="333"/>
      <c r="H93" s="333"/>
      <c r="I93" s="333"/>
      <c r="J93" s="333"/>
      <c r="K93" s="333"/>
      <c r="L93" s="333"/>
      <c r="M93" s="333"/>
      <c r="N93" s="333"/>
      <c r="O93" s="333"/>
      <c r="P93" s="333"/>
      <c r="Q93" s="333"/>
      <c r="R93" s="333"/>
      <c r="S93" s="333"/>
      <c r="T93" s="333"/>
      <c r="U93" s="333"/>
      <c r="V93" s="333"/>
      <c r="W93" s="333"/>
      <c r="X93" s="333"/>
      <c r="Y93" s="313"/>
      <c r="Z93" s="313"/>
    </row>
    <row r="94" spans="1:53" ht="16.5" customHeight="1" x14ac:dyDescent="0.25">
      <c r="A94" s="54" t="s">
        <v>174</v>
      </c>
      <c r="B94" s="54" t="s">
        <v>175</v>
      </c>
      <c r="C94" s="31">
        <v>4301030895</v>
      </c>
      <c r="D94" s="324">
        <v>4607091387667</v>
      </c>
      <c r="E94" s="323"/>
      <c r="F94" s="316">
        <v>0.9</v>
      </c>
      <c r="G94" s="32">
        <v>10</v>
      </c>
      <c r="H94" s="316">
        <v>9</v>
      </c>
      <c r="I94" s="316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38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2"/>
      <c r="P94" s="322"/>
      <c r="Q94" s="322"/>
      <c r="R94" s="323"/>
      <c r="S94" s="34"/>
      <c r="T94" s="34"/>
      <c r="U94" s="35" t="s">
        <v>65</v>
      </c>
      <c r="V94" s="317">
        <v>0</v>
      </c>
      <c r="W94" s="318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4301030961</v>
      </c>
      <c r="D95" s="324">
        <v>4607091387636</v>
      </c>
      <c r="E95" s="323"/>
      <c r="F95" s="316">
        <v>0.7</v>
      </c>
      <c r="G95" s="32">
        <v>6</v>
      </c>
      <c r="H95" s="316">
        <v>4.2</v>
      </c>
      <c r="I95" s="316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2"/>
      <c r="P95" s="322"/>
      <c r="Q95" s="322"/>
      <c r="R95" s="323"/>
      <c r="S95" s="34"/>
      <c r="T95" s="34"/>
      <c r="U95" s="35" t="s">
        <v>65</v>
      </c>
      <c r="V95" s="317">
        <v>0</v>
      </c>
      <c r="W95" s="318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4301031078</v>
      </c>
      <c r="D96" s="324">
        <v>4607091384727</v>
      </c>
      <c r="E96" s="323"/>
      <c r="F96" s="316">
        <v>0.8</v>
      </c>
      <c r="G96" s="32">
        <v>6</v>
      </c>
      <c r="H96" s="316">
        <v>4.8</v>
      </c>
      <c r="I96" s="316">
        <v>5.16</v>
      </c>
      <c r="J96" s="32">
        <v>104</v>
      </c>
      <c r="K96" s="32" t="s">
        <v>100</v>
      </c>
      <c r="L96" s="33" t="s">
        <v>64</v>
      </c>
      <c r="M96" s="32">
        <v>45</v>
      </c>
      <c r="N96" s="54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2"/>
      <c r="P96" s="322"/>
      <c r="Q96" s="322"/>
      <c r="R96" s="323"/>
      <c r="S96" s="34"/>
      <c r="T96" s="34"/>
      <c r="U96" s="35" t="s">
        <v>65</v>
      </c>
      <c r="V96" s="317">
        <v>0</v>
      </c>
      <c r="W96" s="318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180</v>
      </c>
      <c r="B97" s="54" t="s">
        <v>181</v>
      </c>
      <c r="C97" s="31">
        <v>4301031080</v>
      </c>
      <c r="D97" s="324">
        <v>4607091386745</v>
      </c>
      <c r="E97" s="323"/>
      <c r="F97" s="316">
        <v>0.8</v>
      </c>
      <c r="G97" s="32">
        <v>6</v>
      </c>
      <c r="H97" s="316">
        <v>4.8</v>
      </c>
      <c r="I97" s="316">
        <v>5.16</v>
      </c>
      <c r="J97" s="32">
        <v>104</v>
      </c>
      <c r="K97" s="32" t="s">
        <v>100</v>
      </c>
      <c r="L97" s="33" t="s">
        <v>64</v>
      </c>
      <c r="M97" s="32">
        <v>45</v>
      </c>
      <c r="N97" s="54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2"/>
      <c r="P97" s="322"/>
      <c r="Q97" s="322"/>
      <c r="R97" s="323"/>
      <c r="S97" s="34"/>
      <c r="T97" s="34"/>
      <c r="U97" s="35" t="s">
        <v>65</v>
      </c>
      <c r="V97" s="317">
        <v>0</v>
      </c>
      <c r="W97" s="318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182</v>
      </c>
      <c r="B98" s="54" t="s">
        <v>183</v>
      </c>
      <c r="C98" s="31">
        <v>4301030963</v>
      </c>
      <c r="D98" s="324">
        <v>4607091382426</v>
      </c>
      <c r="E98" s="323"/>
      <c r="F98" s="316">
        <v>0.9</v>
      </c>
      <c r="G98" s="32">
        <v>10</v>
      </c>
      <c r="H98" s="316">
        <v>9</v>
      </c>
      <c r="I98" s="316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5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2"/>
      <c r="P98" s="322"/>
      <c r="Q98" s="322"/>
      <c r="R98" s="323"/>
      <c r="S98" s="34"/>
      <c r="T98" s="34"/>
      <c r="U98" s="35" t="s">
        <v>65</v>
      </c>
      <c r="V98" s="317">
        <v>0</v>
      </c>
      <c r="W98" s="318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4301030962</v>
      </c>
      <c r="D99" s="324">
        <v>4607091386547</v>
      </c>
      <c r="E99" s="323"/>
      <c r="F99" s="316">
        <v>0.35</v>
      </c>
      <c r="G99" s="32">
        <v>8</v>
      </c>
      <c r="H99" s="316">
        <v>2.8</v>
      </c>
      <c r="I99" s="316">
        <v>2.94</v>
      </c>
      <c r="J99" s="32">
        <v>234</v>
      </c>
      <c r="K99" s="32" t="s">
        <v>168</v>
      </c>
      <c r="L99" s="33" t="s">
        <v>64</v>
      </c>
      <c r="M99" s="32">
        <v>40</v>
      </c>
      <c r="N99" s="4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2"/>
      <c r="P99" s="322"/>
      <c r="Q99" s="322"/>
      <c r="R99" s="323"/>
      <c r="S99" s="34"/>
      <c r="T99" s="34"/>
      <c r="U99" s="35" t="s">
        <v>65</v>
      </c>
      <c r="V99" s="317">
        <v>0</v>
      </c>
      <c r="W99" s="31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4301031079</v>
      </c>
      <c r="D100" s="324">
        <v>4607091384734</v>
      </c>
      <c r="E100" s="323"/>
      <c r="F100" s="316">
        <v>0.35</v>
      </c>
      <c r="G100" s="32">
        <v>6</v>
      </c>
      <c r="H100" s="316">
        <v>2.1</v>
      </c>
      <c r="I100" s="316">
        <v>2.2000000000000002</v>
      </c>
      <c r="J100" s="32">
        <v>234</v>
      </c>
      <c r="K100" s="32" t="s">
        <v>168</v>
      </c>
      <c r="L100" s="33" t="s">
        <v>64</v>
      </c>
      <c r="M100" s="32">
        <v>45</v>
      </c>
      <c r="N100" s="38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2"/>
      <c r="P100" s="322"/>
      <c r="Q100" s="322"/>
      <c r="R100" s="323"/>
      <c r="S100" s="34"/>
      <c r="T100" s="34"/>
      <c r="U100" s="35" t="s">
        <v>65</v>
      </c>
      <c r="V100" s="317">
        <v>0</v>
      </c>
      <c r="W100" s="318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4301030964</v>
      </c>
      <c r="D101" s="324">
        <v>4607091382464</v>
      </c>
      <c r="E101" s="323"/>
      <c r="F101" s="316">
        <v>0.35</v>
      </c>
      <c r="G101" s="32">
        <v>8</v>
      </c>
      <c r="H101" s="316">
        <v>2.8</v>
      </c>
      <c r="I101" s="316">
        <v>2.964</v>
      </c>
      <c r="J101" s="32">
        <v>234</v>
      </c>
      <c r="K101" s="32" t="s">
        <v>168</v>
      </c>
      <c r="L101" s="33" t="s">
        <v>64</v>
      </c>
      <c r="M101" s="32">
        <v>40</v>
      </c>
      <c r="N101" s="49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2"/>
      <c r="P101" s="322"/>
      <c r="Q101" s="322"/>
      <c r="R101" s="323"/>
      <c r="S101" s="34"/>
      <c r="T101" s="34"/>
      <c r="U101" s="35" t="s">
        <v>65</v>
      </c>
      <c r="V101" s="317">
        <v>0</v>
      </c>
      <c r="W101" s="318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190</v>
      </c>
      <c r="B102" s="54" t="s">
        <v>191</v>
      </c>
      <c r="C102" s="31">
        <v>4301031235</v>
      </c>
      <c r="D102" s="324">
        <v>4680115883444</v>
      </c>
      <c r="E102" s="323"/>
      <c r="F102" s="316">
        <v>0.35</v>
      </c>
      <c r="G102" s="32">
        <v>8</v>
      </c>
      <c r="H102" s="316">
        <v>2.8</v>
      </c>
      <c r="I102" s="316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06" t="s">
        <v>192</v>
      </c>
      <c r="O102" s="322"/>
      <c r="P102" s="322"/>
      <c r="Q102" s="322"/>
      <c r="R102" s="323"/>
      <c r="S102" s="34"/>
      <c r="T102" s="34"/>
      <c r="U102" s="35" t="s">
        <v>65</v>
      </c>
      <c r="V102" s="317">
        <v>0</v>
      </c>
      <c r="W102" s="318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190</v>
      </c>
      <c r="B103" s="54" t="s">
        <v>193</v>
      </c>
      <c r="C103" s="31">
        <v>4301031234</v>
      </c>
      <c r="D103" s="324">
        <v>4680115883444</v>
      </c>
      <c r="E103" s="323"/>
      <c r="F103" s="316">
        <v>0.35</v>
      </c>
      <c r="G103" s="32">
        <v>8</v>
      </c>
      <c r="H103" s="316">
        <v>2.8</v>
      </c>
      <c r="I103" s="316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14" t="s">
        <v>192</v>
      </c>
      <c r="O103" s="322"/>
      <c r="P103" s="322"/>
      <c r="Q103" s="322"/>
      <c r="R103" s="323"/>
      <c r="S103" s="34"/>
      <c r="T103" s="34"/>
      <c r="U103" s="35" t="s">
        <v>65</v>
      </c>
      <c r="V103" s="317">
        <v>0</v>
      </c>
      <c r="W103" s="318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32"/>
      <c r="B104" s="333"/>
      <c r="C104" s="333"/>
      <c r="D104" s="333"/>
      <c r="E104" s="333"/>
      <c r="F104" s="333"/>
      <c r="G104" s="333"/>
      <c r="H104" s="333"/>
      <c r="I104" s="333"/>
      <c r="J104" s="333"/>
      <c r="K104" s="333"/>
      <c r="L104" s="333"/>
      <c r="M104" s="334"/>
      <c r="N104" s="325" t="s">
        <v>66</v>
      </c>
      <c r="O104" s="326"/>
      <c r="P104" s="326"/>
      <c r="Q104" s="326"/>
      <c r="R104" s="326"/>
      <c r="S104" s="326"/>
      <c r="T104" s="327"/>
      <c r="U104" s="37" t="s">
        <v>67</v>
      </c>
      <c r="V104" s="319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9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9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20"/>
      <c r="Z104" s="320"/>
    </row>
    <row r="105" spans="1:53" x14ac:dyDescent="0.2">
      <c r="A105" s="333"/>
      <c r="B105" s="333"/>
      <c r="C105" s="333"/>
      <c r="D105" s="333"/>
      <c r="E105" s="333"/>
      <c r="F105" s="333"/>
      <c r="G105" s="333"/>
      <c r="H105" s="333"/>
      <c r="I105" s="333"/>
      <c r="J105" s="333"/>
      <c r="K105" s="333"/>
      <c r="L105" s="333"/>
      <c r="M105" s="334"/>
      <c r="N105" s="325" t="s">
        <v>66</v>
      </c>
      <c r="O105" s="326"/>
      <c r="P105" s="326"/>
      <c r="Q105" s="326"/>
      <c r="R105" s="326"/>
      <c r="S105" s="326"/>
      <c r="T105" s="327"/>
      <c r="U105" s="37" t="s">
        <v>65</v>
      </c>
      <c r="V105" s="319">
        <f>IFERROR(SUM(V94:V103),"0")</f>
        <v>0</v>
      </c>
      <c r="W105" s="319">
        <f>IFERROR(SUM(W94:W103),"0")</f>
        <v>0</v>
      </c>
      <c r="X105" s="37"/>
      <c r="Y105" s="320"/>
      <c r="Z105" s="320"/>
    </row>
    <row r="106" spans="1:53" ht="14.25" customHeight="1" x14ac:dyDescent="0.25">
      <c r="A106" s="339" t="s">
        <v>68</v>
      </c>
      <c r="B106" s="333"/>
      <c r="C106" s="333"/>
      <c r="D106" s="333"/>
      <c r="E106" s="333"/>
      <c r="F106" s="333"/>
      <c r="G106" s="333"/>
      <c r="H106" s="333"/>
      <c r="I106" s="333"/>
      <c r="J106" s="333"/>
      <c r="K106" s="333"/>
      <c r="L106" s="333"/>
      <c r="M106" s="333"/>
      <c r="N106" s="333"/>
      <c r="O106" s="333"/>
      <c r="P106" s="333"/>
      <c r="Q106" s="333"/>
      <c r="R106" s="333"/>
      <c r="S106" s="333"/>
      <c r="T106" s="333"/>
      <c r="U106" s="333"/>
      <c r="V106" s="333"/>
      <c r="W106" s="333"/>
      <c r="X106" s="333"/>
      <c r="Y106" s="313"/>
      <c r="Z106" s="313"/>
    </row>
    <row r="107" spans="1:53" ht="27" customHeight="1" x14ac:dyDescent="0.25">
      <c r="A107" s="54" t="s">
        <v>194</v>
      </c>
      <c r="B107" s="54" t="s">
        <v>195</v>
      </c>
      <c r="C107" s="31">
        <v>4301051437</v>
      </c>
      <c r="D107" s="324">
        <v>4607091386967</v>
      </c>
      <c r="E107" s="323"/>
      <c r="F107" s="316">
        <v>1.35</v>
      </c>
      <c r="G107" s="32">
        <v>6</v>
      </c>
      <c r="H107" s="316">
        <v>8.1</v>
      </c>
      <c r="I107" s="316">
        <v>8.6639999999999997</v>
      </c>
      <c r="J107" s="32">
        <v>56</v>
      </c>
      <c r="K107" s="32" t="s">
        <v>100</v>
      </c>
      <c r="L107" s="33" t="s">
        <v>121</v>
      </c>
      <c r="M107" s="32">
        <v>45</v>
      </c>
      <c r="N107" s="593" t="s">
        <v>196</v>
      </c>
      <c r="O107" s="322"/>
      <c r="P107" s="322"/>
      <c r="Q107" s="322"/>
      <c r="R107" s="323"/>
      <c r="S107" s="34"/>
      <c r="T107" s="34"/>
      <c r="U107" s="35" t="s">
        <v>65</v>
      </c>
      <c r="V107" s="317">
        <v>0</v>
      </c>
      <c r="W107" s="318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194</v>
      </c>
      <c r="B108" s="54" t="s">
        <v>197</v>
      </c>
      <c r="C108" s="31">
        <v>4301051543</v>
      </c>
      <c r="D108" s="324">
        <v>4607091386967</v>
      </c>
      <c r="E108" s="323"/>
      <c r="F108" s="316">
        <v>1.4</v>
      </c>
      <c r="G108" s="32">
        <v>6</v>
      </c>
      <c r="H108" s="316">
        <v>8.4</v>
      </c>
      <c r="I108" s="316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534" t="s">
        <v>198</v>
      </c>
      <c r="O108" s="322"/>
      <c r="P108" s="322"/>
      <c r="Q108" s="322"/>
      <c r="R108" s="323"/>
      <c r="S108" s="34"/>
      <c r="T108" s="34"/>
      <c r="U108" s="35" t="s">
        <v>65</v>
      </c>
      <c r="V108" s="317">
        <v>700</v>
      </c>
      <c r="W108" s="318">
        <f t="shared" si="6"/>
        <v>705.6</v>
      </c>
      <c r="X108" s="36">
        <f>IFERROR(IF(W108=0,"",ROUNDUP(W108/H108,0)*0.02175),"")</f>
        <v>1.827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4301051611</v>
      </c>
      <c r="D109" s="324">
        <v>4607091385304</v>
      </c>
      <c r="E109" s="323"/>
      <c r="F109" s="316">
        <v>1.4</v>
      </c>
      <c r="G109" s="32">
        <v>6</v>
      </c>
      <c r="H109" s="316">
        <v>8.4</v>
      </c>
      <c r="I109" s="316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557" t="s">
        <v>201</v>
      </c>
      <c r="O109" s="322"/>
      <c r="P109" s="322"/>
      <c r="Q109" s="322"/>
      <c r="R109" s="323"/>
      <c r="S109" s="34"/>
      <c r="T109" s="34"/>
      <c r="U109" s="35" t="s">
        <v>65</v>
      </c>
      <c r="V109" s="317">
        <v>0</v>
      </c>
      <c r="W109" s="318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202</v>
      </c>
      <c r="B110" s="54" t="s">
        <v>203</v>
      </c>
      <c r="C110" s="31">
        <v>4301051306</v>
      </c>
      <c r="D110" s="324">
        <v>4607091386264</v>
      </c>
      <c r="E110" s="323"/>
      <c r="F110" s="316">
        <v>0.5</v>
      </c>
      <c r="G110" s="32">
        <v>6</v>
      </c>
      <c r="H110" s="316">
        <v>3</v>
      </c>
      <c r="I110" s="316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0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2"/>
      <c r="P110" s="322"/>
      <c r="Q110" s="322"/>
      <c r="R110" s="323"/>
      <c r="S110" s="34"/>
      <c r="T110" s="34"/>
      <c r="U110" s="35" t="s">
        <v>65</v>
      </c>
      <c r="V110" s="317">
        <v>0</v>
      </c>
      <c r="W110" s="318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204</v>
      </c>
      <c r="B111" s="54" t="s">
        <v>205</v>
      </c>
      <c r="C111" s="31">
        <v>4301051477</v>
      </c>
      <c r="D111" s="324">
        <v>4680115882584</v>
      </c>
      <c r="E111" s="323"/>
      <c r="F111" s="316">
        <v>0.33</v>
      </c>
      <c r="G111" s="32">
        <v>8</v>
      </c>
      <c r="H111" s="316">
        <v>2.64</v>
      </c>
      <c r="I111" s="316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562" t="s">
        <v>206</v>
      </c>
      <c r="O111" s="322"/>
      <c r="P111" s="322"/>
      <c r="Q111" s="322"/>
      <c r="R111" s="323"/>
      <c r="S111" s="34"/>
      <c r="T111" s="34"/>
      <c r="U111" s="35" t="s">
        <v>65</v>
      </c>
      <c r="V111" s="317">
        <v>0</v>
      </c>
      <c r="W111" s="31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204</v>
      </c>
      <c r="B112" s="54" t="s">
        <v>207</v>
      </c>
      <c r="C112" s="31">
        <v>4301051476</v>
      </c>
      <c r="D112" s="324">
        <v>4680115882584</v>
      </c>
      <c r="E112" s="323"/>
      <c r="F112" s="316">
        <v>0.33</v>
      </c>
      <c r="G112" s="32">
        <v>8</v>
      </c>
      <c r="H112" s="316">
        <v>2.64</v>
      </c>
      <c r="I112" s="316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359" t="s">
        <v>208</v>
      </c>
      <c r="O112" s="322"/>
      <c r="P112" s="322"/>
      <c r="Q112" s="322"/>
      <c r="R112" s="323"/>
      <c r="S112" s="34"/>
      <c r="T112" s="34"/>
      <c r="U112" s="35" t="s">
        <v>65</v>
      </c>
      <c r="V112" s="317">
        <v>0</v>
      </c>
      <c r="W112" s="318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209</v>
      </c>
      <c r="B113" s="54" t="s">
        <v>210</v>
      </c>
      <c r="C113" s="31">
        <v>4301051436</v>
      </c>
      <c r="D113" s="324">
        <v>4607091385731</v>
      </c>
      <c r="E113" s="323"/>
      <c r="F113" s="316">
        <v>0.45</v>
      </c>
      <c r="G113" s="32">
        <v>6</v>
      </c>
      <c r="H113" s="316">
        <v>2.7</v>
      </c>
      <c r="I113" s="316">
        <v>2.972</v>
      </c>
      <c r="J113" s="32">
        <v>156</v>
      </c>
      <c r="K113" s="32" t="s">
        <v>63</v>
      </c>
      <c r="L113" s="33" t="s">
        <v>121</v>
      </c>
      <c r="M113" s="32">
        <v>45</v>
      </c>
      <c r="N113" s="380" t="s">
        <v>211</v>
      </c>
      <c r="O113" s="322"/>
      <c r="P113" s="322"/>
      <c r="Q113" s="322"/>
      <c r="R113" s="323"/>
      <c r="S113" s="34"/>
      <c r="T113" s="34"/>
      <c r="U113" s="35" t="s">
        <v>65</v>
      </c>
      <c r="V113" s="317">
        <v>360</v>
      </c>
      <c r="W113" s="318">
        <f t="shared" si="6"/>
        <v>361.8</v>
      </c>
      <c r="X113" s="36">
        <f>IFERROR(IF(W113=0,"",ROUNDUP(W113/H113,0)*0.00753),"")</f>
        <v>1.00902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212</v>
      </c>
      <c r="B114" s="54" t="s">
        <v>213</v>
      </c>
      <c r="C114" s="31">
        <v>4301051439</v>
      </c>
      <c r="D114" s="324">
        <v>4680115880214</v>
      </c>
      <c r="E114" s="323"/>
      <c r="F114" s="316">
        <v>0.45</v>
      </c>
      <c r="G114" s="32">
        <v>6</v>
      </c>
      <c r="H114" s="316">
        <v>2.7</v>
      </c>
      <c r="I114" s="316">
        <v>2.988</v>
      </c>
      <c r="J114" s="32">
        <v>120</v>
      </c>
      <c r="K114" s="32" t="s">
        <v>63</v>
      </c>
      <c r="L114" s="33" t="s">
        <v>121</v>
      </c>
      <c r="M114" s="32">
        <v>45</v>
      </c>
      <c r="N114" s="566" t="s">
        <v>214</v>
      </c>
      <c r="O114" s="322"/>
      <c r="P114" s="322"/>
      <c r="Q114" s="322"/>
      <c r="R114" s="323"/>
      <c r="S114" s="34"/>
      <c r="T114" s="34"/>
      <c r="U114" s="35" t="s">
        <v>65</v>
      </c>
      <c r="V114" s="317">
        <v>0</v>
      </c>
      <c r="W114" s="318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215</v>
      </c>
      <c r="B115" s="54" t="s">
        <v>216</v>
      </c>
      <c r="C115" s="31">
        <v>4301051438</v>
      </c>
      <c r="D115" s="324">
        <v>4680115880894</v>
      </c>
      <c r="E115" s="323"/>
      <c r="F115" s="316">
        <v>0.33</v>
      </c>
      <c r="G115" s="32">
        <v>6</v>
      </c>
      <c r="H115" s="316">
        <v>1.98</v>
      </c>
      <c r="I115" s="316">
        <v>2.258</v>
      </c>
      <c r="J115" s="32">
        <v>156</v>
      </c>
      <c r="K115" s="32" t="s">
        <v>63</v>
      </c>
      <c r="L115" s="33" t="s">
        <v>121</v>
      </c>
      <c r="M115" s="32">
        <v>45</v>
      </c>
      <c r="N115" s="524" t="s">
        <v>217</v>
      </c>
      <c r="O115" s="322"/>
      <c r="P115" s="322"/>
      <c r="Q115" s="322"/>
      <c r="R115" s="323"/>
      <c r="S115" s="34"/>
      <c r="T115" s="34"/>
      <c r="U115" s="35" t="s">
        <v>65</v>
      </c>
      <c r="V115" s="317">
        <v>0</v>
      </c>
      <c r="W115" s="318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218</v>
      </c>
      <c r="B116" s="54" t="s">
        <v>219</v>
      </c>
      <c r="C116" s="31">
        <v>4301051313</v>
      </c>
      <c r="D116" s="324">
        <v>4607091385427</v>
      </c>
      <c r="E116" s="323"/>
      <c r="F116" s="316">
        <v>0.5</v>
      </c>
      <c r="G116" s="32">
        <v>6</v>
      </c>
      <c r="H116" s="316">
        <v>3</v>
      </c>
      <c r="I116" s="316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2"/>
      <c r="P116" s="322"/>
      <c r="Q116" s="322"/>
      <c r="R116" s="323"/>
      <c r="S116" s="34"/>
      <c r="T116" s="34"/>
      <c r="U116" s="35" t="s">
        <v>65</v>
      </c>
      <c r="V116" s="317">
        <v>0</v>
      </c>
      <c r="W116" s="318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220</v>
      </c>
      <c r="B117" s="54" t="s">
        <v>221</v>
      </c>
      <c r="C117" s="31">
        <v>4301051480</v>
      </c>
      <c r="D117" s="324">
        <v>4680115882645</v>
      </c>
      <c r="E117" s="323"/>
      <c r="F117" s="316">
        <v>0.3</v>
      </c>
      <c r="G117" s="32">
        <v>6</v>
      </c>
      <c r="H117" s="316">
        <v>1.8</v>
      </c>
      <c r="I117" s="316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572" t="s">
        <v>222</v>
      </c>
      <c r="O117" s="322"/>
      <c r="P117" s="322"/>
      <c r="Q117" s="322"/>
      <c r="R117" s="323"/>
      <c r="S117" s="34"/>
      <c r="T117" s="34"/>
      <c r="U117" s="35" t="s">
        <v>65</v>
      </c>
      <c r="V117" s="317">
        <v>0</v>
      </c>
      <c r="W117" s="318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32"/>
      <c r="B118" s="333"/>
      <c r="C118" s="333"/>
      <c r="D118" s="333"/>
      <c r="E118" s="333"/>
      <c r="F118" s="333"/>
      <c r="G118" s="333"/>
      <c r="H118" s="333"/>
      <c r="I118" s="333"/>
      <c r="J118" s="333"/>
      <c r="K118" s="333"/>
      <c r="L118" s="333"/>
      <c r="M118" s="334"/>
      <c r="N118" s="325" t="s">
        <v>66</v>
      </c>
      <c r="O118" s="326"/>
      <c r="P118" s="326"/>
      <c r="Q118" s="326"/>
      <c r="R118" s="326"/>
      <c r="S118" s="326"/>
      <c r="T118" s="327"/>
      <c r="U118" s="37" t="s">
        <v>67</v>
      </c>
      <c r="V118" s="319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216.66666666666663</v>
      </c>
      <c r="W118" s="319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218</v>
      </c>
      <c r="X118" s="319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2.83602</v>
      </c>
      <c r="Y118" s="320"/>
      <c r="Z118" s="320"/>
    </row>
    <row r="119" spans="1:53" x14ac:dyDescent="0.2">
      <c r="A119" s="333"/>
      <c r="B119" s="333"/>
      <c r="C119" s="333"/>
      <c r="D119" s="333"/>
      <c r="E119" s="333"/>
      <c r="F119" s="333"/>
      <c r="G119" s="333"/>
      <c r="H119" s="333"/>
      <c r="I119" s="333"/>
      <c r="J119" s="333"/>
      <c r="K119" s="333"/>
      <c r="L119" s="333"/>
      <c r="M119" s="334"/>
      <c r="N119" s="325" t="s">
        <v>66</v>
      </c>
      <c r="O119" s="326"/>
      <c r="P119" s="326"/>
      <c r="Q119" s="326"/>
      <c r="R119" s="326"/>
      <c r="S119" s="326"/>
      <c r="T119" s="327"/>
      <c r="U119" s="37" t="s">
        <v>65</v>
      </c>
      <c r="V119" s="319">
        <f>IFERROR(SUM(V107:V117),"0")</f>
        <v>1060</v>
      </c>
      <c r="W119" s="319">
        <f>IFERROR(SUM(W107:W117),"0")</f>
        <v>1067.4000000000001</v>
      </c>
      <c r="X119" s="37"/>
      <c r="Y119" s="320"/>
      <c r="Z119" s="320"/>
    </row>
    <row r="120" spans="1:53" ht="14.25" customHeight="1" x14ac:dyDescent="0.25">
      <c r="A120" s="339" t="s">
        <v>223</v>
      </c>
      <c r="B120" s="333"/>
      <c r="C120" s="333"/>
      <c r="D120" s="333"/>
      <c r="E120" s="333"/>
      <c r="F120" s="333"/>
      <c r="G120" s="333"/>
      <c r="H120" s="333"/>
      <c r="I120" s="333"/>
      <c r="J120" s="333"/>
      <c r="K120" s="333"/>
      <c r="L120" s="333"/>
      <c r="M120" s="333"/>
      <c r="N120" s="333"/>
      <c r="O120" s="333"/>
      <c r="P120" s="333"/>
      <c r="Q120" s="333"/>
      <c r="R120" s="333"/>
      <c r="S120" s="333"/>
      <c r="T120" s="333"/>
      <c r="U120" s="333"/>
      <c r="V120" s="333"/>
      <c r="W120" s="333"/>
      <c r="X120" s="333"/>
      <c r="Y120" s="313"/>
      <c r="Z120" s="313"/>
    </row>
    <row r="121" spans="1:53" ht="27" customHeight="1" x14ac:dyDescent="0.25">
      <c r="A121" s="54" t="s">
        <v>224</v>
      </c>
      <c r="B121" s="54" t="s">
        <v>225</v>
      </c>
      <c r="C121" s="31">
        <v>4301060296</v>
      </c>
      <c r="D121" s="324">
        <v>4607091383065</v>
      </c>
      <c r="E121" s="323"/>
      <c r="F121" s="316">
        <v>0.83</v>
      </c>
      <c r="G121" s="32">
        <v>4</v>
      </c>
      <c r="H121" s="316">
        <v>3.32</v>
      </c>
      <c r="I121" s="316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2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2"/>
      <c r="P121" s="322"/>
      <c r="Q121" s="322"/>
      <c r="R121" s="323"/>
      <c r="S121" s="34"/>
      <c r="T121" s="34"/>
      <c r="U121" s="35" t="s">
        <v>65</v>
      </c>
      <c r="V121" s="317">
        <v>0</v>
      </c>
      <c r="W121" s="318">
        <f t="shared" ref="W121:W126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226</v>
      </c>
      <c r="B122" s="54" t="s">
        <v>227</v>
      </c>
      <c r="C122" s="31">
        <v>4301060371</v>
      </c>
      <c r="D122" s="324">
        <v>4680115881532</v>
      </c>
      <c r="E122" s="323"/>
      <c r="F122" s="316">
        <v>1.4</v>
      </c>
      <c r="G122" s="32">
        <v>6</v>
      </c>
      <c r="H122" s="316">
        <v>8.4</v>
      </c>
      <c r="I122" s="316">
        <v>8.9640000000000004</v>
      </c>
      <c r="J122" s="32">
        <v>56</v>
      </c>
      <c r="K122" s="32" t="s">
        <v>100</v>
      </c>
      <c r="L122" s="33" t="s">
        <v>64</v>
      </c>
      <c r="M122" s="32">
        <v>30</v>
      </c>
      <c r="N122" s="588" t="s">
        <v>228</v>
      </c>
      <c r="O122" s="322"/>
      <c r="P122" s="322"/>
      <c r="Q122" s="322"/>
      <c r="R122" s="323"/>
      <c r="S122" s="34"/>
      <c r="T122" s="34"/>
      <c r="U122" s="35" t="s">
        <v>65</v>
      </c>
      <c r="V122" s="317">
        <v>0</v>
      </c>
      <c r="W122" s="318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226</v>
      </c>
      <c r="B123" s="54" t="s">
        <v>229</v>
      </c>
      <c r="C123" s="31">
        <v>4301060350</v>
      </c>
      <c r="D123" s="324">
        <v>4680115881532</v>
      </c>
      <c r="E123" s="323"/>
      <c r="F123" s="316">
        <v>1.35</v>
      </c>
      <c r="G123" s="32">
        <v>6</v>
      </c>
      <c r="H123" s="316">
        <v>8.1</v>
      </c>
      <c r="I123" s="316">
        <v>8.58</v>
      </c>
      <c r="J123" s="32">
        <v>56</v>
      </c>
      <c r="K123" s="32" t="s">
        <v>100</v>
      </c>
      <c r="L123" s="33" t="s">
        <v>121</v>
      </c>
      <c r="M123" s="32">
        <v>30</v>
      </c>
      <c r="N123" s="5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22"/>
      <c r="P123" s="322"/>
      <c r="Q123" s="322"/>
      <c r="R123" s="323"/>
      <c r="S123" s="34"/>
      <c r="T123" s="34"/>
      <c r="U123" s="35" t="s">
        <v>65</v>
      </c>
      <c r="V123" s="317">
        <v>0</v>
      </c>
      <c r="W123" s="318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230</v>
      </c>
      <c r="B124" s="54" t="s">
        <v>231</v>
      </c>
      <c r="C124" s="31">
        <v>4301060356</v>
      </c>
      <c r="D124" s="324">
        <v>4680115882652</v>
      </c>
      <c r="E124" s="323"/>
      <c r="F124" s="316">
        <v>0.33</v>
      </c>
      <c r="G124" s="32">
        <v>6</v>
      </c>
      <c r="H124" s="316">
        <v>1.98</v>
      </c>
      <c r="I124" s="316">
        <v>2.84</v>
      </c>
      <c r="J124" s="32">
        <v>156</v>
      </c>
      <c r="K124" s="32" t="s">
        <v>63</v>
      </c>
      <c r="L124" s="33" t="s">
        <v>64</v>
      </c>
      <c r="M124" s="32">
        <v>40</v>
      </c>
      <c r="N124" s="446" t="s">
        <v>232</v>
      </c>
      <c r="O124" s="322"/>
      <c r="P124" s="322"/>
      <c r="Q124" s="322"/>
      <c r="R124" s="323"/>
      <c r="S124" s="34"/>
      <c r="T124" s="34"/>
      <c r="U124" s="35" t="s">
        <v>65</v>
      </c>
      <c r="V124" s="317">
        <v>0</v>
      </c>
      <c r="W124" s="318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16.5" customHeight="1" x14ac:dyDescent="0.25">
      <c r="A125" s="54" t="s">
        <v>233</v>
      </c>
      <c r="B125" s="54" t="s">
        <v>234</v>
      </c>
      <c r="C125" s="31">
        <v>4301060309</v>
      </c>
      <c r="D125" s="324">
        <v>4680115880238</v>
      </c>
      <c r="E125" s="323"/>
      <c r="F125" s="316">
        <v>0.33</v>
      </c>
      <c r="G125" s="32">
        <v>6</v>
      </c>
      <c r="H125" s="316">
        <v>1.98</v>
      </c>
      <c r="I125" s="316">
        <v>2.258</v>
      </c>
      <c r="J125" s="32">
        <v>156</v>
      </c>
      <c r="K125" s="32" t="s">
        <v>63</v>
      </c>
      <c r="L125" s="33" t="s">
        <v>64</v>
      </c>
      <c r="M125" s="32">
        <v>40</v>
      </c>
      <c r="N125" s="39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5" s="322"/>
      <c r="P125" s="322"/>
      <c r="Q125" s="322"/>
      <c r="R125" s="323"/>
      <c r="S125" s="34"/>
      <c r="T125" s="34"/>
      <c r="U125" s="35" t="s">
        <v>65</v>
      </c>
      <c r="V125" s="317">
        <v>0</v>
      </c>
      <c r="W125" s="318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235</v>
      </c>
      <c r="B126" s="54" t="s">
        <v>236</v>
      </c>
      <c r="C126" s="31">
        <v>4301060351</v>
      </c>
      <c r="D126" s="324">
        <v>4680115881464</v>
      </c>
      <c r="E126" s="323"/>
      <c r="F126" s="316">
        <v>0.4</v>
      </c>
      <c r="G126" s="32">
        <v>6</v>
      </c>
      <c r="H126" s="316">
        <v>2.4</v>
      </c>
      <c r="I126" s="316">
        <v>2.6</v>
      </c>
      <c r="J126" s="32">
        <v>156</v>
      </c>
      <c r="K126" s="32" t="s">
        <v>63</v>
      </c>
      <c r="L126" s="33" t="s">
        <v>121</v>
      </c>
      <c r="M126" s="32">
        <v>30</v>
      </c>
      <c r="N126" s="454" t="s">
        <v>237</v>
      </c>
      <c r="O126" s="322"/>
      <c r="P126" s="322"/>
      <c r="Q126" s="322"/>
      <c r="R126" s="323"/>
      <c r="S126" s="34"/>
      <c r="T126" s="34"/>
      <c r="U126" s="35" t="s">
        <v>65</v>
      </c>
      <c r="V126" s="317">
        <v>0</v>
      </c>
      <c r="W126" s="318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x14ac:dyDescent="0.2">
      <c r="A127" s="332"/>
      <c r="B127" s="333"/>
      <c r="C127" s="333"/>
      <c r="D127" s="333"/>
      <c r="E127" s="333"/>
      <c r="F127" s="333"/>
      <c r="G127" s="333"/>
      <c r="H127" s="333"/>
      <c r="I127" s="333"/>
      <c r="J127" s="333"/>
      <c r="K127" s="333"/>
      <c r="L127" s="333"/>
      <c r="M127" s="334"/>
      <c r="N127" s="325" t="s">
        <v>66</v>
      </c>
      <c r="O127" s="326"/>
      <c r="P127" s="326"/>
      <c r="Q127" s="326"/>
      <c r="R127" s="326"/>
      <c r="S127" s="326"/>
      <c r="T127" s="327"/>
      <c r="U127" s="37" t="s">
        <v>67</v>
      </c>
      <c r="V127" s="319">
        <f>IFERROR(V121/H121,"0")+IFERROR(V122/H122,"0")+IFERROR(V123/H123,"0")+IFERROR(V124/H124,"0")+IFERROR(V125/H125,"0")+IFERROR(V126/H126,"0")</f>
        <v>0</v>
      </c>
      <c r="W127" s="319">
        <f>IFERROR(W121/H121,"0")+IFERROR(W122/H122,"0")+IFERROR(W123/H123,"0")+IFERROR(W124/H124,"0")+IFERROR(W125/H125,"0")+IFERROR(W126/H126,"0")</f>
        <v>0</v>
      </c>
      <c r="X127" s="319">
        <f>IFERROR(IF(X121="",0,X121),"0")+IFERROR(IF(X122="",0,X122),"0")+IFERROR(IF(X123="",0,X123),"0")+IFERROR(IF(X124="",0,X124),"0")+IFERROR(IF(X125="",0,X125),"0")+IFERROR(IF(X126="",0,X126),"0")</f>
        <v>0</v>
      </c>
      <c r="Y127" s="320"/>
      <c r="Z127" s="320"/>
    </row>
    <row r="128" spans="1:53" x14ac:dyDescent="0.2">
      <c r="A128" s="333"/>
      <c r="B128" s="333"/>
      <c r="C128" s="333"/>
      <c r="D128" s="333"/>
      <c r="E128" s="333"/>
      <c r="F128" s="333"/>
      <c r="G128" s="333"/>
      <c r="H128" s="333"/>
      <c r="I128" s="333"/>
      <c r="J128" s="333"/>
      <c r="K128" s="333"/>
      <c r="L128" s="333"/>
      <c r="M128" s="334"/>
      <c r="N128" s="325" t="s">
        <v>66</v>
      </c>
      <c r="O128" s="326"/>
      <c r="P128" s="326"/>
      <c r="Q128" s="326"/>
      <c r="R128" s="326"/>
      <c r="S128" s="326"/>
      <c r="T128" s="327"/>
      <c r="U128" s="37" t="s">
        <v>65</v>
      </c>
      <c r="V128" s="319">
        <f>IFERROR(SUM(V121:V126),"0")</f>
        <v>0</v>
      </c>
      <c r="W128" s="319">
        <f>IFERROR(SUM(W121:W126),"0")</f>
        <v>0</v>
      </c>
      <c r="X128" s="37"/>
      <c r="Y128" s="320"/>
      <c r="Z128" s="320"/>
    </row>
    <row r="129" spans="1:53" ht="16.5" customHeight="1" x14ac:dyDescent="0.25">
      <c r="A129" s="382" t="s">
        <v>238</v>
      </c>
      <c r="B129" s="333"/>
      <c r="C129" s="333"/>
      <c r="D129" s="333"/>
      <c r="E129" s="333"/>
      <c r="F129" s="333"/>
      <c r="G129" s="333"/>
      <c r="H129" s="333"/>
      <c r="I129" s="333"/>
      <c r="J129" s="333"/>
      <c r="K129" s="333"/>
      <c r="L129" s="333"/>
      <c r="M129" s="333"/>
      <c r="N129" s="333"/>
      <c r="O129" s="333"/>
      <c r="P129" s="333"/>
      <c r="Q129" s="333"/>
      <c r="R129" s="333"/>
      <c r="S129" s="333"/>
      <c r="T129" s="333"/>
      <c r="U129" s="333"/>
      <c r="V129" s="333"/>
      <c r="W129" s="333"/>
      <c r="X129" s="333"/>
      <c r="Y129" s="312"/>
      <c r="Z129" s="312"/>
    </row>
    <row r="130" spans="1:53" ht="14.25" customHeight="1" x14ac:dyDescent="0.25">
      <c r="A130" s="339" t="s">
        <v>68</v>
      </c>
      <c r="B130" s="333"/>
      <c r="C130" s="333"/>
      <c r="D130" s="333"/>
      <c r="E130" s="333"/>
      <c r="F130" s="333"/>
      <c r="G130" s="333"/>
      <c r="H130" s="333"/>
      <c r="I130" s="333"/>
      <c r="J130" s="333"/>
      <c r="K130" s="333"/>
      <c r="L130" s="333"/>
      <c r="M130" s="333"/>
      <c r="N130" s="333"/>
      <c r="O130" s="333"/>
      <c r="P130" s="333"/>
      <c r="Q130" s="333"/>
      <c r="R130" s="333"/>
      <c r="S130" s="333"/>
      <c r="T130" s="333"/>
      <c r="U130" s="333"/>
      <c r="V130" s="333"/>
      <c r="W130" s="333"/>
      <c r="X130" s="333"/>
      <c r="Y130" s="313"/>
      <c r="Z130" s="313"/>
    </row>
    <row r="131" spans="1:53" ht="27" customHeight="1" x14ac:dyDescent="0.25">
      <c r="A131" s="54" t="s">
        <v>239</v>
      </c>
      <c r="B131" s="54" t="s">
        <v>240</v>
      </c>
      <c r="C131" s="31">
        <v>4301051612</v>
      </c>
      <c r="D131" s="324">
        <v>4607091385168</v>
      </c>
      <c r="E131" s="323"/>
      <c r="F131" s="316">
        <v>1.4</v>
      </c>
      <c r="G131" s="32">
        <v>6</v>
      </c>
      <c r="H131" s="316">
        <v>8.4</v>
      </c>
      <c r="I131" s="316">
        <v>8.9580000000000002</v>
      </c>
      <c r="J131" s="32">
        <v>56</v>
      </c>
      <c r="K131" s="32" t="s">
        <v>100</v>
      </c>
      <c r="L131" s="33" t="s">
        <v>64</v>
      </c>
      <c r="M131" s="32">
        <v>45</v>
      </c>
      <c r="N131" s="436" t="s">
        <v>241</v>
      </c>
      <c r="O131" s="322"/>
      <c r="P131" s="322"/>
      <c r="Q131" s="322"/>
      <c r="R131" s="323"/>
      <c r="S131" s="34"/>
      <c r="T131" s="34"/>
      <c r="U131" s="35" t="s">
        <v>65</v>
      </c>
      <c r="V131" s="317">
        <v>2000</v>
      </c>
      <c r="W131" s="318">
        <f>IFERROR(IF(V131="",0,CEILING((V131/$H131),1)*$H131),"")</f>
        <v>2007.6000000000001</v>
      </c>
      <c r="X131" s="36">
        <f>IFERROR(IF(W131=0,"",ROUNDUP(W131/H131,0)*0.02175),"")</f>
        <v>5.1982499999999998</v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242</v>
      </c>
      <c r="B132" s="54" t="s">
        <v>243</v>
      </c>
      <c r="C132" s="31">
        <v>4301051362</v>
      </c>
      <c r="D132" s="324">
        <v>4607091383256</v>
      </c>
      <c r="E132" s="323"/>
      <c r="F132" s="316">
        <v>0.33</v>
      </c>
      <c r="G132" s="32">
        <v>6</v>
      </c>
      <c r="H132" s="316">
        <v>1.98</v>
      </c>
      <c r="I132" s="316">
        <v>2.246</v>
      </c>
      <c r="J132" s="32">
        <v>156</v>
      </c>
      <c r="K132" s="32" t="s">
        <v>63</v>
      </c>
      <c r="L132" s="33" t="s">
        <v>121</v>
      </c>
      <c r="M132" s="32">
        <v>45</v>
      </c>
      <c r="N132" s="59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22"/>
      <c r="P132" s="322"/>
      <c r="Q132" s="322"/>
      <c r="R132" s="323"/>
      <c r="S132" s="34"/>
      <c r="T132" s="34"/>
      <c r="U132" s="35" t="s">
        <v>65</v>
      </c>
      <c r="V132" s="317">
        <v>0</v>
      </c>
      <c r="W132" s="318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244</v>
      </c>
      <c r="B133" s="54" t="s">
        <v>245</v>
      </c>
      <c r="C133" s="31">
        <v>4301051358</v>
      </c>
      <c r="D133" s="324">
        <v>4607091385748</v>
      </c>
      <c r="E133" s="323"/>
      <c r="F133" s="316">
        <v>0.45</v>
      </c>
      <c r="G133" s="32">
        <v>6</v>
      </c>
      <c r="H133" s="316">
        <v>2.7</v>
      </c>
      <c r="I133" s="316">
        <v>2.972</v>
      </c>
      <c r="J133" s="32">
        <v>156</v>
      </c>
      <c r="K133" s="32" t="s">
        <v>63</v>
      </c>
      <c r="L133" s="33" t="s">
        <v>121</v>
      </c>
      <c r="M133" s="32">
        <v>45</v>
      </c>
      <c r="N133" s="60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22"/>
      <c r="P133" s="322"/>
      <c r="Q133" s="322"/>
      <c r="R133" s="323"/>
      <c r="S133" s="34"/>
      <c r="T133" s="34"/>
      <c r="U133" s="35" t="s">
        <v>65</v>
      </c>
      <c r="V133" s="317">
        <v>430</v>
      </c>
      <c r="W133" s="318">
        <f>IFERROR(IF(V133="",0,CEILING((V133/$H133),1)*$H133),"")</f>
        <v>432</v>
      </c>
      <c r="X133" s="36">
        <f>IFERROR(IF(W133=0,"",ROUNDUP(W133/H133,0)*0.00753),"")</f>
        <v>1.2048000000000001</v>
      </c>
      <c r="Y133" s="56"/>
      <c r="Z133" s="57"/>
      <c r="AD133" s="58"/>
      <c r="BA133" s="129" t="s">
        <v>1</v>
      </c>
    </row>
    <row r="134" spans="1:53" x14ac:dyDescent="0.2">
      <c r="A134" s="332"/>
      <c r="B134" s="333"/>
      <c r="C134" s="333"/>
      <c r="D134" s="333"/>
      <c r="E134" s="333"/>
      <c r="F134" s="333"/>
      <c r="G134" s="333"/>
      <c r="H134" s="333"/>
      <c r="I134" s="333"/>
      <c r="J134" s="333"/>
      <c r="K134" s="333"/>
      <c r="L134" s="333"/>
      <c r="M134" s="334"/>
      <c r="N134" s="325" t="s">
        <v>66</v>
      </c>
      <c r="O134" s="326"/>
      <c r="P134" s="326"/>
      <c r="Q134" s="326"/>
      <c r="R134" s="326"/>
      <c r="S134" s="326"/>
      <c r="T134" s="327"/>
      <c r="U134" s="37" t="s">
        <v>67</v>
      </c>
      <c r="V134" s="319">
        <f>IFERROR(V131/H131,"0")+IFERROR(V132/H132,"0")+IFERROR(V133/H133,"0")</f>
        <v>397.35449735449731</v>
      </c>
      <c r="W134" s="319">
        <f>IFERROR(W131/H131,"0")+IFERROR(W132/H132,"0")+IFERROR(W133/H133,"0")</f>
        <v>399</v>
      </c>
      <c r="X134" s="319">
        <f>IFERROR(IF(X131="",0,X131),"0")+IFERROR(IF(X132="",0,X132),"0")+IFERROR(IF(X133="",0,X133),"0")</f>
        <v>6.4030500000000004</v>
      </c>
      <c r="Y134" s="320"/>
      <c r="Z134" s="320"/>
    </row>
    <row r="135" spans="1:53" x14ac:dyDescent="0.2">
      <c r="A135" s="333"/>
      <c r="B135" s="333"/>
      <c r="C135" s="333"/>
      <c r="D135" s="333"/>
      <c r="E135" s="333"/>
      <c r="F135" s="333"/>
      <c r="G135" s="333"/>
      <c r="H135" s="333"/>
      <c r="I135" s="333"/>
      <c r="J135" s="333"/>
      <c r="K135" s="333"/>
      <c r="L135" s="333"/>
      <c r="M135" s="334"/>
      <c r="N135" s="325" t="s">
        <v>66</v>
      </c>
      <c r="O135" s="326"/>
      <c r="P135" s="326"/>
      <c r="Q135" s="326"/>
      <c r="R135" s="326"/>
      <c r="S135" s="326"/>
      <c r="T135" s="327"/>
      <c r="U135" s="37" t="s">
        <v>65</v>
      </c>
      <c r="V135" s="319">
        <f>IFERROR(SUM(V131:V133),"0")</f>
        <v>2430</v>
      </c>
      <c r="W135" s="319">
        <f>IFERROR(SUM(W131:W133),"0")</f>
        <v>2439.6000000000004</v>
      </c>
      <c r="X135" s="37"/>
      <c r="Y135" s="320"/>
      <c r="Z135" s="320"/>
    </row>
    <row r="136" spans="1:53" ht="27.75" customHeight="1" x14ac:dyDescent="0.2">
      <c r="A136" s="494" t="s">
        <v>246</v>
      </c>
      <c r="B136" s="495"/>
      <c r="C136" s="495"/>
      <c r="D136" s="495"/>
      <c r="E136" s="495"/>
      <c r="F136" s="495"/>
      <c r="G136" s="495"/>
      <c r="H136" s="495"/>
      <c r="I136" s="495"/>
      <c r="J136" s="495"/>
      <c r="K136" s="495"/>
      <c r="L136" s="495"/>
      <c r="M136" s="495"/>
      <c r="N136" s="495"/>
      <c r="O136" s="495"/>
      <c r="P136" s="495"/>
      <c r="Q136" s="495"/>
      <c r="R136" s="495"/>
      <c r="S136" s="495"/>
      <c r="T136" s="495"/>
      <c r="U136" s="495"/>
      <c r="V136" s="495"/>
      <c r="W136" s="495"/>
      <c r="X136" s="495"/>
      <c r="Y136" s="48"/>
      <c r="Z136" s="48"/>
    </row>
    <row r="137" spans="1:53" ht="16.5" customHeight="1" x14ac:dyDescent="0.25">
      <c r="A137" s="382" t="s">
        <v>247</v>
      </c>
      <c r="B137" s="333"/>
      <c r="C137" s="333"/>
      <c r="D137" s="333"/>
      <c r="E137" s="333"/>
      <c r="F137" s="333"/>
      <c r="G137" s="333"/>
      <c r="H137" s="333"/>
      <c r="I137" s="333"/>
      <c r="J137" s="333"/>
      <c r="K137" s="333"/>
      <c r="L137" s="333"/>
      <c r="M137" s="333"/>
      <c r="N137" s="333"/>
      <c r="O137" s="333"/>
      <c r="P137" s="333"/>
      <c r="Q137" s="333"/>
      <c r="R137" s="333"/>
      <c r="S137" s="333"/>
      <c r="T137" s="333"/>
      <c r="U137" s="333"/>
      <c r="V137" s="333"/>
      <c r="W137" s="333"/>
      <c r="X137" s="333"/>
      <c r="Y137" s="312"/>
      <c r="Z137" s="312"/>
    </row>
    <row r="138" spans="1:53" ht="14.25" customHeight="1" x14ac:dyDescent="0.25">
      <c r="A138" s="339" t="s">
        <v>105</v>
      </c>
      <c r="B138" s="333"/>
      <c r="C138" s="333"/>
      <c r="D138" s="333"/>
      <c r="E138" s="333"/>
      <c r="F138" s="333"/>
      <c r="G138" s="333"/>
      <c r="H138" s="333"/>
      <c r="I138" s="333"/>
      <c r="J138" s="333"/>
      <c r="K138" s="333"/>
      <c r="L138" s="333"/>
      <c r="M138" s="333"/>
      <c r="N138" s="333"/>
      <c r="O138" s="333"/>
      <c r="P138" s="333"/>
      <c r="Q138" s="333"/>
      <c r="R138" s="333"/>
      <c r="S138" s="333"/>
      <c r="T138" s="333"/>
      <c r="U138" s="333"/>
      <c r="V138" s="333"/>
      <c r="W138" s="333"/>
      <c r="X138" s="333"/>
      <c r="Y138" s="313"/>
      <c r="Z138" s="313"/>
    </row>
    <row r="139" spans="1:53" ht="27" customHeight="1" x14ac:dyDescent="0.25">
      <c r="A139" s="54" t="s">
        <v>248</v>
      </c>
      <c r="B139" s="54" t="s">
        <v>249</v>
      </c>
      <c r="C139" s="31">
        <v>4301011223</v>
      </c>
      <c r="D139" s="324">
        <v>4607091383423</v>
      </c>
      <c r="E139" s="323"/>
      <c r="F139" s="316">
        <v>1.35</v>
      </c>
      <c r="G139" s="32">
        <v>8</v>
      </c>
      <c r="H139" s="316">
        <v>10.8</v>
      </c>
      <c r="I139" s="316">
        <v>11.375999999999999</v>
      </c>
      <c r="J139" s="32">
        <v>56</v>
      </c>
      <c r="K139" s="32" t="s">
        <v>100</v>
      </c>
      <c r="L139" s="33" t="s">
        <v>121</v>
      </c>
      <c r="M139" s="32">
        <v>35</v>
      </c>
      <c r="N139" s="58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22"/>
      <c r="P139" s="322"/>
      <c r="Q139" s="322"/>
      <c r="R139" s="323"/>
      <c r="S139" s="34"/>
      <c r="T139" s="34"/>
      <c r="U139" s="35" t="s">
        <v>65</v>
      </c>
      <c r="V139" s="317">
        <v>0</v>
      </c>
      <c r="W139" s="318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250</v>
      </c>
      <c r="B140" s="54" t="s">
        <v>251</v>
      </c>
      <c r="C140" s="31">
        <v>4301011338</v>
      </c>
      <c r="D140" s="324">
        <v>4607091381405</v>
      </c>
      <c r="E140" s="323"/>
      <c r="F140" s="316">
        <v>1.35</v>
      </c>
      <c r="G140" s="32">
        <v>8</v>
      </c>
      <c r="H140" s="316">
        <v>10.8</v>
      </c>
      <c r="I140" s="316">
        <v>11.375999999999999</v>
      </c>
      <c r="J140" s="32">
        <v>56</v>
      </c>
      <c r="K140" s="32" t="s">
        <v>100</v>
      </c>
      <c r="L140" s="33" t="s">
        <v>64</v>
      </c>
      <c r="M140" s="32">
        <v>35</v>
      </c>
      <c r="N140" s="49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22"/>
      <c r="P140" s="322"/>
      <c r="Q140" s="322"/>
      <c r="R140" s="323"/>
      <c r="S140" s="34"/>
      <c r="T140" s="34"/>
      <c r="U140" s="35" t="s">
        <v>65</v>
      </c>
      <c r="V140" s="317">
        <v>0</v>
      </c>
      <c r="W140" s="318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customHeight="1" x14ac:dyDescent="0.25">
      <c r="A141" s="54" t="s">
        <v>252</v>
      </c>
      <c r="B141" s="54" t="s">
        <v>253</v>
      </c>
      <c r="C141" s="31">
        <v>4301011333</v>
      </c>
      <c r="D141" s="324">
        <v>4607091386516</v>
      </c>
      <c r="E141" s="323"/>
      <c r="F141" s="316">
        <v>1.4</v>
      </c>
      <c r="G141" s="32">
        <v>8</v>
      </c>
      <c r="H141" s="316">
        <v>11.2</v>
      </c>
      <c r="I141" s="316">
        <v>11.776</v>
      </c>
      <c r="J141" s="32">
        <v>56</v>
      </c>
      <c r="K141" s="32" t="s">
        <v>100</v>
      </c>
      <c r="L141" s="33" t="s">
        <v>64</v>
      </c>
      <c r="M141" s="32">
        <v>30</v>
      </c>
      <c r="N141" s="62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22"/>
      <c r="P141" s="322"/>
      <c r="Q141" s="322"/>
      <c r="R141" s="323"/>
      <c r="S141" s="34"/>
      <c r="T141" s="34"/>
      <c r="U141" s="35" t="s">
        <v>65</v>
      </c>
      <c r="V141" s="317">
        <v>0</v>
      </c>
      <c r="W141" s="318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32"/>
      <c r="B142" s="333"/>
      <c r="C142" s="333"/>
      <c r="D142" s="333"/>
      <c r="E142" s="333"/>
      <c r="F142" s="333"/>
      <c r="G142" s="333"/>
      <c r="H142" s="333"/>
      <c r="I142" s="333"/>
      <c r="J142" s="333"/>
      <c r="K142" s="333"/>
      <c r="L142" s="333"/>
      <c r="M142" s="334"/>
      <c r="N142" s="325" t="s">
        <v>66</v>
      </c>
      <c r="O142" s="326"/>
      <c r="P142" s="326"/>
      <c r="Q142" s="326"/>
      <c r="R142" s="326"/>
      <c r="S142" s="326"/>
      <c r="T142" s="327"/>
      <c r="U142" s="37" t="s">
        <v>67</v>
      </c>
      <c r="V142" s="319">
        <f>IFERROR(V139/H139,"0")+IFERROR(V140/H140,"0")+IFERROR(V141/H141,"0")</f>
        <v>0</v>
      </c>
      <c r="W142" s="319">
        <f>IFERROR(W139/H139,"0")+IFERROR(W140/H140,"0")+IFERROR(W141/H141,"0")</f>
        <v>0</v>
      </c>
      <c r="X142" s="319">
        <f>IFERROR(IF(X139="",0,X139),"0")+IFERROR(IF(X140="",0,X140),"0")+IFERROR(IF(X141="",0,X141),"0")</f>
        <v>0</v>
      </c>
      <c r="Y142" s="320"/>
      <c r="Z142" s="320"/>
    </row>
    <row r="143" spans="1:53" x14ac:dyDescent="0.2">
      <c r="A143" s="333"/>
      <c r="B143" s="333"/>
      <c r="C143" s="333"/>
      <c r="D143" s="333"/>
      <c r="E143" s="333"/>
      <c r="F143" s="333"/>
      <c r="G143" s="333"/>
      <c r="H143" s="333"/>
      <c r="I143" s="333"/>
      <c r="J143" s="333"/>
      <c r="K143" s="333"/>
      <c r="L143" s="333"/>
      <c r="M143" s="334"/>
      <c r="N143" s="325" t="s">
        <v>66</v>
      </c>
      <c r="O143" s="326"/>
      <c r="P143" s="326"/>
      <c r="Q143" s="326"/>
      <c r="R143" s="326"/>
      <c r="S143" s="326"/>
      <c r="T143" s="327"/>
      <c r="U143" s="37" t="s">
        <v>65</v>
      </c>
      <c r="V143" s="319">
        <f>IFERROR(SUM(V139:V141),"0")</f>
        <v>0</v>
      </c>
      <c r="W143" s="319">
        <f>IFERROR(SUM(W139:W141),"0")</f>
        <v>0</v>
      </c>
      <c r="X143" s="37"/>
      <c r="Y143" s="320"/>
      <c r="Z143" s="320"/>
    </row>
    <row r="144" spans="1:53" ht="16.5" customHeight="1" x14ac:dyDescent="0.25">
      <c r="A144" s="382" t="s">
        <v>254</v>
      </c>
      <c r="B144" s="333"/>
      <c r="C144" s="333"/>
      <c r="D144" s="333"/>
      <c r="E144" s="333"/>
      <c r="F144" s="333"/>
      <c r="G144" s="333"/>
      <c r="H144" s="333"/>
      <c r="I144" s="333"/>
      <c r="J144" s="333"/>
      <c r="K144" s="333"/>
      <c r="L144" s="333"/>
      <c r="M144" s="333"/>
      <c r="N144" s="333"/>
      <c r="O144" s="333"/>
      <c r="P144" s="333"/>
      <c r="Q144" s="333"/>
      <c r="R144" s="333"/>
      <c r="S144" s="333"/>
      <c r="T144" s="333"/>
      <c r="U144" s="333"/>
      <c r="V144" s="333"/>
      <c r="W144" s="333"/>
      <c r="X144" s="333"/>
      <c r="Y144" s="312"/>
      <c r="Z144" s="312"/>
    </row>
    <row r="145" spans="1:53" ht="14.25" customHeight="1" x14ac:dyDescent="0.25">
      <c r="A145" s="339" t="s">
        <v>60</v>
      </c>
      <c r="B145" s="333"/>
      <c r="C145" s="333"/>
      <c r="D145" s="333"/>
      <c r="E145" s="333"/>
      <c r="F145" s="333"/>
      <c r="G145" s="333"/>
      <c r="H145" s="333"/>
      <c r="I145" s="333"/>
      <c r="J145" s="333"/>
      <c r="K145" s="333"/>
      <c r="L145" s="333"/>
      <c r="M145" s="333"/>
      <c r="N145" s="333"/>
      <c r="O145" s="333"/>
      <c r="P145" s="333"/>
      <c r="Q145" s="333"/>
      <c r="R145" s="333"/>
      <c r="S145" s="333"/>
      <c r="T145" s="333"/>
      <c r="U145" s="333"/>
      <c r="V145" s="333"/>
      <c r="W145" s="333"/>
      <c r="X145" s="333"/>
      <c r="Y145" s="313"/>
      <c r="Z145" s="313"/>
    </row>
    <row r="146" spans="1:53" ht="27" customHeight="1" x14ac:dyDescent="0.25">
      <c r="A146" s="54" t="s">
        <v>255</v>
      </c>
      <c r="B146" s="54" t="s">
        <v>256</v>
      </c>
      <c r="C146" s="31">
        <v>4301031191</v>
      </c>
      <c r="D146" s="324">
        <v>4680115880993</v>
      </c>
      <c r="E146" s="323"/>
      <c r="F146" s="316">
        <v>0.7</v>
      </c>
      <c r="G146" s="32">
        <v>6</v>
      </c>
      <c r="H146" s="316">
        <v>4.2</v>
      </c>
      <c r="I146" s="316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2"/>
      <c r="P146" s="322"/>
      <c r="Q146" s="322"/>
      <c r="R146" s="323"/>
      <c r="S146" s="34"/>
      <c r="T146" s="34"/>
      <c r="U146" s="35" t="s">
        <v>65</v>
      </c>
      <c r="V146" s="317">
        <v>0</v>
      </c>
      <c r="W146" s="318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257</v>
      </c>
      <c r="B147" s="54" t="s">
        <v>258</v>
      </c>
      <c r="C147" s="31">
        <v>4301031204</v>
      </c>
      <c r="D147" s="324">
        <v>4680115881761</v>
      </c>
      <c r="E147" s="323"/>
      <c r="F147" s="316">
        <v>0.7</v>
      </c>
      <c r="G147" s="32">
        <v>6</v>
      </c>
      <c r="H147" s="316">
        <v>4.2</v>
      </c>
      <c r="I147" s="316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6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2"/>
      <c r="P147" s="322"/>
      <c r="Q147" s="322"/>
      <c r="R147" s="323"/>
      <c r="S147" s="34"/>
      <c r="T147" s="34"/>
      <c r="U147" s="35" t="s">
        <v>65</v>
      </c>
      <c r="V147" s="317">
        <v>0</v>
      </c>
      <c r="W147" s="318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259</v>
      </c>
      <c r="B148" s="54" t="s">
        <v>260</v>
      </c>
      <c r="C148" s="31">
        <v>4301031201</v>
      </c>
      <c r="D148" s="324">
        <v>4680115881563</v>
      </c>
      <c r="E148" s="323"/>
      <c r="F148" s="316">
        <v>0.7</v>
      </c>
      <c r="G148" s="32">
        <v>6</v>
      </c>
      <c r="H148" s="316">
        <v>4.2</v>
      </c>
      <c r="I148" s="316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2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2"/>
      <c r="P148" s="322"/>
      <c r="Q148" s="322"/>
      <c r="R148" s="323"/>
      <c r="S148" s="34"/>
      <c r="T148" s="34"/>
      <c r="U148" s="35" t="s">
        <v>65</v>
      </c>
      <c r="V148" s="317">
        <v>0</v>
      </c>
      <c r="W148" s="318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261</v>
      </c>
      <c r="B149" s="54" t="s">
        <v>262</v>
      </c>
      <c r="C149" s="31">
        <v>4301031199</v>
      </c>
      <c r="D149" s="324">
        <v>4680115880986</v>
      </c>
      <c r="E149" s="323"/>
      <c r="F149" s="316">
        <v>0.35</v>
      </c>
      <c r="G149" s="32">
        <v>6</v>
      </c>
      <c r="H149" s="316">
        <v>2.1</v>
      </c>
      <c r="I149" s="316">
        <v>2.23</v>
      </c>
      <c r="J149" s="32">
        <v>234</v>
      </c>
      <c r="K149" s="32" t="s">
        <v>168</v>
      </c>
      <c r="L149" s="33" t="s">
        <v>64</v>
      </c>
      <c r="M149" s="32">
        <v>40</v>
      </c>
      <c r="N149" s="4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2"/>
      <c r="P149" s="322"/>
      <c r="Q149" s="322"/>
      <c r="R149" s="323"/>
      <c r="S149" s="34"/>
      <c r="T149" s="34"/>
      <c r="U149" s="35" t="s">
        <v>65</v>
      </c>
      <c r="V149" s="317">
        <v>0</v>
      </c>
      <c r="W149" s="318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263</v>
      </c>
      <c r="B150" s="54" t="s">
        <v>264</v>
      </c>
      <c r="C150" s="31">
        <v>4301031190</v>
      </c>
      <c r="D150" s="324">
        <v>4680115880207</v>
      </c>
      <c r="E150" s="323"/>
      <c r="F150" s="316">
        <v>0.4</v>
      </c>
      <c r="G150" s="32">
        <v>6</v>
      </c>
      <c r="H150" s="316">
        <v>2.4</v>
      </c>
      <c r="I150" s="316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47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2"/>
      <c r="P150" s="322"/>
      <c r="Q150" s="322"/>
      <c r="R150" s="323"/>
      <c r="S150" s="34"/>
      <c r="T150" s="34"/>
      <c r="U150" s="35" t="s">
        <v>65</v>
      </c>
      <c r="V150" s="317">
        <v>0</v>
      </c>
      <c r="W150" s="318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265</v>
      </c>
      <c r="B151" s="54" t="s">
        <v>266</v>
      </c>
      <c r="C151" s="31">
        <v>4301031205</v>
      </c>
      <c r="D151" s="324">
        <v>4680115881785</v>
      </c>
      <c r="E151" s="323"/>
      <c r="F151" s="316">
        <v>0.35</v>
      </c>
      <c r="G151" s="32">
        <v>6</v>
      </c>
      <c r="H151" s="316">
        <v>2.1</v>
      </c>
      <c r="I151" s="316">
        <v>2.23</v>
      </c>
      <c r="J151" s="32">
        <v>234</v>
      </c>
      <c r="K151" s="32" t="s">
        <v>168</v>
      </c>
      <c r="L151" s="33" t="s">
        <v>64</v>
      </c>
      <c r="M151" s="32">
        <v>40</v>
      </c>
      <c r="N151" s="6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2"/>
      <c r="P151" s="322"/>
      <c r="Q151" s="322"/>
      <c r="R151" s="323"/>
      <c r="S151" s="34"/>
      <c r="T151" s="34"/>
      <c r="U151" s="35" t="s">
        <v>65</v>
      </c>
      <c r="V151" s="317">
        <v>0</v>
      </c>
      <c r="W151" s="318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267</v>
      </c>
      <c r="B152" s="54" t="s">
        <v>268</v>
      </c>
      <c r="C152" s="31">
        <v>4301031202</v>
      </c>
      <c r="D152" s="324">
        <v>4680115881679</v>
      </c>
      <c r="E152" s="323"/>
      <c r="F152" s="316">
        <v>0.35</v>
      </c>
      <c r="G152" s="32">
        <v>6</v>
      </c>
      <c r="H152" s="316">
        <v>2.1</v>
      </c>
      <c r="I152" s="316">
        <v>2.2000000000000002</v>
      </c>
      <c r="J152" s="32">
        <v>234</v>
      </c>
      <c r="K152" s="32" t="s">
        <v>168</v>
      </c>
      <c r="L152" s="33" t="s">
        <v>64</v>
      </c>
      <c r="M152" s="32">
        <v>40</v>
      </c>
      <c r="N152" s="4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2"/>
      <c r="P152" s="322"/>
      <c r="Q152" s="322"/>
      <c r="R152" s="323"/>
      <c r="S152" s="34"/>
      <c r="T152" s="34"/>
      <c r="U152" s="35" t="s">
        <v>65</v>
      </c>
      <c r="V152" s="317">
        <v>0</v>
      </c>
      <c r="W152" s="318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269</v>
      </c>
      <c r="B153" s="54" t="s">
        <v>270</v>
      </c>
      <c r="C153" s="31">
        <v>4301031158</v>
      </c>
      <c r="D153" s="324">
        <v>4680115880191</v>
      </c>
      <c r="E153" s="323"/>
      <c r="F153" s="316">
        <v>0.4</v>
      </c>
      <c r="G153" s="32">
        <v>6</v>
      </c>
      <c r="H153" s="316">
        <v>2.4</v>
      </c>
      <c r="I153" s="316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2"/>
      <c r="P153" s="322"/>
      <c r="Q153" s="322"/>
      <c r="R153" s="323"/>
      <c r="S153" s="34"/>
      <c r="T153" s="34"/>
      <c r="U153" s="35" t="s">
        <v>65</v>
      </c>
      <c r="V153" s="317">
        <v>0</v>
      </c>
      <c r="W153" s="318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271</v>
      </c>
      <c r="B154" s="54" t="s">
        <v>272</v>
      </c>
      <c r="C154" s="31">
        <v>4301031245</v>
      </c>
      <c r="D154" s="324">
        <v>4680115883963</v>
      </c>
      <c r="E154" s="323"/>
      <c r="F154" s="316">
        <v>0.28000000000000003</v>
      </c>
      <c r="G154" s="32">
        <v>6</v>
      </c>
      <c r="H154" s="316">
        <v>1.68</v>
      </c>
      <c r="I154" s="316">
        <v>1.78</v>
      </c>
      <c r="J154" s="32">
        <v>234</v>
      </c>
      <c r="K154" s="32" t="s">
        <v>168</v>
      </c>
      <c r="L154" s="33" t="s">
        <v>64</v>
      </c>
      <c r="M154" s="32">
        <v>40</v>
      </c>
      <c r="N154" s="645" t="s">
        <v>273</v>
      </c>
      <c r="O154" s="322"/>
      <c r="P154" s="322"/>
      <c r="Q154" s="322"/>
      <c r="R154" s="323"/>
      <c r="S154" s="34"/>
      <c r="T154" s="34"/>
      <c r="U154" s="35" t="s">
        <v>65</v>
      </c>
      <c r="V154" s="317">
        <v>0</v>
      </c>
      <c r="W154" s="318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32"/>
      <c r="B155" s="333"/>
      <c r="C155" s="333"/>
      <c r="D155" s="333"/>
      <c r="E155" s="333"/>
      <c r="F155" s="333"/>
      <c r="G155" s="333"/>
      <c r="H155" s="333"/>
      <c r="I155" s="333"/>
      <c r="J155" s="333"/>
      <c r="K155" s="333"/>
      <c r="L155" s="333"/>
      <c r="M155" s="334"/>
      <c r="N155" s="325" t="s">
        <v>66</v>
      </c>
      <c r="O155" s="326"/>
      <c r="P155" s="326"/>
      <c r="Q155" s="326"/>
      <c r="R155" s="326"/>
      <c r="S155" s="326"/>
      <c r="T155" s="327"/>
      <c r="U155" s="37" t="s">
        <v>67</v>
      </c>
      <c r="V155" s="319">
        <f>IFERROR(V146/H146,"0")+IFERROR(V147/H147,"0")+IFERROR(V148/H148,"0")+IFERROR(V149/H149,"0")+IFERROR(V150/H150,"0")+IFERROR(V151/H151,"0")+IFERROR(V152/H152,"0")+IFERROR(V153/H153,"0")+IFERROR(V154/H154,"0")</f>
        <v>0</v>
      </c>
      <c r="W155" s="319">
        <f>IFERROR(W146/H146,"0")+IFERROR(W147/H147,"0")+IFERROR(W148/H148,"0")+IFERROR(W149/H149,"0")+IFERROR(W150/H150,"0")+IFERROR(W151/H151,"0")+IFERROR(W152/H152,"0")+IFERROR(W153/H153,"0")+IFERROR(W154/H154,"0")</f>
        <v>0</v>
      </c>
      <c r="X155" s="319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20"/>
      <c r="Z155" s="320"/>
    </row>
    <row r="156" spans="1:53" x14ac:dyDescent="0.2">
      <c r="A156" s="333"/>
      <c r="B156" s="333"/>
      <c r="C156" s="333"/>
      <c r="D156" s="333"/>
      <c r="E156" s="333"/>
      <c r="F156" s="333"/>
      <c r="G156" s="333"/>
      <c r="H156" s="333"/>
      <c r="I156" s="333"/>
      <c r="J156" s="333"/>
      <c r="K156" s="333"/>
      <c r="L156" s="333"/>
      <c r="M156" s="334"/>
      <c r="N156" s="325" t="s">
        <v>66</v>
      </c>
      <c r="O156" s="326"/>
      <c r="P156" s="326"/>
      <c r="Q156" s="326"/>
      <c r="R156" s="326"/>
      <c r="S156" s="326"/>
      <c r="T156" s="327"/>
      <c r="U156" s="37" t="s">
        <v>65</v>
      </c>
      <c r="V156" s="319">
        <f>IFERROR(SUM(V146:V154),"0")</f>
        <v>0</v>
      </c>
      <c r="W156" s="319">
        <f>IFERROR(SUM(W146:W154),"0")</f>
        <v>0</v>
      </c>
      <c r="X156" s="37"/>
      <c r="Y156" s="320"/>
      <c r="Z156" s="320"/>
    </row>
    <row r="157" spans="1:53" ht="16.5" customHeight="1" x14ac:dyDescent="0.25">
      <c r="A157" s="382" t="s">
        <v>274</v>
      </c>
      <c r="B157" s="333"/>
      <c r="C157" s="333"/>
      <c r="D157" s="333"/>
      <c r="E157" s="333"/>
      <c r="F157" s="333"/>
      <c r="G157" s="333"/>
      <c r="H157" s="333"/>
      <c r="I157" s="333"/>
      <c r="J157" s="333"/>
      <c r="K157" s="333"/>
      <c r="L157" s="333"/>
      <c r="M157" s="333"/>
      <c r="N157" s="333"/>
      <c r="O157" s="333"/>
      <c r="P157" s="333"/>
      <c r="Q157" s="333"/>
      <c r="R157" s="333"/>
      <c r="S157" s="333"/>
      <c r="T157" s="333"/>
      <c r="U157" s="333"/>
      <c r="V157" s="333"/>
      <c r="W157" s="333"/>
      <c r="X157" s="333"/>
      <c r="Y157" s="312"/>
      <c r="Z157" s="312"/>
    </row>
    <row r="158" spans="1:53" ht="14.25" customHeight="1" x14ac:dyDescent="0.25">
      <c r="A158" s="339" t="s">
        <v>105</v>
      </c>
      <c r="B158" s="333"/>
      <c r="C158" s="333"/>
      <c r="D158" s="333"/>
      <c r="E158" s="333"/>
      <c r="F158" s="333"/>
      <c r="G158" s="333"/>
      <c r="H158" s="333"/>
      <c r="I158" s="333"/>
      <c r="J158" s="333"/>
      <c r="K158" s="333"/>
      <c r="L158" s="333"/>
      <c r="M158" s="333"/>
      <c r="N158" s="333"/>
      <c r="O158" s="333"/>
      <c r="P158" s="333"/>
      <c r="Q158" s="333"/>
      <c r="R158" s="333"/>
      <c r="S158" s="333"/>
      <c r="T158" s="333"/>
      <c r="U158" s="333"/>
      <c r="V158" s="333"/>
      <c r="W158" s="333"/>
      <c r="X158" s="333"/>
      <c r="Y158" s="313"/>
      <c r="Z158" s="313"/>
    </row>
    <row r="159" spans="1:53" ht="16.5" customHeight="1" x14ac:dyDescent="0.25">
      <c r="A159" s="54" t="s">
        <v>275</v>
      </c>
      <c r="B159" s="54" t="s">
        <v>276</v>
      </c>
      <c r="C159" s="31">
        <v>4301011450</v>
      </c>
      <c r="D159" s="324">
        <v>4680115881402</v>
      </c>
      <c r="E159" s="323"/>
      <c r="F159" s="316">
        <v>1.35</v>
      </c>
      <c r="G159" s="32">
        <v>8</v>
      </c>
      <c r="H159" s="316">
        <v>10.8</v>
      </c>
      <c r="I159" s="316">
        <v>11.28</v>
      </c>
      <c r="J159" s="32">
        <v>56</v>
      </c>
      <c r="K159" s="32" t="s">
        <v>100</v>
      </c>
      <c r="L159" s="33" t="s">
        <v>101</v>
      </c>
      <c r="M159" s="32">
        <v>55</v>
      </c>
      <c r="N159" s="5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22"/>
      <c r="P159" s="322"/>
      <c r="Q159" s="322"/>
      <c r="R159" s="323"/>
      <c r="S159" s="34"/>
      <c r="T159" s="34"/>
      <c r="U159" s="35" t="s">
        <v>65</v>
      </c>
      <c r="V159" s="317">
        <v>0</v>
      </c>
      <c r="W159" s="318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277</v>
      </c>
      <c r="B160" s="54" t="s">
        <v>278</v>
      </c>
      <c r="C160" s="31">
        <v>4301011454</v>
      </c>
      <c r="D160" s="324">
        <v>4680115881396</v>
      </c>
      <c r="E160" s="323"/>
      <c r="F160" s="316">
        <v>0.45</v>
      </c>
      <c r="G160" s="32">
        <v>6</v>
      </c>
      <c r="H160" s="316">
        <v>2.7</v>
      </c>
      <c r="I160" s="316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22"/>
      <c r="P160" s="322"/>
      <c r="Q160" s="322"/>
      <c r="R160" s="323"/>
      <c r="S160" s="34"/>
      <c r="T160" s="34"/>
      <c r="U160" s="35" t="s">
        <v>65</v>
      </c>
      <c r="V160" s="317">
        <v>0</v>
      </c>
      <c r="W160" s="318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32"/>
      <c r="B161" s="333"/>
      <c r="C161" s="333"/>
      <c r="D161" s="333"/>
      <c r="E161" s="333"/>
      <c r="F161" s="333"/>
      <c r="G161" s="333"/>
      <c r="H161" s="333"/>
      <c r="I161" s="333"/>
      <c r="J161" s="333"/>
      <c r="K161" s="333"/>
      <c r="L161" s="333"/>
      <c r="M161" s="334"/>
      <c r="N161" s="325" t="s">
        <v>66</v>
      </c>
      <c r="O161" s="326"/>
      <c r="P161" s="326"/>
      <c r="Q161" s="326"/>
      <c r="R161" s="326"/>
      <c r="S161" s="326"/>
      <c r="T161" s="327"/>
      <c r="U161" s="37" t="s">
        <v>67</v>
      </c>
      <c r="V161" s="319">
        <f>IFERROR(V159/H159,"0")+IFERROR(V160/H160,"0")</f>
        <v>0</v>
      </c>
      <c r="W161" s="319">
        <f>IFERROR(W159/H159,"0")+IFERROR(W160/H160,"0")</f>
        <v>0</v>
      </c>
      <c r="X161" s="319">
        <f>IFERROR(IF(X159="",0,X159),"0")+IFERROR(IF(X160="",0,X160),"0")</f>
        <v>0</v>
      </c>
      <c r="Y161" s="320"/>
      <c r="Z161" s="320"/>
    </row>
    <row r="162" spans="1:53" x14ac:dyDescent="0.2">
      <c r="A162" s="333"/>
      <c r="B162" s="333"/>
      <c r="C162" s="333"/>
      <c r="D162" s="333"/>
      <c r="E162" s="333"/>
      <c r="F162" s="333"/>
      <c r="G162" s="333"/>
      <c r="H162" s="333"/>
      <c r="I162" s="333"/>
      <c r="J162" s="333"/>
      <c r="K162" s="333"/>
      <c r="L162" s="333"/>
      <c r="M162" s="334"/>
      <c r="N162" s="325" t="s">
        <v>66</v>
      </c>
      <c r="O162" s="326"/>
      <c r="P162" s="326"/>
      <c r="Q162" s="326"/>
      <c r="R162" s="326"/>
      <c r="S162" s="326"/>
      <c r="T162" s="327"/>
      <c r="U162" s="37" t="s">
        <v>65</v>
      </c>
      <c r="V162" s="319">
        <f>IFERROR(SUM(V159:V160),"0")</f>
        <v>0</v>
      </c>
      <c r="W162" s="319">
        <f>IFERROR(SUM(W159:W160),"0")</f>
        <v>0</v>
      </c>
      <c r="X162" s="37"/>
      <c r="Y162" s="320"/>
      <c r="Z162" s="320"/>
    </row>
    <row r="163" spans="1:53" ht="14.25" customHeight="1" x14ac:dyDescent="0.25">
      <c r="A163" s="339" t="s">
        <v>97</v>
      </c>
      <c r="B163" s="333"/>
      <c r="C163" s="333"/>
      <c r="D163" s="333"/>
      <c r="E163" s="333"/>
      <c r="F163" s="333"/>
      <c r="G163" s="333"/>
      <c r="H163" s="333"/>
      <c r="I163" s="333"/>
      <c r="J163" s="333"/>
      <c r="K163" s="333"/>
      <c r="L163" s="333"/>
      <c r="M163" s="333"/>
      <c r="N163" s="333"/>
      <c r="O163" s="333"/>
      <c r="P163" s="333"/>
      <c r="Q163" s="333"/>
      <c r="R163" s="333"/>
      <c r="S163" s="333"/>
      <c r="T163" s="333"/>
      <c r="U163" s="333"/>
      <c r="V163" s="333"/>
      <c r="W163" s="333"/>
      <c r="X163" s="333"/>
      <c r="Y163" s="313"/>
      <c r="Z163" s="313"/>
    </row>
    <row r="164" spans="1:53" ht="16.5" customHeight="1" x14ac:dyDescent="0.25">
      <c r="A164" s="54" t="s">
        <v>279</v>
      </c>
      <c r="B164" s="54" t="s">
        <v>280</v>
      </c>
      <c r="C164" s="31">
        <v>4301020262</v>
      </c>
      <c r="D164" s="324">
        <v>4680115882935</v>
      </c>
      <c r="E164" s="323"/>
      <c r="F164" s="316">
        <v>1.35</v>
      </c>
      <c r="G164" s="32">
        <v>8</v>
      </c>
      <c r="H164" s="316">
        <v>10.8</v>
      </c>
      <c r="I164" s="316">
        <v>11.28</v>
      </c>
      <c r="J164" s="32">
        <v>56</v>
      </c>
      <c r="K164" s="32" t="s">
        <v>100</v>
      </c>
      <c r="L164" s="33" t="s">
        <v>121</v>
      </c>
      <c r="M164" s="32">
        <v>50</v>
      </c>
      <c r="N164" s="610" t="s">
        <v>281</v>
      </c>
      <c r="O164" s="322"/>
      <c r="P164" s="322"/>
      <c r="Q164" s="322"/>
      <c r="R164" s="323"/>
      <c r="S164" s="34"/>
      <c r="T164" s="34"/>
      <c r="U164" s="35" t="s">
        <v>65</v>
      </c>
      <c r="V164" s="317">
        <v>0</v>
      </c>
      <c r="W164" s="318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282</v>
      </c>
      <c r="B165" s="54" t="s">
        <v>283</v>
      </c>
      <c r="C165" s="31">
        <v>4301020220</v>
      </c>
      <c r="D165" s="324">
        <v>4680115880764</v>
      </c>
      <c r="E165" s="323"/>
      <c r="F165" s="316">
        <v>0.35</v>
      </c>
      <c r="G165" s="32">
        <v>6</v>
      </c>
      <c r="H165" s="316">
        <v>2.1</v>
      </c>
      <c r="I165" s="316">
        <v>2.2999999999999998</v>
      </c>
      <c r="J165" s="32">
        <v>156</v>
      </c>
      <c r="K165" s="32" t="s">
        <v>63</v>
      </c>
      <c r="L165" s="33" t="s">
        <v>101</v>
      </c>
      <c r="M165" s="32">
        <v>50</v>
      </c>
      <c r="N165" s="47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22"/>
      <c r="P165" s="322"/>
      <c r="Q165" s="322"/>
      <c r="R165" s="323"/>
      <c r="S165" s="34"/>
      <c r="T165" s="34"/>
      <c r="U165" s="35" t="s">
        <v>65</v>
      </c>
      <c r="V165" s="317">
        <v>0</v>
      </c>
      <c r="W165" s="318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32"/>
      <c r="B166" s="333"/>
      <c r="C166" s="333"/>
      <c r="D166" s="333"/>
      <c r="E166" s="333"/>
      <c r="F166" s="333"/>
      <c r="G166" s="333"/>
      <c r="H166" s="333"/>
      <c r="I166" s="333"/>
      <c r="J166" s="333"/>
      <c r="K166" s="333"/>
      <c r="L166" s="333"/>
      <c r="M166" s="334"/>
      <c r="N166" s="325" t="s">
        <v>66</v>
      </c>
      <c r="O166" s="326"/>
      <c r="P166" s="326"/>
      <c r="Q166" s="326"/>
      <c r="R166" s="326"/>
      <c r="S166" s="326"/>
      <c r="T166" s="327"/>
      <c r="U166" s="37" t="s">
        <v>67</v>
      </c>
      <c r="V166" s="319">
        <f>IFERROR(V164/H164,"0")+IFERROR(V165/H165,"0")</f>
        <v>0</v>
      </c>
      <c r="W166" s="319">
        <f>IFERROR(W164/H164,"0")+IFERROR(W165/H165,"0")</f>
        <v>0</v>
      </c>
      <c r="X166" s="319">
        <f>IFERROR(IF(X164="",0,X164),"0")+IFERROR(IF(X165="",0,X165),"0")</f>
        <v>0</v>
      </c>
      <c r="Y166" s="320"/>
      <c r="Z166" s="320"/>
    </row>
    <row r="167" spans="1:53" x14ac:dyDescent="0.2">
      <c r="A167" s="333"/>
      <c r="B167" s="333"/>
      <c r="C167" s="333"/>
      <c r="D167" s="333"/>
      <c r="E167" s="333"/>
      <c r="F167" s="333"/>
      <c r="G167" s="333"/>
      <c r="H167" s="333"/>
      <c r="I167" s="333"/>
      <c r="J167" s="333"/>
      <c r="K167" s="333"/>
      <c r="L167" s="333"/>
      <c r="M167" s="334"/>
      <c r="N167" s="325" t="s">
        <v>66</v>
      </c>
      <c r="O167" s="326"/>
      <c r="P167" s="326"/>
      <c r="Q167" s="326"/>
      <c r="R167" s="326"/>
      <c r="S167" s="326"/>
      <c r="T167" s="327"/>
      <c r="U167" s="37" t="s">
        <v>65</v>
      </c>
      <c r="V167" s="319">
        <f>IFERROR(SUM(V164:V165),"0")</f>
        <v>0</v>
      </c>
      <c r="W167" s="319">
        <f>IFERROR(SUM(W164:W165),"0")</f>
        <v>0</v>
      </c>
      <c r="X167" s="37"/>
      <c r="Y167" s="320"/>
      <c r="Z167" s="320"/>
    </row>
    <row r="168" spans="1:53" ht="14.25" customHeight="1" x14ac:dyDescent="0.25">
      <c r="A168" s="339" t="s">
        <v>60</v>
      </c>
      <c r="B168" s="333"/>
      <c r="C168" s="333"/>
      <c r="D168" s="333"/>
      <c r="E168" s="333"/>
      <c r="F168" s="333"/>
      <c r="G168" s="333"/>
      <c r="H168" s="333"/>
      <c r="I168" s="333"/>
      <c r="J168" s="333"/>
      <c r="K168" s="333"/>
      <c r="L168" s="333"/>
      <c r="M168" s="333"/>
      <c r="N168" s="333"/>
      <c r="O168" s="333"/>
      <c r="P168" s="333"/>
      <c r="Q168" s="333"/>
      <c r="R168" s="333"/>
      <c r="S168" s="333"/>
      <c r="T168" s="333"/>
      <c r="U168" s="333"/>
      <c r="V168" s="333"/>
      <c r="W168" s="333"/>
      <c r="X168" s="333"/>
      <c r="Y168" s="313"/>
      <c r="Z168" s="313"/>
    </row>
    <row r="169" spans="1:53" ht="27" customHeight="1" x14ac:dyDescent="0.25">
      <c r="A169" s="54" t="s">
        <v>284</v>
      </c>
      <c r="B169" s="54" t="s">
        <v>285</v>
      </c>
      <c r="C169" s="31">
        <v>4301031224</v>
      </c>
      <c r="D169" s="324">
        <v>4680115882683</v>
      </c>
      <c r="E169" s="323"/>
      <c r="F169" s="316">
        <v>0.9</v>
      </c>
      <c r="G169" s="32">
        <v>6</v>
      </c>
      <c r="H169" s="316">
        <v>5.4</v>
      </c>
      <c r="I169" s="316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0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22"/>
      <c r="P169" s="322"/>
      <c r="Q169" s="322"/>
      <c r="R169" s="323"/>
      <c r="S169" s="34"/>
      <c r="T169" s="34"/>
      <c r="U169" s="35" t="s">
        <v>65</v>
      </c>
      <c r="V169" s="317">
        <v>0</v>
      </c>
      <c r="W169" s="318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286</v>
      </c>
      <c r="B170" s="54" t="s">
        <v>287</v>
      </c>
      <c r="C170" s="31">
        <v>4301031230</v>
      </c>
      <c r="D170" s="324">
        <v>4680115882690</v>
      </c>
      <c r="E170" s="323"/>
      <c r="F170" s="316">
        <v>0.9</v>
      </c>
      <c r="G170" s="32">
        <v>6</v>
      </c>
      <c r="H170" s="316">
        <v>5.4</v>
      </c>
      <c r="I170" s="316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3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22"/>
      <c r="P170" s="322"/>
      <c r="Q170" s="322"/>
      <c r="R170" s="323"/>
      <c r="S170" s="34"/>
      <c r="T170" s="34"/>
      <c r="U170" s="35" t="s">
        <v>65</v>
      </c>
      <c r="V170" s="317">
        <v>0</v>
      </c>
      <c r="W170" s="318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288</v>
      </c>
      <c r="B171" s="54" t="s">
        <v>289</v>
      </c>
      <c r="C171" s="31">
        <v>4301031220</v>
      </c>
      <c r="D171" s="324">
        <v>4680115882669</v>
      </c>
      <c r="E171" s="323"/>
      <c r="F171" s="316">
        <v>0.9</v>
      </c>
      <c r="G171" s="32">
        <v>6</v>
      </c>
      <c r="H171" s="316">
        <v>5.4</v>
      </c>
      <c r="I171" s="316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22"/>
      <c r="P171" s="322"/>
      <c r="Q171" s="322"/>
      <c r="R171" s="323"/>
      <c r="S171" s="34"/>
      <c r="T171" s="34"/>
      <c r="U171" s="35" t="s">
        <v>65</v>
      </c>
      <c r="V171" s="317">
        <v>0</v>
      </c>
      <c r="W171" s="318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290</v>
      </c>
      <c r="B172" s="54" t="s">
        <v>291</v>
      </c>
      <c r="C172" s="31">
        <v>4301031221</v>
      </c>
      <c r="D172" s="324">
        <v>4680115882676</v>
      </c>
      <c r="E172" s="323"/>
      <c r="F172" s="316">
        <v>0.9</v>
      </c>
      <c r="G172" s="32">
        <v>6</v>
      </c>
      <c r="H172" s="316">
        <v>5.4</v>
      </c>
      <c r="I172" s="316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4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22"/>
      <c r="P172" s="322"/>
      <c r="Q172" s="322"/>
      <c r="R172" s="323"/>
      <c r="S172" s="34"/>
      <c r="T172" s="34"/>
      <c r="U172" s="35" t="s">
        <v>65</v>
      </c>
      <c r="V172" s="317">
        <v>0</v>
      </c>
      <c r="W172" s="318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32"/>
      <c r="B173" s="333"/>
      <c r="C173" s="333"/>
      <c r="D173" s="333"/>
      <c r="E173" s="333"/>
      <c r="F173" s="333"/>
      <c r="G173" s="333"/>
      <c r="H173" s="333"/>
      <c r="I173" s="333"/>
      <c r="J173" s="333"/>
      <c r="K173" s="333"/>
      <c r="L173" s="333"/>
      <c r="M173" s="334"/>
      <c r="N173" s="325" t="s">
        <v>66</v>
      </c>
      <c r="O173" s="326"/>
      <c r="P173" s="326"/>
      <c r="Q173" s="326"/>
      <c r="R173" s="326"/>
      <c r="S173" s="326"/>
      <c r="T173" s="327"/>
      <c r="U173" s="37" t="s">
        <v>67</v>
      </c>
      <c r="V173" s="319">
        <f>IFERROR(V169/H169,"0")+IFERROR(V170/H170,"0")+IFERROR(V171/H171,"0")+IFERROR(V172/H172,"0")</f>
        <v>0</v>
      </c>
      <c r="W173" s="319">
        <f>IFERROR(W169/H169,"0")+IFERROR(W170/H170,"0")+IFERROR(W171/H171,"0")+IFERROR(W172/H172,"0")</f>
        <v>0</v>
      </c>
      <c r="X173" s="319">
        <f>IFERROR(IF(X169="",0,X169),"0")+IFERROR(IF(X170="",0,X170),"0")+IFERROR(IF(X171="",0,X171),"0")+IFERROR(IF(X172="",0,X172),"0")</f>
        <v>0</v>
      </c>
      <c r="Y173" s="320"/>
      <c r="Z173" s="320"/>
    </row>
    <row r="174" spans="1:53" x14ac:dyDescent="0.2">
      <c r="A174" s="333"/>
      <c r="B174" s="333"/>
      <c r="C174" s="333"/>
      <c r="D174" s="333"/>
      <c r="E174" s="333"/>
      <c r="F174" s="333"/>
      <c r="G174" s="333"/>
      <c r="H174" s="333"/>
      <c r="I174" s="333"/>
      <c r="J174" s="333"/>
      <c r="K174" s="333"/>
      <c r="L174" s="333"/>
      <c r="M174" s="334"/>
      <c r="N174" s="325" t="s">
        <v>66</v>
      </c>
      <c r="O174" s="326"/>
      <c r="P174" s="326"/>
      <c r="Q174" s="326"/>
      <c r="R174" s="326"/>
      <c r="S174" s="326"/>
      <c r="T174" s="327"/>
      <c r="U174" s="37" t="s">
        <v>65</v>
      </c>
      <c r="V174" s="319">
        <f>IFERROR(SUM(V169:V172),"0")</f>
        <v>0</v>
      </c>
      <c r="W174" s="319">
        <f>IFERROR(SUM(W169:W172),"0")</f>
        <v>0</v>
      </c>
      <c r="X174" s="37"/>
      <c r="Y174" s="320"/>
      <c r="Z174" s="320"/>
    </row>
    <row r="175" spans="1:53" ht="14.25" customHeight="1" x14ac:dyDescent="0.25">
      <c r="A175" s="339" t="s">
        <v>68</v>
      </c>
      <c r="B175" s="333"/>
      <c r="C175" s="333"/>
      <c r="D175" s="333"/>
      <c r="E175" s="333"/>
      <c r="F175" s="333"/>
      <c r="G175" s="333"/>
      <c r="H175" s="333"/>
      <c r="I175" s="333"/>
      <c r="J175" s="333"/>
      <c r="K175" s="333"/>
      <c r="L175" s="333"/>
      <c r="M175" s="333"/>
      <c r="N175" s="333"/>
      <c r="O175" s="333"/>
      <c r="P175" s="333"/>
      <c r="Q175" s="333"/>
      <c r="R175" s="333"/>
      <c r="S175" s="333"/>
      <c r="T175" s="333"/>
      <c r="U175" s="333"/>
      <c r="V175" s="333"/>
      <c r="W175" s="333"/>
      <c r="X175" s="333"/>
      <c r="Y175" s="313"/>
      <c r="Z175" s="313"/>
    </row>
    <row r="176" spans="1:53" ht="27" customHeight="1" x14ac:dyDescent="0.25">
      <c r="A176" s="54" t="s">
        <v>292</v>
      </c>
      <c r="B176" s="54" t="s">
        <v>293</v>
      </c>
      <c r="C176" s="31">
        <v>4301051409</v>
      </c>
      <c r="D176" s="324">
        <v>4680115881556</v>
      </c>
      <c r="E176" s="323"/>
      <c r="F176" s="316">
        <v>1</v>
      </c>
      <c r="G176" s="32">
        <v>4</v>
      </c>
      <c r="H176" s="316">
        <v>4</v>
      </c>
      <c r="I176" s="316">
        <v>4.4080000000000004</v>
      </c>
      <c r="J176" s="32">
        <v>104</v>
      </c>
      <c r="K176" s="32" t="s">
        <v>100</v>
      </c>
      <c r="L176" s="33" t="s">
        <v>121</v>
      </c>
      <c r="M176" s="32">
        <v>45</v>
      </c>
      <c r="N176" s="39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22"/>
      <c r="P176" s="322"/>
      <c r="Q176" s="322"/>
      <c r="R176" s="323"/>
      <c r="S176" s="34"/>
      <c r="T176" s="34"/>
      <c r="U176" s="35" t="s">
        <v>65</v>
      </c>
      <c r="V176" s="317">
        <v>0</v>
      </c>
      <c r="W176" s="318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294</v>
      </c>
      <c r="B177" s="54" t="s">
        <v>295</v>
      </c>
      <c r="C177" s="31">
        <v>4301051538</v>
      </c>
      <c r="D177" s="324">
        <v>4680115880573</v>
      </c>
      <c r="E177" s="323"/>
      <c r="F177" s="316">
        <v>1.45</v>
      </c>
      <c r="G177" s="32">
        <v>6</v>
      </c>
      <c r="H177" s="316">
        <v>8.6999999999999993</v>
      </c>
      <c r="I177" s="316">
        <v>9.2639999999999993</v>
      </c>
      <c r="J177" s="32">
        <v>56</v>
      </c>
      <c r="K177" s="32" t="s">
        <v>100</v>
      </c>
      <c r="L177" s="33" t="s">
        <v>64</v>
      </c>
      <c r="M177" s="32">
        <v>45</v>
      </c>
      <c r="N177" s="564" t="s">
        <v>296</v>
      </c>
      <c r="O177" s="322"/>
      <c r="P177" s="322"/>
      <c r="Q177" s="322"/>
      <c r="R177" s="323"/>
      <c r="S177" s="34"/>
      <c r="T177" s="34"/>
      <c r="U177" s="35" t="s">
        <v>65</v>
      </c>
      <c r="V177" s="317">
        <v>70</v>
      </c>
      <c r="W177" s="318">
        <f t="shared" si="9"/>
        <v>78.3</v>
      </c>
      <c r="X177" s="36">
        <f>IFERROR(IF(W177=0,"",ROUNDUP(W177/H177,0)*0.02175),"")</f>
        <v>0.19574999999999998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297</v>
      </c>
      <c r="B178" s="54" t="s">
        <v>298</v>
      </c>
      <c r="C178" s="31">
        <v>4301051408</v>
      </c>
      <c r="D178" s="324">
        <v>4680115881594</v>
      </c>
      <c r="E178" s="323"/>
      <c r="F178" s="316">
        <v>1.35</v>
      </c>
      <c r="G178" s="32">
        <v>6</v>
      </c>
      <c r="H178" s="316">
        <v>8.1</v>
      </c>
      <c r="I178" s="316">
        <v>8.6639999999999997</v>
      </c>
      <c r="J178" s="32">
        <v>56</v>
      </c>
      <c r="K178" s="32" t="s">
        <v>100</v>
      </c>
      <c r="L178" s="33" t="s">
        <v>121</v>
      </c>
      <c r="M178" s="32">
        <v>40</v>
      </c>
      <c r="N178" s="3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22"/>
      <c r="P178" s="322"/>
      <c r="Q178" s="322"/>
      <c r="R178" s="323"/>
      <c r="S178" s="34"/>
      <c r="T178" s="34"/>
      <c r="U178" s="35" t="s">
        <v>65</v>
      </c>
      <c r="V178" s="317">
        <v>0</v>
      </c>
      <c r="W178" s="318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299</v>
      </c>
      <c r="B179" s="54" t="s">
        <v>300</v>
      </c>
      <c r="C179" s="31">
        <v>4301051505</v>
      </c>
      <c r="D179" s="324">
        <v>4680115881587</v>
      </c>
      <c r="E179" s="323"/>
      <c r="F179" s="316">
        <v>1</v>
      </c>
      <c r="G179" s="32">
        <v>4</v>
      </c>
      <c r="H179" s="316">
        <v>4</v>
      </c>
      <c r="I179" s="316">
        <v>4.4080000000000004</v>
      </c>
      <c r="J179" s="32">
        <v>104</v>
      </c>
      <c r="K179" s="32" t="s">
        <v>100</v>
      </c>
      <c r="L179" s="33" t="s">
        <v>64</v>
      </c>
      <c r="M179" s="32">
        <v>40</v>
      </c>
      <c r="N179" s="528" t="s">
        <v>301</v>
      </c>
      <c r="O179" s="322"/>
      <c r="P179" s="322"/>
      <c r="Q179" s="322"/>
      <c r="R179" s="323"/>
      <c r="S179" s="34"/>
      <c r="T179" s="34"/>
      <c r="U179" s="35" t="s">
        <v>65</v>
      </c>
      <c r="V179" s="317">
        <v>0</v>
      </c>
      <c r="W179" s="318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302</v>
      </c>
      <c r="B180" s="54" t="s">
        <v>303</v>
      </c>
      <c r="C180" s="31">
        <v>4301051380</v>
      </c>
      <c r="D180" s="324">
        <v>4680115880962</v>
      </c>
      <c r="E180" s="323"/>
      <c r="F180" s="316">
        <v>1.3</v>
      </c>
      <c r="G180" s="32">
        <v>6</v>
      </c>
      <c r="H180" s="316">
        <v>7.8</v>
      </c>
      <c r="I180" s="316">
        <v>8.3640000000000008</v>
      </c>
      <c r="J180" s="32">
        <v>56</v>
      </c>
      <c r="K180" s="32" t="s">
        <v>100</v>
      </c>
      <c r="L180" s="33" t="s">
        <v>64</v>
      </c>
      <c r="M180" s="32">
        <v>40</v>
      </c>
      <c r="N180" s="65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22"/>
      <c r="P180" s="322"/>
      <c r="Q180" s="322"/>
      <c r="R180" s="323"/>
      <c r="S180" s="34"/>
      <c r="T180" s="34"/>
      <c r="U180" s="35" t="s">
        <v>65</v>
      </c>
      <c r="V180" s="317">
        <v>0</v>
      </c>
      <c r="W180" s="318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304</v>
      </c>
      <c r="B181" s="54" t="s">
        <v>305</v>
      </c>
      <c r="C181" s="31">
        <v>4301051411</v>
      </c>
      <c r="D181" s="324">
        <v>4680115881617</v>
      </c>
      <c r="E181" s="323"/>
      <c r="F181" s="316">
        <v>1.35</v>
      </c>
      <c r="G181" s="32">
        <v>6</v>
      </c>
      <c r="H181" s="316">
        <v>8.1</v>
      </c>
      <c r="I181" s="316">
        <v>8.6460000000000008</v>
      </c>
      <c r="J181" s="32">
        <v>56</v>
      </c>
      <c r="K181" s="32" t="s">
        <v>100</v>
      </c>
      <c r="L181" s="33" t="s">
        <v>121</v>
      </c>
      <c r="M181" s="32">
        <v>40</v>
      </c>
      <c r="N181" s="3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22"/>
      <c r="P181" s="322"/>
      <c r="Q181" s="322"/>
      <c r="R181" s="323"/>
      <c r="S181" s="34"/>
      <c r="T181" s="34"/>
      <c r="U181" s="35" t="s">
        <v>65</v>
      </c>
      <c r="V181" s="317">
        <v>0</v>
      </c>
      <c r="W181" s="318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306</v>
      </c>
      <c r="B182" s="54" t="s">
        <v>307</v>
      </c>
      <c r="C182" s="31">
        <v>4301051487</v>
      </c>
      <c r="D182" s="324">
        <v>4680115881228</v>
      </c>
      <c r="E182" s="323"/>
      <c r="F182" s="316">
        <v>0.4</v>
      </c>
      <c r="G182" s="32">
        <v>6</v>
      </c>
      <c r="H182" s="316">
        <v>2.4</v>
      </c>
      <c r="I182" s="316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654" t="s">
        <v>308</v>
      </c>
      <c r="O182" s="322"/>
      <c r="P182" s="322"/>
      <c r="Q182" s="322"/>
      <c r="R182" s="323"/>
      <c r="S182" s="34"/>
      <c r="T182" s="34"/>
      <c r="U182" s="35" t="s">
        <v>65</v>
      </c>
      <c r="V182" s="317">
        <v>40.799999999999997</v>
      </c>
      <c r="W182" s="318">
        <f t="shared" si="9"/>
        <v>40.799999999999997</v>
      </c>
      <c r="X182" s="36">
        <f>IFERROR(IF(W182=0,"",ROUNDUP(W182/H182,0)*0.00753),"")</f>
        <v>0.12801000000000001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309</v>
      </c>
      <c r="B183" s="54" t="s">
        <v>310</v>
      </c>
      <c r="C183" s="31">
        <v>4301051506</v>
      </c>
      <c r="D183" s="324">
        <v>4680115881037</v>
      </c>
      <c r="E183" s="323"/>
      <c r="F183" s="316">
        <v>0.84</v>
      </c>
      <c r="G183" s="32">
        <v>4</v>
      </c>
      <c r="H183" s="316">
        <v>3.36</v>
      </c>
      <c r="I183" s="316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577" t="s">
        <v>311</v>
      </c>
      <c r="O183" s="322"/>
      <c r="P183" s="322"/>
      <c r="Q183" s="322"/>
      <c r="R183" s="323"/>
      <c r="S183" s="34"/>
      <c r="T183" s="34"/>
      <c r="U183" s="35" t="s">
        <v>65</v>
      </c>
      <c r="V183" s="317">
        <v>0</v>
      </c>
      <c r="W183" s="318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312</v>
      </c>
      <c r="B184" s="54" t="s">
        <v>313</v>
      </c>
      <c r="C184" s="31">
        <v>4301051384</v>
      </c>
      <c r="D184" s="324">
        <v>4680115881211</v>
      </c>
      <c r="E184" s="323"/>
      <c r="F184" s="316">
        <v>0.4</v>
      </c>
      <c r="G184" s="32">
        <v>6</v>
      </c>
      <c r="H184" s="316">
        <v>2.4</v>
      </c>
      <c r="I184" s="316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1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22"/>
      <c r="P184" s="322"/>
      <c r="Q184" s="322"/>
      <c r="R184" s="323"/>
      <c r="S184" s="34"/>
      <c r="T184" s="34"/>
      <c r="U184" s="35" t="s">
        <v>65</v>
      </c>
      <c r="V184" s="317">
        <v>40.799999999999997</v>
      </c>
      <c r="W184" s="318">
        <f t="shared" si="9"/>
        <v>40.799999999999997</v>
      </c>
      <c r="X184" s="36">
        <f>IFERROR(IF(W184=0,"",ROUNDUP(W184/H184,0)*0.00753),"")</f>
        <v>0.12801000000000001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314</v>
      </c>
      <c r="B185" s="54" t="s">
        <v>315</v>
      </c>
      <c r="C185" s="31">
        <v>4301051378</v>
      </c>
      <c r="D185" s="324">
        <v>4680115881020</v>
      </c>
      <c r="E185" s="323"/>
      <c r="F185" s="316">
        <v>0.84</v>
      </c>
      <c r="G185" s="32">
        <v>4</v>
      </c>
      <c r="H185" s="316">
        <v>3.36</v>
      </c>
      <c r="I185" s="316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3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22"/>
      <c r="P185" s="322"/>
      <c r="Q185" s="322"/>
      <c r="R185" s="323"/>
      <c r="S185" s="34"/>
      <c r="T185" s="34"/>
      <c r="U185" s="35" t="s">
        <v>65</v>
      </c>
      <c r="V185" s="317">
        <v>0</v>
      </c>
      <c r="W185" s="318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316</v>
      </c>
      <c r="B186" s="54" t="s">
        <v>317</v>
      </c>
      <c r="C186" s="31">
        <v>4301051407</v>
      </c>
      <c r="D186" s="324">
        <v>4680115882195</v>
      </c>
      <c r="E186" s="323"/>
      <c r="F186" s="316">
        <v>0.4</v>
      </c>
      <c r="G186" s="32">
        <v>6</v>
      </c>
      <c r="H186" s="316">
        <v>2.4</v>
      </c>
      <c r="I186" s="316">
        <v>2.69</v>
      </c>
      <c r="J186" s="32">
        <v>156</v>
      </c>
      <c r="K186" s="32" t="s">
        <v>63</v>
      </c>
      <c r="L186" s="33" t="s">
        <v>121</v>
      </c>
      <c r="M186" s="32">
        <v>40</v>
      </c>
      <c r="N186" s="34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22"/>
      <c r="P186" s="322"/>
      <c r="Q186" s="322"/>
      <c r="R186" s="323"/>
      <c r="S186" s="34"/>
      <c r="T186" s="34"/>
      <c r="U186" s="35" t="s">
        <v>65</v>
      </c>
      <c r="V186" s="317">
        <v>0</v>
      </c>
      <c r="W186" s="318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318</v>
      </c>
      <c r="B187" s="54" t="s">
        <v>319</v>
      </c>
      <c r="C187" s="31">
        <v>4301051479</v>
      </c>
      <c r="D187" s="324">
        <v>4680115882607</v>
      </c>
      <c r="E187" s="323"/>
      <c r="F187" s="316">
        <v>0.3</v>
      </c>
      <c r="G187" s="32">
        <v>6</v>
      </c>
      <c r="H187" s="316">
        <v>1.8</v>
      </c>
      <c r="I187" s="316">
        <v>2.0720000000000001</v>
      </c>
      <c r="J187" s="32">
        <v>156</v>
      </c>
      <c r="K187" s="32" t="s">
        <v>63</v>
      </c>
      <c r="L187" s="33" t="s">
        <v>121</v>
      </c>
      <c r="M187" s="32">
        <v>45</v>
      </c>
      <c r="N187" s="55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22"/>
      <c r="P187" s="322"/>
      <c r="Q187" s="322"/>
      <c r="R187" s="323"/>
      <c r="S187" s="34"/>
      <c r="T187" s="34"/>
      <c r="U187" s="35" t="s">
        <v>65</v>
      </c>
      <c r="V187" s="317">
        <v>0</v>
      </c>
      <c r="W187" s="318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320</v>
      </c>
      <c r="B188" s="54" t="s">
        <v>321</v>
      </c>
      <c r="C188" s="31">
        <v>4301051468</v>
      </c>
      <c r="D188" s="324">
        <v>4680115880092</v>
      </c>
      <c r="E188" s="323"/>
      <c r="F188" s="316">
        <v>0.4</v>
      </c>
      <c r="G188" s="32">
        <v>6</v>
      </c>
      <c r="H188" s="316">
        <v>2.4</v>
      </c>
      <c r="I188" s="316">
        <v>2.6720000000000002</v>
      </c>
      <c r="J188" s="32">
        <v>156</v>
      </c>
      <c r="K188" s="32" t="s">
        <v>63</v>
      </c>
      <c r="L188" s="33" t="s">
        <v>121</v>
      </c>
      <c r="M188" s="32">
        <v>45</v>
      </c>
      <c r="N188" s="56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22"/>
      <c r="P188" s="322"/>
      <c r="Q188" s="322"/>
      <c r="R188" s="323"/>
      <c r="S188" s="34"/>
      <c r="T188" s="34"/>
      <c r="U188" s="35" t="s">
        <v>65</v>
      </c>
      <c r="V188" s="317">
        <v>400.8</v>
      </c>
      <c r="W188" s="318">
        <f t="shared" si="9"/>
        <v>400.8</v>
      </c>
      <c r="X188" s="36">
        <f t="shared" si="10"/>
        <v>1.2575100000000001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322</v>
      </c>
      <c r="B189" s="54" t="s">
        <v>323</v>
      </c>
      <c r="C189" s="31">
        <v>4301051469</v>
      </c>
      <c r="D189" s="324">
        <v>4680115880221</v>
      </c>
      <c r="E189" s="323"/>
      <c r="F189" s="316">
        <v>0.4</v>
      </c>
      <c r="G189" s="32">
        <v>6</v>
      </c>
      <c r="H189" s="316">
        <v>2.4</v>
      </c>
      <c r="I189" s="316">
        <v>2.6720000000000002</v>
      </c>
      <c r="J189" s="32">
        <v>156</v>
      </c>
      <c r="K189" s="32" t="s">
        <v>63</v>
      </c>
      <c r="L189" s="33" t="s">
        <v>121</v>
      </c>
      <c r="M189" s="32">
        <v>45</v>
      </c>
      <c r="N189" s="61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22"/>
      <c r="P189" s="322"/>
      <c r="Q189" s="322"/>
      <c r="R189" s="323"/>
      <c r="S189" s="34"/>
      <c r="T189" s="34"/>
      <c r="U189" s="35" t="s">
        <v>65</v>
      </c>
      <c r="V189" s="317">
        <v>400.8</v>
      </c>
      <c r="W189" s="318">
        <f t="shared" si="9"/>
        <v>400.8</v>
      </c>
      <c r="X189" s="36">
        <f t="shared" si="10"/>
        <v>1.2575100000000001</v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324</v>
      </c>
      <c r="B190" s="54" t="s">
        <v>325</v>
      </c>
      <c r="C190" s="31">
        <v>4301051523</v>
      </c>
      <c r="D190" s="324">
        <v>4680115882942</v>
      </c>
      <c r="E190" s="323"/>
      <c r="F190" s="316">
        <v>0.3</v>
      </c>
      <c r="G190" s="32">
        <v>6</v>
      </c>
      <c r="H190" s="316">
        <v>1.8</v>
      </c>
      <c r="I190" s="316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3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22"/>
      <c r="P190" s="322"/>
      <c r="Q190" s="322"/>
      <c r="R190" s="323"/>
      <c r="S190" s="34"/>
      <c r="T190" s="34"/>
      <c r="U190" s="35" t="s">
        <v>65</v>
      </c>
      <c r="V190" s="317">
        <v>0</v>
      </c>
      <c r="W190" s="318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326</v>
      </c>
      <c r="B191" s="54" t="s">
        <v>327</v>
      </c>
      <c r="C191" s="31">
        <v>4301051326</v>
      </c>
      <c r="D191" s="324">
        <v>4680115880504</v>
      </c>
      <c r="E191" s="323"/>
      <c r="F191" s="316">
        <v>0.4</v>
      </c>
      <c r="G191" s="32">
        <v>6</v>
      </c>
      <c r="H191" s="316">
        <v>2.4</v>
      </c>
      <c r="I191" s="316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9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22"/>
      <c r="P191" s="322"/>
      <c r="Q191" s="322"/>
      <c r="R191" s="323"/>
      <c r="S191" s="34"/>
      <c r="T191" s="34"/>
      <c r="U191" s="35" t="s">
        <v>65</v>
      </c>
      <c r="V191" s="317">
        <v>0</v>
      </c>
      <c r="W191" s="318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328</v>
      </c>
      <c r="B192" s="54" t="s">
        <v>329</v>
      </c>
      <c r="C192" s="31">
        <v>4301051410</v>
      </c>
      <c r="D192" s="324">
        <v>4680115882164</v>
      </c>
      <c r="E192" s="323"/>
      <c r="F192" s="316">
        <v>0.4</v>
      </c>
      <c r="G192" s="32">
        <v>6</v>
      </c>
      <c r="H192" s="316">
        <v>2.4</v>
      </c>
      <c r="I192" s="316">
        <v>2.6779999999999999</v>
      </c>
      <c r="J192" s="32">
        <v>156</v>
      </c>
      <c r="K192" s="32" t="s">
        <v>63</v>
      </c>
      <c r="L192" s="33" t="s">
        <v>121</v>
      </c>
      <c r="M192" s="32">
        <v>40</v>
      </c>
      <c r="N192" s="42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22"/>
      <c r="P192" s="322"/>
      <c r="Q192" s="322"/>
      <c r="R192" s="323"/>
      <c r="S192" s="34"/>
      <c r="T192" s="34"/>
      <c r="U192" s="35" t="s">
        <v>65</v>
      </c>
      <c r="V192" s="317">
        <v>0</v>
      </c>
      <c r="W192" s="318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x14ac:dyDescent="0.2">
      <c r="A193" s="332"/>
      <c r="B193" s="333"/>
      <c r="C193" s="333"/>
      <c r="D193" s="333"/>
      <c r="E193" s="333"/>
      <c r="F193" s="333"/>
      <c r="G193" s="333"/>
      <c r="H193" s="333"/>
      <c r="I193" s="333"/>
      <c r="J193" s="333"/>
      <c r="K193" s="333"/>
      <c r="L193" s="333"/>
      <c r="M193" s="334"/>
      <c r="N193" s="325" t="s">
        <v>66</v>
      </c>
      <c r="O193" s="326"/>
      <c r="P193" s="326"/>
      <c r="Q193" s="326"/>
      <c r="R193" s="326"/>
      <c r="S193" s="326"/>
      <c r="T193" s="327"/>
      <c r="U193" s="37" t="s">
        <v>67</v>
      </c>
      <c r="V193" s="319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376.04597701149424</v>
      </c>
      <c r="W193" s="319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377</v>
      </c>
      <c r="X193" s="319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2.9667900000000005</v>
      </c>
      <c r="Y193" s="320"/>
      <c r="Z193" s="320"/>
    </row>
    <row r="194" spans="1:53" x14ac:dyDescent="0.2">
      <c r="A194" s="333"/>
      <c r="B194" s="333"/>
      <c r="C194" s="333"/>
      <c r="D194" s="333"/>
      <c r="E194" s="333"/>
      <c r="F194" s="333"/>
      <c r="G194" s="333"/>
      <c r="H194" s="333"/>
      <c r="I194" s="333"/>
      <c r="J194" s="333"/>
      <c r="K194" s="333"/>
      <c r="L194" s="333"/>
      <c r="M194" s="334"/>
      <c r="N194" s="325" t="s">
        <v>66</v>
      </c>
      <c r="O194" s="326"/>
      <c r="P194" s="326"/>
      <c r="Q194" s="326"/>
      <c r="R194" s="326"/>
      <c r="S194" s="326"/>
      <c r="T194" s="327"/>
      <c r="U194" s="37" t="s">
        <v>65</v>
      </c>
      <c r="V194" s="319">
        <f>IFERROR(SUM(V176:V192),"0")</f>
        <v>953.2</v>
      </c>
      <c r="W194" s="319">
        <f>IFERROR(SUM(W176:W192),"0")</f>
        <v>961.5</v>
      </c>
      <c r="X194" s="37"/>
      <c r="Y194" s="320"/>
      <c r="Z194" s="320"/>
    </row>
    <row r="195" spans="1:53" ht="14.25" customHeight="1" x14ac:dyDescent="0.25">
      <c r="A195" s="339" t="s">
        <v>223</v>
      </c>
      <c r="B195" s="333"/>
      <c r="C195" s="333"/>
      <c r="D195" s="333"/>
      <c r="E195" s="333"/>
      <c r="F195" s="333"/>
      <c r="G195" s="333"/>
      <c r="H195" s="333"/>
      <c r="I195" s="333"/>
      <c r="J195" s="333"/>
      <c r="K195" s="333"/>
      <c r="L195" s="333"/>
      <c r="M195" s="333"/>
      <c r="N195" s="333"/>
      <c r="O195" s="333"/>
      <c r="P195" s="333"/>
      <c r="Q195" s="333"/>
      <c r="R195" s="333"/>
      <c r="S195" s="333"/>
      <c r="T195" s="333"/>
      <c r="U195" s="333"/>
      <c r="V195" s="333"/>
      <c r="W195" s="333"/>
      <c r="X195" s="333"/>
      <c r="Y195" s="313"/>
      <c r="Z195" s="313"/>
    </row>
    <row r="196" spans="1:53" ht="16.5" customHeight="1" x14ac:dyDescent="0.25">
      <c r="A196" s="54" t="s">
        <v>330</v>
      </c>
      <c r="B196" s="54" t="s">
        <v>331</v>
      </c>
      <c r="C196" s="31">
        <v>4301060360</v>
      </c>
      <c r="D196" s="324">
        <v>4680115882874</v>
      </c>
      <c r="E196" s="323"/>
      <c r="F196" s="316">
        <v>0.8</v>
      </c>
      <c r="G196" s="32">
        <v>4</v>
      </c>
      <c r="H196" s="316">
        <v>3.2</v>
      </c>
      <c r="I196" s="316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598" t="s">
        <v>332</v>
      </c>
      <c r="O196" s="322"/>
      <c r="P196" s="322"/>
      <c r="Q196" s="322"/>
      <c r="R196" s="323"/>
      <c r="S196" s="34"/>
      <c r="T196" s="34"/>
      <c r="U196" s="35" t="s">
        <v>65</v>
      </c>
      <c r="V196" s="317">
        <v>0</v>
      </c>
      <c r="W196" s="318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333</v>
      </c>
      <c r="B197" s="54" t="s">
        <v>334</v>
      </c>
      <c r="C197" s="31">
        <v>4301060359</v>
      </c>
      <c r="D197" s="324">
        <v>4680115884434</v>
      </c>
      <c r="E197" s="323"/>
      <c r="F197" s="316">
        <v>0.8</v>
      </c>
      <c r="G197" s="32">
        <v>4</v>
      </c>
      <c r="H197" s="316">
        <v>3.2</v>
      </c>
      <c r="I197" s="316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01" t="s">
        <v>335</v>
      </c>
      <c r="O197" s="322"/>
      <c r="P197" s="322"/>
      <c r="Q197" s="322"/>
      <c r="R197" s="323"/>
      <c r="S197" s="34"/>
      <c r="T197" s="34"/>
      <c r="U197" s="35" t="s">
        <v>65</v>
      </c>
      <c r="V197" s="317">
        <v>0</v>
      </c>
      <c r="W197" s="318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336</v>
      </c>
      <c r="B198" s="54" t="s">
        <v>337</v>
      </c>
      <c r="C198" s="31">
        <v>4301060338</v>
      </c>
      <c r="D198" s="324">
        <v>4680115880801</v>
      </c>
      <c r="E198" s="323"/>
      <c r="F198" s="316">
        <v>0.4</v>
      </c>
      <c r="G198" s="32">
        <v>6</v>
      </c>
      <c r="H198" s="316">
        <v>2.4</v>
      </c>
      <c r="I198" s="316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0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22"/>
      <c r="P198" s="322"/>
      <c r="Q198" s="322"/>
      <c r="R198" s="323"/>
      <c r="S198" s="34"/>
      <c r="T198" s="34"/>
      <c r="U198" s="35" t="s">
        <v>65</v>
      </c>
      <c r="V198" s="317">
        <v>0</v>
      </c>
      <c r="W198" s="318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338</v>
      </c>
      <c r="B199" s="54" t="s">
        <v>339</v>
      </c>
      <c r="C199" s="31">
        <v>4301060339</v>
      </c>
      <c r="D199" s="324">
        <v>4680115880818</v>
      </c>
      <c r="E199" s="323"/>
      <c r="F199" s="316">
        <v>0.4</v>
      </c>
      <c r="G199" s="32">
        <v>6</v>
      </c>
      <c r="H199" s="316">
        <v>2.4</v>
      </c>
      <c r="I199" s="316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4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22"/>
      <c r="P199" s="322"/>
      <c r="Q199" s="322"/>
      <c r="R199" s="323"/>
      <c r="S199" s="34"/>
      <c r="T199" s="34"/>
      <c r="U199" s="35" t="s">
        <v>65</v>
      </c>
      <c r="V199" s="317">
        <v>0</v>
      </c>
      <c r="W199" s="318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x14ac:dyDescent="0.2">
      <c r="A200" s="332"/>
      <c r="B200" s="333"/>
      <c r="C200" s="333"/>
      <c r="D200" s="333"/>
      <c r="E200" s="333"/>
      <c r="F200" s="333"/>
      <c r="G200" s="333"/>
      <c r="H200" s="333"/>
      <c r="I200" s="333"/>
      <c r="J200" s="333"/>
      <c r="K200" s="333"/>
      <c r="L200" s="333"/>
      <c r="M200" s="334"/>
      <c r="N200" s="325" t="s">
        <v>66</v>
      </c>
      <c r="O200" s="326"/>
      <c r="P200" s="326"/>
      <c r="Q200" s="326"/>
      <c r="R200" s="326"/>
      <c r="S200" s="326"/>
      <c r="T200" s="327"/>
      <c r="U200" s="37" t="s">
        <v>67</v>
      </c>
      <c r="V200" s="319">
        <f>IFERROR(V196/H196,"0")+IFERROR(V197/H197,"0")+IFERROR(V198/H198,"0")+IFERROR(V199/H199,"0")</f>
        <v>0</v>
      </c>
      <c r="W200" s="319">
        <f>IFERROR(W196/H196,"0")+IFERROR(W197/H197,"0")+IFERROR(W198/H198,"0")+IFERROR(W199/H199,"0")</f>
        <v>0</v>
      </c>
      <c r="X200" s="319">
        <f>IFERROR(IF(X196="",0,X196),"0")+IFERROR(IF(X197="",0,X197),"0")+IFERROR(IF(X198="",0,X198),"0")+IFERROR(IF(X199="",0,X199),"0")</f>
        <v>0</v>
      </c>
      <c r="Y200" s="320"/>
      <c r="Z200" s="320"/>
    </row>
    <row r="201" spans="1:53" x14ac:dyDescent="0.2">
      <c r="A201" s="333"/>
      <c r="B201" s="333"/>
      <c r="C201" s="333"/>
      <c r="D201" s="333"/>
      <c r="E201" s="333"/>
      <c r="F201" s="333"/>
      <c r="G201" s="333"/>
      <c r="H201" s="333"/>
      <c r="I201" s="333"/>
      <c r="J201" s="333"/>
      <c r="K201" s="333"/>
      <c r="L201" s="333"/>
      <c r="M201" s="334"/>
      <c r="N201" s="325" t="s">
        <v>66</v>
      </c>
      <c r="O201" s="326"/>
      <c r="P201" s="326"/>
      <c r="Q201" s="326"/>
      <c r="R201" s="326"/>
      <c r="S201" s="326"/>
      <c r="T201" s="327"/>
      <c r="U201" s="37" t="s">
        <v>65</v>
      </c>
      <c r="V201" s="319">
        <f>IFERROR(SUM(V196:V199),"0")</f>
        <v>0</v>
      </c>
      <c r="W201" s="319">
        <f>IFERROR(SUM(W196:W199),"0")</f>
        <v>0</v>
      </c>
      <c r="X201" s="37"/>
      <c r="Y201" s="320"/>
      <c r="Z201" s="320"/>
    </row>
    <row r="202" spans="1:53" ht="16.5" customHeight="1" x14ac:dyDescent="0.25">
      <c r="A202" s="382" t="s">
        <v>340</v>
      </c>
      <c r="B202" s="333"/>
      <c r="C202" s="333"/>
      <c r="D202" s="333"/>
      <c r="E202" s="333"/>
      <c r="F202" s="333"/>
      <c r="G202" s="333"/>
      <c r="H202" s="333"/>
      <c r="I202" s="333"/>
      <c r="J202" s="333"/>
      <c r="K202" s="333"/>
      <c r="L202" s="333"/>
      <c r="M202" s="333"/>
      <c r="N202" s="333"/>
      <c r="O202" s="333"/>
      <c r="P202" s="333"/>
      <c r="Q202" s="333"/>
      <c r="R202" s="333"/>
      <c r="S202" s="333"/>
      <c r="T202" s="333"/>
      <c r="U202" s="333"/>
      <c r="V202" s="333"/>
      <c r="W202" s="333"/>
      <c r="X202" s="333"/>
      <c r="Y202" s="312"/>
      <c r="Z202" s="312"/>
    </row>
    <row r="203" spans="1:53" ht="14.25" customHeight="1" x14ac:dyDescent="0.25">
      <c r="A203" s="339" t="s">
        <v>60</v>
      </c>
      <c r="B203" s="333"/>
      <c r="C203" s="333"/>
      <c r="D203" s="333"/>
      <c r="E203" s="333"/>
      <c r="F203" s="333"/>
      <c r="G203" s="333"/>
      <c r="H203" s="333"/>
      <c r="I203" s="333"/>
      <c r="J203" s="333"/>
      <c r="K203" s="333"/>
      <c r="L203" s="333"/>
      <c r="M203" s="333"/>
      <c r="N203" s="333"/>
      <c r="O203" s="333"/>
      <c r="P203" s="333"/>
      <c r="Q203" s="333"/>
      <c r="R203" s="333"/>
      <c r="S203" s="333"/>
      <c r="T203" s="333"/>
      <c r="U203" s="333"/>
      <c r="V203" s="333"/>
      <c r="W203" s="333"/>
      <c r="X203" s="333"/>
      <c r="Y203" s="313"/>
      <c r="Z203" s="313"/>
    </row>
    <row r="204" spans="1:53" ht="27" customHeight="1" x14ac:dyDescent="0.25">
      <c r="A204" s="54" t="s">
        <v>341</v>
      </c>
      <c r="B204" s="54" t="s">
        <v>342</v>
      </c>
      <c r="C204" s="31">
        <v>4301031151</v>
      </c>
      <c r="D204" s="324">
        <v>4607091389845</v>
      </c>
      <c r="E204" s="323"/>
      <c r="F204" s="316">
        <v>0.35</v>
      </c>
      <c r="G204" s="32">
        <v>6</v>
      </c>
      <c r="H204" s="316">
        <v>2.1</v>
      </c>
      <c r="I204" s="316">
        <v>2.2000000000000002</v>
      </c>
      <c r="J204" s="32">
        <v>234</v>
      </c>
      <c r="K204" s="32" t="s">
        <v>168</v>
      </c>
      <c r="L204" s="33" t="s">
        <v>64</v>
      </c>
      <c r="M204" s="32">
        <v>40</v>
      </c>
      <c r="N204" s="62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22"/>
      <c r="P204" s="322"/>
      <c r="Q204" s="322"/>
      <c r="R204" s="323"/>
      <c r="S204" s="34"/>
      <c r="T204" s="34"/>
      <c r="U204" s="35" t="s">
        <v>65</v>
      </c>
      <c r="V204" s="317">
        <v>0</v>
      </c>
      <c r="W204" s="318">
        <f>IFERROR(IF(V204="",0,CEILING((V204/$H204),1)*$H204),"")</f>
        <v>0</v>
      </c>
      <c r="X204" s="36" t="str">
        <f>IFERROR(IF(W204=0,"",ROUNDUP(W204/H204,0)*0.00502),"")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343</v>
      </c>
      <c r="B205" s="54" t="s">
        <v>344</v>
      </c>
      <c r="C205" s="31">
        <v>4301031259</v>
      </c>
      <c r="D205" s="324">
        <v>4680115882881</v>
      </c>
      <c r="E205" s="323"/>
      <c r="F205" s="316">
        <v>0.28000000000000003</v>
      </c>
      <c r="G205" s="32">
        <v>6</v>
      </c>
      <c r="H205" s="316">
        <v>1.68</v>
      </c>
      <c r="I205" s="316">
        <v>1.81</v>
      </c>
      <c r="J205" s="32">
        <v>234</v>
      </c>
      <c r="K205" s="32" t="s">
        <v>168</v>
      </c>
      <c r="L205" s="33" t="s">
        <v>64</v>
      </c>
      <c r="M205" s="32">
        <v>40</v>
      </c>
      <c r="N205" s="442" t="s">
        <v>345</v>
      </c>
      <c r="O205" s="322"/>
      <c r="P205" s="322"/>
      <c r="Q205" s="322"/>
      <c r="R205" s="323"/>
      <c r="S205" s="34"/>
      <c r="T205" s="34"/>
      <c r="U205" s="35" t="s">
        <v>65</v>
      </c>
      <c r="V205" s="317">
        <v>0</v>
      </c>
      <c r="W205" s="318">
        <f>IFERROR(IF(V205="",0,CEILING((V205/$H205),1)*$H205),"")</f>
        <v>0</v>
      </c>
      <c r="X205" s="36" t="str">
        <f>IFERROR(IF(W205=0,"",ROUNDUP(W205/H205,0)*0.00502),"")</f>
        <v/>
      </c>
      <c r="Y205" s="56"/>
      <c r="Z205" s="57"/>
      <c r="AD205" s="58"/>
      <c r="BA205" s="172" t="s">
        <v>1</v>
      </c>
    </row>
    <row r="206" spans="1:53" x14ac:dyDescent="0.2">
      <c r="A206" s="332"/>
      <c r="B206" s="333"/>
      <c r="C206" s="333"/>
      <c r="D206" s="333"/>
      <c r="E206" s="333"/>
      <c r="F206" s="333"/>
      <c r="G206" s="333"/>
      <c r="H206" s="333"/>
      <c r="I206" s="333"/>
      <c r="J206" s="333"/>
      <c r="K206" s="333"/>
      <c r="L206" s="333"/>
      <c r="M206" s="334"/>
      <c r="N206" s="325" t="s">
        <v>66</v>
      </c>
      <c r="O206" s="326"/>
      <c r="P206" s="326"/>
      <c r="Q206" s="326"/>
      <c r="R206" s="326"/>
      <c r="S206" s="326"/>
      <c r="T206" s="327"/>
      <c r="U206" s="37" t="s">
        <v>67</v>
      </c>
      <c r="V206" s="319">
        <f>IFERROR(V204/H204,"0")+IFERROR(V205/H205,"0")</f>
        <v>0</v>
      </c>
      <c r="W206" s="319">
        <f>IFERROR(W204/H204,"0")+IFERROR(W205/H205,"0")</f>
        <v>0</v>
      </c>
      <c r="X206" s="319">
        <f>IFERROR(IF(X204="",0,X204),"0")+IFERROR(IF(X205="",0,X205),"0")</f>
        <v>0</v>
      </c>
      <c r="Y206" s="320"/>
      <c r="Z206" s="320"/>
    </row>
    <row r="207" spans="1:53" x14ac:dyDescent="0.2">
      <c r="A207" s="333"/>
      <c r="B207" s="333"/>
      <c r="C207" s="333"/>
      <c r="D207" s="333"/>
      <c r="E207" s="333"/>
      <c r="F207" s="333"/>
      <c r="G207" s="333"/>
      <c r="H207" s="333"/>
      <c r="I207" s="333"/>
      <c r="J207" s="333"/>
      <c r="K207" s="333"/>
      <c r="L207" s="333"/>
      <c r="M207" s="334"/>
      <c r="N207" s="325" t="s">
        <v>66</v>
      </c>
      <c r="O207" s="326"/>
      <c r="P207" s="326"/>
      <c r="Q207" s="326"/>
      <c r="R207" s="326"/>
      <c r="S207" s="326"/>
      <c r="T207" s="327"/>
      <c r="U207" s="37" t="s">
        <v>65</v>
      </c>
      <c r="V207" s="319">
        <f>IFERROR(SUM(V204:V205),"0")</f>
        <v>0</v>
      </c>
      <c r="W207" s="319">
        <f>IFERROR(SUM(W204:W205),"0")</f>
        <v>0</v>
      </c>
      <c r="X207" s="37"/>
      <c r="Y207" s="320"/>
      <c r="Z207" s="320"/>
    </row>
    <row r="208" spans="1:53" ht="16.5" customHeight="1" x14ac:dyDescent="0.25">
      <c r="A208" s="382" t="s">
        <v>346</v>
      </c>
      <c r="B208" s="333"/>
      <c r="C208" s="333"/>
      <c r="D208" s="333"/>
      <c r="E208" s="333"/>
      <c r="F208" s="333"/>
      <c r="G208" s="333"/>
      <c r="H208" s="333"/>
      <c r="I208" s="333"/>
      <c r="J208" s="333"/>
      <c r="K208" s="333"/>
      <c r="L208" s="333"/>
      <c r="M208" s="333"/>
      <c r="N208" s="333"/>
      <c r="O208" s="333"/>
      <c r="P208" s="333"/>
      <c r="Q208" s="333"/>
      <c r="R208" s="333"/>
      <c r="S208" s="333"/>
      <c r="T208" s="333"/>
      <c r="U208" s="333"/>
      <c r="V208" s="333"/>
      <c r="W208" s="333"/>
      <c r="X208" s="333"/>
      <c r="Y208" s="312"/>
      <c r="Z208" s="312"/>
    </row>
    <row r="209" spans="1:53" ht="14.25" customHeight="1" x14ac:dyDescent="0.25">
      <c r="A209" s="339" t="s">
        <v>105</v>
      </c>
      <c r="B209" s="333"/>
      <c r="C209" s="333"/>
      <c r="D209" s="333"/>
      <c r="E209" s="333"/>
      <c r="F209" s="333"/>
      <c r="G209" s="333"/>
      <c r="H209" s="333"/>
      <c r="I209" s="333"/>
      <c r="J209" s="333"/>
      <c r="K209" s="333"/>
      <c r="L209" s="333"/>
      <c r="M209" s="333"/>
      <c r="N209" s="333"/>
      <c r="O209" s="333"/>
      <c r="P209" s="333"/>
      <c r="Q209" s="333"/>
      <c r="R209" s="333"/>
      <c r="S209" s="333"/>
      <c r="T209" s="333"/>
      <c r="U209" s="333"/>
      <c r="V209" s="333"/>
      <c r="W209" s="333"/>
      <c r="X209" s="333"/>
      <c r="Y209" s="313"/>
      <c r="Z209" s="313"/>
    </row>
    <row r="210" spans="1:53" ht="27" customHeight="1" x14ac:dyDescent="0.25">
      <c r="A210" s="54" t="s">
        <v>347</v>
      </c>
      <c r="B210" s="54" t="s">
        <v>348</v>
      </c>
      <c r="C210" s="31">
        <v>4301011346</v>
      </c>
      <c r="D210" s="324">
        <v>4607091387445</v>
      </c>
      <c r="E210" s="323"/>
      <c r="F210" s="316">
        <v>0.9</v>
      </c>
      <c r="G210" s="32">
        <v>10</v>
      </c>
      <c r="H210" s="316">
        <v>9</v>
      </c>
      <c r="I210" s="316">
        <v>9.6300000000000008</v>
      </c>
      <c r="J210" s="32">
        <v>56</v>
      </c>
      <c r="K210" s="32" t="s">
        <v>100</v>
      </c>
      <c r="L210" s="33" t="s">
        <v>101</v>
      </c>
      <c r="M210" s="32">
        <v>31</v>
      </c>
      <c r="N210" s="41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0" s="322"/>
      <c r="P210" s="322"/>
      <c r="Q210" s="322"/>
      <c r="R210" s="323"/>
      <c r="S210" s="34"/>
      <c r="T210" s="34"/>
      <c r="U210" s="35" t="s">
        <v>65</v>
      </c>
      <c r="V210" s="317">
        <v>0</v>
      </c>
      <c r="W210" s="318">
        <f t="shared" ref="W210:W224" si="11">IFERROR(IF(V210="",0,CEILING((V210/$H210),1)*$H210),"")</f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4301011362</v>
      </c>
      <c r="D211" s="324">
        <v>4607091386004</v>
      </c>
      <c r="E211" s="323"/>
      <c r="F211" s="316">
        <v>1.35</v>
      </c>
      <c r="G211" s="32">
        <v>8</v>
      </c>
      <c r="H211" s="316">
        <v>10.8</v>
      </c>
      <c r="I211" s="316">
        <v>11.28</v>
      </c>
      <c r="J211" s="32">
        <v>48</v>
      </c>
      <c r="K211" s="32" t="s">
        <v>100</v>
      </c>
      <c r="L211" s="33" t="s">
        <v>108</v>
      </c>
      <c r="M211" s="32">
        <v>55</v>
      </c>
      <c r="N211" s="5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1" s="322"/>
      <c r="P211" s="322"/>
      <c r="Q211" s="322"/>
      <c r="R211" s="323"/>
      <c r="S211" s="34"/>
      <c r="T211" s="34"/>
      <c r="U211" s="35" t="s">
        <v>65</v>
      </c>
      <c r="V211" s="317">
        <v>0</v>
      </c>
      <c r="W211" s="318">
        <f t="shared" si="11"/>
        <v>0</v>
      </c>
      <c r="X211" s="36" t="str">
        <f>IFERROR(IF(W211=0,"",ROUNDUP(W211/H211,0)*0.02039),"")</f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349</v>
      </c>
      <c r="B212" s="54" t="s">
        <v>351</v>
      </c>
      <c r="C212" s="31">
        <v>4301011308</v>
      </c>
      <c r="D212" s="324">
        <v>4607091386004</v>
      </c>
      <c r="E212" s="323"/>
      <c r="F212" s="316">
        <v>1.35</v>
      </c>
      <c r="G212" s="32">
        <v>8</v>
      </c>
      <c r="H212" s="316">
        <v>10.8</v>
      </c>
      <c r="I212" s="316">
        <v>11.28</v>
      </c>
      <c r="J212" s="32">
        <v>56</v>
      </c>
      <c r="K212" s="32" t="s">
        <v>100</v>
      </c>
      <c r="L212" s="33" t="s">
        <v>101</v>
      </c>
      <c r="M212" s="32">
        <v>55</v>
      </c>
      <c r="N212" s="58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2" s="322"/>
      <c r="P212" s="322"/>
      <c r="Q212" s="322"/>
      <c r="R212" s="323"/>
      <c r="S212" s="34"/>
      <c r="T212" s="34"/>
      <c r="U212" s="35" t="s">
        <v>65</v>
      </c>
      <c r="V212" s="317">
        <v>0</v>
      </c>
      <c r="W212" s="318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352</v>
      </c>
      <c r="B213" s="54" t="s">
        <v>353</v>
      </c>
      <c r="C213" s="31">
        <v>4301011347</v>
      </c>
      <c r="D213" s="324">
        <v>4607091386073</v>
      </c>
      <c r="E213" s="323"/>
      <c r="F213" s="316">
        <v>0.9</v>
      </c>
      <c r="G213" s="32">
        <v>10</v>
      </c>
      <c r="H213" s="316">
        <v>9</v>
      </c>
      <c r="I213" s="316">
        <v>9.6300000000000008</v>
      </c>
      <c r="J213" s="32">
        <v>56</v>
      </c>
      <c r="K213" s="32" t="s">
        <v>100</v>
      </c>
      <c r="L213" s="33" t="s">
        <v>101</v>
      </c>
      <c r="M213" s="32">
        <v>31</v>
      </c>
      <c r="N213" s="4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3" s="322"/>
      <c r="P213" s="322"/>
      <c r="Q213" s="322"/>
      <c r="R213" s="323"/>
      <c r="S213" s="34"/>
      <c r="T213" s="34"/>
      <c r="U213" s="35" t="s">
        <v>65</v>
      </c>
      <c r="V213" s="317">
        <v>0</v>
      </c>
      <c r="W213" s="318">
        <f t="shared" si="11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354</v>
      </c>
      <c r="B214" s="54" t="s">
        <v>355</v>
      </c>
      <c r="C214" s="31">
        <v>4301010928</v>
      </c>
      <c r="D214" s="324">
        <v>4607091387322</v>
      </c>
      <c r="E214" s="323"/>
      <c r="F214" s="316">
        <v>1.35</v>
      </c>
      <c r="G214" s="32">
        <v>8</v>
      </c>
      <c r="H214" s="316">
        <v>10.8</v>
      </c>
      <c r="I214" s="316">
        <v>11.28</v>
      </c>
      <c r="J214" s="32">
        <v>56</v>
      </c>
      <c r="K214" s="32" t="s">
        <v>100</v>
      </c>
      <c r="L214" s="33" t="s">
        <v>101</v>
      </c>
      <c r="M214" s="32">
        <v>55</v>
      </c>
      <c r="N214" s="59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4" s="322"/>
      <c r="P214" s="322"/>
      <c r="Q214" s="322"/>
      <c r="R214" s="323"/>
      <c r="S214" s="34"/>
      <c r="T214" s="34"/>
      <c r="U214" s="35" t="s">
        <v>65</v>
      </c>
      <c r="V214" s="317">
        <v>0</v>
      </c>
      <c r="W214" s="318">
        <f t="shared" si="11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354</v>
      </c>
      <c r="B215" s="54" t="s">
        <v>356</v>
      </c>
      <c r="C215" s="31">
        <v>4301011395</v>
      </c>
      <c r="D215" s="324">
        <v>4607091387322</v>
      </c>
      <c r="E215" s="323"/>
      <c r="F215" s="316">
        <v>1.35</v>
      </c>
      <c r="G215" s="32">
        <v>8</v>
      </c>
      <c r="H215" s="316">
        <v>10.8</v>
      </c>
      <c r="I215" s="316">
        <v>11.28</v>
      </c>
      <c r="J215" s="32">
        <v>48</v>
      </c>
      <c r="K215" s="32" t="s">
        <v>100</v>
      </c>
      <c r="L215" s="33" t="s">
        <v>108</v>
      </c>
      <c r="M215" s="32">
        <v>55</v>
      </c>
      <c r="N215" s="53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5" s="322"/>
      <c r="P215" s="322"/>
      <c r="Q215" s="322"/>
      <c r="R215" s="323"/>
      <c r="S215" s="34"/>
      <c r="T215" s="34"/>
      <c r="U215" s="35" t="s">
        <v>65</v>
      </c>
      <c r="V215" s="317">
        <v>0</v>
      </c>
      <c r="W215" s="318">
        <f t="shared" si="11"/>
        <v>0</v>
      </c>
      <c r="X215" s="36" t="str">
        <f>IFERROR(IF(W215=0,"",ROUNDUP(W215/H215,0)*0.02039),"")</f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357</v>
      </c>
      <c r="B216" s="54" t="s">
        <v>358</v>
      </c>
      <c r="C216" s="31">
        <v>4301011311</v>
      </c>
      <c r="D216" s="324">
        <v>4607091387377</v>
      </c>
      <c r="E216" s="323"/>
      <c r="F216" s="316">
        <v>1.35</v>
      </c>
      <c r="G216" s="32">
        <v>8</v>
      </c>
      <c r="H216" s="316">
        <v>10.8</v>
      </c>
      <c r="I216" s="316">
        <v>11.28</v>
      </c>
      <c r="J216" s="32">
        <v>56</v>
      </c>
      <c r="K216" s="32" t="s">
        <v>100</v>
      </c>
      <c r="L216" s="33" t="s">
        <v>101</v>
      </c>
      <c r="M216" s="32">
        <v>55</v>
      </c>
      <c r="N216" s="55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6" s="322"/>
      <c r="P216" s="322"/>
      <c r="Q216" s="322"/>
      <c r="R216" s="323"/>
      <c r="S216" s="34"/>
      <c r="T216" s="34"/>
      <c r="U216" s="35" t="s">
        <v>65</v>
      </c>
      <c r="V216" s="317">
        <v>0</v>
      </c>
      <c r="W216" s="318">
        <f t="shared" si="11"/>
        <v>0</v>
      </c>
      <c r="X216" s="36" t="str">
        <f>IFERROR(IF(W216=0,"",ROUNDUP(W216/H216,0)*0.02175),"")</f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359</v>
      </c>
      <c r="B217" s="54" t="s">
        <v>360</v>
      </c>
      <c r="C217" s="31">
        <v>4301010945</v>
      </c>
      <c r="D217" s="324">
        <v>4607091387353</v>
      </c>
      <c r="E217" s="323"/>
      <c r="F217" s="316">
        <v>1.35</v>
      </c>
      <c r="G217" s="32">
        <v>8</v>
      </c>
      <c r="H217" s="316">
        <v>10.8</v>
      </c>
      <c r="I217" s="316">
        <v>11.28</v>
      </c>
      <c r="J217" s="32">
        <v>56</v>
      </c>
      <c r="K217" s="32" t="s">
        <v>100</v>
      </c>
      <c r="L217" s="33" t="s">
        <v>101</v>
      </c>
      <c r="M217" s="32">
        <v>55</v>
      </c>
      <c r="N217" s="6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7" s="322"/>
      <c r="P217" s="322"/>
      <c r="Q217" s="322"/>
      <c r="R217" s="323"/>
      <c r="S217" s="34"/>
      <c r="T217" s="34"/>
      <c r="U217" s="35" t="s">
        <v>65</v>
      </c>
      <c r="V217" s="317">
        <v>0</v>
      </c>
      <c r="W217" s="318">
        <f t="shared" si="11"/>
        <v>0</v>
      </c>
      <c r="X217" s="36" t="str">
        <f>IFERROR(IF(W217=0,"",ROUNDUP(W217/H217,0)*0.02175),"")</f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361</v>
      </c>
      <c r="B218" s="54" t="s">
        <v>362</v>
      </c>
      <c r="C218" s="31">
        <v>4301011328</v>
      </c>
      <c r="D218" s="324">
        <v>4607091386011</v>
      </c>
      <c r="E218" s="323"/>
      <c r="F218" s="316">
        <v>0.5</v>
      </c>
      <c r="G218" s="32">
        <v>10</v>
      </c>
      <c r="H218" s="316">
        <v>5</v>
      </c>
      <c r="I218" s="316">
        <v>5.21</v>
      </c>
      <c r="J218" s="32">
        <v>120</v>
      </c>
      <c r="K218" s="32" t="s">
        <v>63</v>
      </c>
      <c r="L218" s="33" t="s">
        <v>64</v>
      </c>
      <c r="M218" s="32">
        <v>55</v>
      </c>
      <c r="N218" s="45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8" s="322"/>
      <c r="P218" s="322"/>
      <c r="Q218" s="322"/>
      <c r="R218" s="323"/>
      <c r="S218" s="34"/>
      <c r="T218" s="34"/>
      <c r="U218" s="35" t="s">
        <v>65</v>
      </c>
      <c r="V218" s="317">
        <v>0</v>
      </c>
      <c r="W218" s="318">
        <f t="shared" si="11"/>
        <v>0</v>
      </c>
      <c r="X218" s="36" t="str">
        <f t="shared" ref="X218:X224" si="12">IFERROR(IF(W218=0,"",ROUNDUP(W218/H218,0)*0.00937),"")</f>
        <v/>
      </c>
      <c r="Y218" s="56"/>
      <c r="Z218" s="57"/>
      <c r="AD218" s="58"/>
      <c r="BA218" s="181" t="s">
        <v>1</v>
      </c>
    </row>
    <row r="219" spans="1:53" ht="27" customHeight="1" x14ac:dyDescent="0.25">
      <c r="A219" s="54" t="s">
        <v>363</v>
      </c>
      <c r="B219" s="54" t="s">
        <v>364</v>
      </c>
      <c r="C219" s="31">
        <v>4301011329</v>
      </c>
      <c r="D219" s="324">
        <v>4607091387308</v>
      </c>
      <c r="E219" s="323"/>
      <c r="F219" s="316">
        <v>0.5</v>
      </c>
      <c r="G219" s="32">
        <v>10</v>
      </c>
      <c r="H219" s="316">
        <v>5</v>
      </c>
      <c r="I219" s="316">
        <v>5.21</v>
      </c>
      <c r="J219" s="32">
        <v>120</v>
      </c>
      <c r="K219" s="32" t="s">
        <v>63</v>
      </c>
      <c r="L219" s="33" t="s">
        <v>64</v>
      </c>
      <c r="M219" s="32">
        <v>55</v>
      </c>
      <c r="N219" s="48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9" s="322"/>
      <c r="P219" s="322"/>
      <c r="Q219" s="322"/>
      <c r="R219" s="323"/>
      <c r="S219" s="34"/>
      <c r="T219" s="34"/>
      <c r="U219" s="35" t="s">
        <v>65</v>
      </c>
      <c r="V219" s="317">
        <v>0</v>
      </c>
      <c r="W219" s="318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ht="27" customHeight="1" x14ac:dyDescent="0.25">
      <c r="A220" s="54" t="s">
        <v>365</v>
      </c>
      <c r="B220" s="54" t="s">
        <v>366</v>
      </c>
      <c r="C220" s="31">
        <v>4301011049</v>
      </c>
      <c r="D220" s="324">
        <v>4607091387339</v>
      </c>
      <c r="E220" s="323"/>
      <c r="F220" s="316">
        <v>0.5</v>
      </c>
      <c r="G220" s="32">
        <v>10</v>
      </c>
      <c r="H220" s="316">
        <v>5</v>
      </c>
      <c r="I220" s="316">
        <v>5.24</v>
      </c>
      <c r="J220" s="32">
        <v>120</v>
      </c>
      <c r="K220" s="32" t="s">
        <v>63</v>
      </c>
      <c r="L220" s="33" t="s">
        <v>101</v>
      </c>
      <c r="M220" s="32">
        <v>55</v>
      </c>
      <c r="N220" s="39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0" s="322"/>
      <c r="P220" s="322"/>
      <c r="Q220" s="322"/>
      <c r="R220" s="323"/>
      <c r="S220" s="34"/>
      <c r="T220" s="34"/>
      <c r="U220" s="35" t="s">
        <v>65</v>
      </c>
      <c r="V220" s="317">
        <v>0</v>
      </c>
      <c r="W220" s="318">
        <f t="shared" si="11"/>
        <v>0</v>
      </c>
      <c r="X220" s="36" t="str">
        <f t="shared" si="12"/>
        <v/>
      </c>
      <c r="Y220" s="56"/>
      <c r="Z220" s="57"/>
      <c r="AD220" s="58"/>
      <c r="BA220" s="183" t="s">
        <v>1</v>
      </c>
    </row>
    <row r="221" spans="1:53" ht="27" customHeight="1" x14ac:dyDescent="0.25">
      <c r="A221" s="54" t="s">
        <v>367</v>
      </c>
      <c r="B221" s="54" t="s">
        <v>368</v>
      </c>
      <c r="C221" s="31">
        <v>4301011433</v>
      </c>
      <c r="D221" s="324">
        <v>4680115882638</v>
      </c>
      <c r="E221" s="323"/>
      <c r="F221" s="316">
        <v>0.4</v>
      </c>
      <c r="G221" s="32">
        <v>10</v>
      </c>
      <c r="H221" s="316">
        <v>4</v>
      </c>
      <c r="I221" s="316">
        <v>4.24</v>
      </c>
      <c r="J221" s="32">
        <v>120</v>
      </c>
      <c r="K221" s="32" t="s">
        <v>63</v>
      </c>
      <c r="L221" s="33" t="s">
        <v>101</v>
      </c>
      <c r="M221" s="32">
        <v>90</v>
      </c>
      <c r="N221" s="43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1" s="322"/>
      <c r="P221" s="322"/>
      <c r="Q221" s="322"/>
      <c r="R221" s="323"/>
      <c r="S221" s="34"/>
      <c r="T221" s="34"/>
      <c r="U221" s="35" t="s">
        <v>65</v>
      </c>
      <c r="V221" s="317">
        <v>0</v>
      </c>
      <c r="W221" s="318">
        <f t="shared" si="11"/>
        <v>0</v>
      </c>
      <c r="X221" s="36" t="str">
        <f t="shared" si="12"/>
        <v/>
      </c>
      <c r="Y221" s="56"/>
      <c r="Z221" s="57"/>
      <c r="AD221" s="58"/>
      <c r="BA221" s="184" t="s">
        <v>1</v>
      </c>
    </row>
    <row r="222" spans="1:53" ht="27" customHeight="1" x14ac:dyDescent="0.25">
      <c r="A222" s="54" t="s">
        <v>369</v>
      </c>
      <c r="B222" s="54" t="s">
        <v>370</v>
      </c>
      <c r="C222" s="31">
        <v>4301011573</v>
      </c>
      <c r="D222" s="324">
        <v>4680115881938</v>
      </c>
      <c r="E222" s="323"/>
      <c r="F222" s="316">
        <v>0.4</v>
      </c>
      <c r="G222" s="32">
        <v>10</v>
      </c>
      <c r="H222" s="316">
        <v>4</v>
      </c>
      <c r="I222" s="316">
        <v>4.24</v>
      </c>
      <c r="J222" s="32">
        <v>120</v>
      </c>
      <c r="K222" s="32" t="s">
        <v>63</v>
      </c>
      <c r="L222" s="33" t="s">
        <v>101</v>
      </c>
      <c r="M222" s="32">
        <v>90</v>
      </c>
      <c r="N222" s="4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2" s="322"/>
      <c r="P222" s="322"/>
      <c r="Q222" s="322"/>
      <c r="R222" s="323"/>
      <c r="S222" s="34"/>
      <c r="T222" s="34"/>
      <c r="U222" s="35" t="s">
        <v>65</v>
      </c>
      <c r="V222" s="317">
        <v>0</v>
      </c>
      <c r="W222" s="318">
        <f t="shared" si="11"/>
        <v>0</v>
      </c>
      <c r="X222" s="36" t="str">
        <f t="shared" si="12"/>
        <v/>
      </c>
      <c r="Y222" s="56"/>
      <c r="Z222" s="57"/>
      <c r="AD222" s="58"/>
      <c r="BA222" s="185" t="s">
        <v>1</v>
      </c>
    </row>
    <row r="223" spans="1:53" ht="27" customHeight="1" x14ac:dyDescent="0.25">
      <c r="A223" s="54" t="s">
        <v>371</v>
      </c>
      <c r="B223" s="54" t="s">
        <v>372</v>
      </c>
      <c r="C223" s="31">
        <v>4301010944</v>
      </c>
      <c r="D223" s="324">
        <v>4607091387346</v>
      </c>
      <c r="E223" s="323"/>
      <c r="F223" s="316">
        <v>0.4</v>
      </c>
      <c r="G223" s="32">
        <v>10</v>
      </c>
      <c r="H223" s="316">
        <v>4</v>
      </c>
      <c r="I223" s="316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3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3" s="322"/>
      <c r="P223" s="322"/>
      <c r="Q223" s="322"/>
      <c r="R223" s="323"/>
      <c r="S223" s="34"/>
      <c r="T223" s="34"/>
      <c r="U223" s="35" t="s">
        <v>65</v>
      </c>
      <c r="V223" s="317">
        <v>0</v>
      </c>
      <c r="W223" s="318">
        <f t="shared" si="11"/>
        <v>0</v>
      </c>
      <c r="X223" s="36" t="str">
        <f t="shared" si="12"/>
        <v/>
      </c>
      <c r="Y223" s="56"/>
      <c r="Z223" s="57"/>
      <c r="AD223" s="58"/>
      <c r="BA223" s="186" t="s">
        <v>1</v>
      </c>
    </row>
    <row r="224" spans="1:53" ht="27" customHeight="1" x14ac:dyDescent="0.25">
      <c r="A224" s="54" t="s">
        <v>373</v>
      </c>
      <c r="B224" s="54" t="s">
        <v>374</v>
      </c>
      <c r="C224" s="31">
        <v>4301011353</v>
      </c>
      <c r="D224" s="324">
        <v>4607091389807</v>
      </c>
      <c r="E224" s="323"/>
      <c r="F224" s="316">
        <v>0.4</v>
      </c>
      <c r="G224" s="32">
        <v>10</v>
      </c>
      <c r="H224" s="316">
        <v>4</v>
      </c>
      <c r="I224" s="316">
        <v>4.24</v>
      </c>
      <c r="J224" s="32">
        <v>120</v>
      </c>
      <c r="K224" s="32" t="s">
        <v>63</v>
      </c>
      <c r="L224" s="33" t="s">
        <v>101</v>
      </c>
      <c r="M224" s="32">
        <v>55</v>
      </c>
      <c r="N224" s="61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4" s="322"/>
      <c r="P224" s="322"/>
      <c r="Q224" s="322"/>
      <c r="R224" s="323"/>
      <c r="S224" s="34"/>
      <c r="T224" s="34"/>
      <c r="U224" s="35" t="s">
        <v>65</v>
      </c>
      <c r="V224" s="317">
        <v>0</v>
      </c>
      <c r="W224" s="318">
        <f t="shared" si="11"/>
        <v>0</v>
      </c>
      <c r="X224" s="36" t="str">
        <f t="shared" si="12"/>
        <v/>
      </c>
      <c r="Y224" s="56"/>
      <c r="Z224" s="57"/>
      <c r="AD224" s="58"/>
      <c r="BA224" s="187" t="s">
        <v>1</v>
      </c>
    </row>
    <row r="225" spans="1:53" x14ac:dyDescent="0.2">
      <c r="A225" s="332"/>
      <c r="B225" s="333"/>
      <c r="C225" s="333"/>
      <c r="D225" s="333"/>
      <c r="E225" s="333"/>
      <c r="F225" s="333"/>
      <c r="G225" s="333"/>
      <c r="H225" s="333"/>
      <c r="I225" s="333"/>
      <c r="J225" s="333"/>
      <c r="K225" s="333"/>
      <c r="L225" s="333"/>
      <c r="M225" s="334"/>
      <c r="N225" s="325" t="s">
        <v>66</v>
      </c>
      <c r="O225" s="326"/>
      <c r="P225" s="326"/>
      <c r="Q225" s="326"/>
      <c r="R225" s="326"/>
      <c r="S225" s="326"/>
      <c r="T225" s="327"/>
      <c r="U225" s="37" t="s">
        <v>67</v>
      </c>
      <c r="V225" s="319">
        <f>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</f>
        <v>0</v>
      </c>
      <c r="W225" s="319">
        <f>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</f>
        <v>0</v>
      </c>
      <c r="X225" s="319">
        <f>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</f>
        <v>0</v>
      </c>
      <c r="Y225" s="320"/>
      <c r="Z225" s="320"/>
    </row>
    <row r="226" spans="1:53" x14ac:dyDescent="0.2">
      <c r="A226" s="333"/>
      <c r="B226" s="333"/>
      <c r="C226" s="333"/>
      <c r="D226" s="333"/>
      <c r="E226" s="333"/>
      <c r="F226" s="333"/>
      <c r="G226" s="333"/>
      <c r="H226" s="333"/>
      <c r="I226" s="333"/>
      <c r="J226" s="333"/>
      <c r="K226" s="333"/>
      <c r="L226" s="333"/>
      <c r="M226" s="334"/>
      <c r="N226" s="325" t="s">
        <v>66</v>
      </c>
      <c r="O226" s="326"/>
      <c r="P226" s="326"/>
      <c r="Q226" s="326"/>
      <c r="R226" s="326"/>
      <c r="S226" s="326"/>
      <c r="T226" s="327"/>
      <c r="U226" s="37" t="s">
        <v>65</v>
      </c>
      <c r="V226" s="319">
        <f>IFERROR(SUM(V210:V224),"0")</f>
        <v>0</v>
      </c>
      <c r="W226" s="319">
        <f>IFERROR(SUM(W210:W224),"0")</f>
        <v>0</v>
      </c>
      <c r="X226" s="37"/>
      <c r="Y226" s="320"/>
      <c r="Z226" s="320"/>
    </row>
    <row r="227" spans="1:53" ht="14.25" customHeight="1" x14ac:dyDescent="0.25">
      <c r="A227" s="339" t="s">
        <v>97</v>
      </c>
      <c r="B227" s="333"/>
      <c r="C227" s="333"/>
      <c r="D227" s="333"/>
      <c r="E227" s="333"/>
      <c r="F227" s="333"/>
      <c r="G227" s="333"/>
      <c r="H227" s="333"/>
      <c r="I227" s="333"/>
      <c r="J227" s="333"/>
      <c r="K227" s="333"/>
      <c r="L227" s="333"/>
      <c r="M227" s="333"/>
      <c r="N227" s="333"/>
      <c r="O227" s="333"/>
      <c r="P227" s="333"/>
      <c r="Q227" s="333"/>
      <c r="R227" s="333"/>
      <c r="S227" s="333"/>
      <c r="T227" s="333"/>
      <c r="U227" s="333"/>
      <c r="V227" s="333"/>
      <c r="W227" s="333"/>
      <c r="X227" s="333"/>
      <c r="Y227" s="313"/>
      <c r="Z227" s="313"/>
    </row>
    <row r="228" spans="1:53" ht="27" customHeight="1" x14ac:dyDescent="0.25">
      <c r="A228" s="54" t="s">
        <v>375</v>
      </c>
      <c r="B228" s="54" t="s">
        <v>376</v>
      </c>
      <c r="C228" s="31">
        <v>4301020254</v>
      </c>
      <c r="D228" s="324">
        <v>4680115881914</v>
      </c>
      <c r="E228" s="323"/>
      <c r="F228" s="316">
        <v>0.4</v>
      </c>
      <c r="G228" s="32">
        <v>10</v>
      </c>
      <c r="H228" s="316">
        <v>4</v>
      </c>
      <c r="I228" s="316">
        <v>4.24</v>
      </c>
      <c r="J228" s="32">
        <v>120</v>
      </c>
      <c r="K228" s="32" t="s">
        <v>63</v>
      </c>
      <c r="L228" s="33" t="s">
        <v>101</v>
      </c>
      <c r="M228" s="32">
        <v>90</v>
      </c>
      <c r="N228" s="42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8" s="322"/>
      <c r="P228" s="322"/>
      <c r="Q228" s="322"/>
      <c r="R228" s="323"/>
      <c r="S228" s="34"/>
      <c r="T228" s="34"/>
      <c r="U228" s="35" t="s">
        <v>65</v>
      </c>
      <c r="V228" s="317">
        <v>0</v>
      </c>
      <c r="W228" s="318">
        <f>IFERROR(IF(V228="",0,CEILING((V228/$H228),1)*$H228),"")</f>
        <v>0</v>
      </c>
      <c r="X228" s="36" t="str">
        <f>IFERROR(IF(W228=0,"",ROUNDUP(W228/H228,0)*0.00937),"")</f>
        <v/>
      </c>
      <c r="Y228" s="56"/>
      <c r="Z228" s="57"/>
      <c r="AD228" s="58"/>
      <c r="BA228" s="188" t="s">
        <v>1</v>
      </c>
    </row>
    <row r="229" spans="1:53" x14ac:dyDescent="0.2">
      <c r="A229" s="332"/>
      <c r="B229" s="333"/>
      <c r="C229" s="333"/>
      <c r="D229" s="333"/>
      <c r="E229" s="333"/>
      <c r="F229" s="333"/>
      <c r="G229" s="333"/>
      <c r="H229" s="333"/>
      <c r="I229" s="333"/>
      <c r="J229" s="333"/>
      <c r="K229" s="333"/>
      <c r="L229" s="333"/>
      <c r="M229" s="334"/>
      <c r="N229" s="325" t="s">
        <v>66</v>
      </c>
      <c r="O229" s="326"/>
      <c r="P229" s="326"/>
      <c r="Q229" s="326"/>
      <c r="R229" s="326"/>
      <c r="S229" s="326"/>
      <c r="T229" s="327"/>
      <c r="U229" s="37" t="s">
        <v>67</v>
      </c>
      <c r="V229" s="319">
        <f>IFERROR(V228/H228,"0")</f>
        <v>0</v>
      </c>
      <c r="W229" s="319">
        <f>IFERROR(W228/H228,"0")</f>
        <v>0</v>
      </c>
      <c r="X229" s="319">
        <f>IFERROR(IF(X228="",0,X228),"0")</f>
        <v>0</v>
      </c>
      <c r="Y229" s="320"/>
      <c r="Z229" s="320"/>
    </row>
    <row r="230" spans="1:53" x14ac:dyDescent="0.2">
      <c r="A230" s="333"/>
      <c r="B230" s="333"/>
      <c r="C230" s="333"/>
      <c r="D230" s="333"/>
      <c r="E230" s="333"/>
      <c r="F230" s="333"/>
      <c r="G230" s="333"/>
      <c r="H230" s="333"/>
      <c r="I230" s="333"/>
      <c r="J230" s="333"/>
      <c r="K230" s="333"/>
      <c r="L230" s="333"/>
      <c r="M230" s="334"/>
      <c r="N230" s="325" t="s">
        <v>66</v>
      </c>
      <c r="O230" s="326"/>
      <c r="P230" s="326"/>
      <c r="Q230" s="326"/>
      <c r="R230" s="326"/>
      <c r="S230" s="326"/>
      <c r="T230" s="327"/>
      <c r="U230" s="37" t="s">
        <v>65</v>
      </c>
      <c r="V230" s="319">
        <f>IFERROR(SUM(V228:V228),"0")</f>
        <v>0</v>
      </c>
      <c r="W230" s="319">
        <f>IFERROR(SUM(W228:W228),"0")</f>
        <v>0</v>
      </c>
      <c r="X230" s="37"/>
      <c r="Y230" s="320"/>
      <c r="Z230" s="320"/>
    </row>
    <row r="231" spans="1:53" ht="14.25" customHeight="1" x14ac:dyDescent="0.25">
      <c r="A231" s="339" t="s">
        <v>60</v>
      </c>
      <c r="B231" s="333"/>
      <c r="C231" s="333"/>
      <c r="D231" s="333"/>
      <c r="E231" s="333"/>
      <c r="F231" s="333"/>
      <c r="G231" s="333"/>
      <c r="H231" s="333"/>
      <c r="I231" s="333"/>
      <c r="J231" s="333"/>
      <c r="K231" s="333"/>
      <c r="L231" s="333"/>
      <c r="M231" s="333"/>
      <c r="N231" s="333"/>
      <c r="O231" s="333"/>
      <c r="P231" s="333"/>
      <c r="Q231" s="333"/>
      <c r="R231" s="333"/>
      <c r="S231" s="333"/>
      <c r="T231" s="333"/>
      <c r="U231" s="333"/>
      <c r="V231" s="333"/>
      <c r="W231" s="333"/>
      <c r="X231" s="333"/>
      <c r="Y231" s="313"/>
      <c r="Z231" s="313"/>
    </row>
    <row r="232" spans="1:53" ht="27" customHeight="1" x14ac:dyDescent="0.25">
      <c r="A232" s="54" t="s">
        <v>377</v>
      </c>
      <c r="B232" s="54" t="s">
        <v>378</v>
      </c>
      <c r="C232" s="31">
        <v>4301030878</v>
      </c>
      <c r="D232" s="324">
        <v>4607091387193</v>
      </c>
      <c r="E232" s="323"/>
      <c r="F232" s="316">
        <v>0.7</v>
      </c>
      <c r="G232" s="32">
        <v>6</v>
      </c>
      <c r="H232" s="316">
        <v>4.2</v>
      </c>
      <c r="I232" s="316">
        <v>4.46</v>
      </c>
      <c r="J232" s="32">
        <v>156</v>
      </c>
      <c r="K232" s="32" t="s">
        <v>63</v>
      </c>
      <c r="L232" s="33" t="s">
        <v>64</v>
      </c>
      <c r="M232" s="32">
        <v>35</v>
      </c>
      <c r="N232" s="4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2" s="322"/>
      <c r="P232" s="322"/>
      <c r="Q232" s="322"/>
      <c r="R232" s="323"/>
      <c r="S232" s="34"/>
      <c r="T232" s="34"/>
      <c r="U232" s="35" t="s">
        <v>65</v>
      </c>
      <c r="V232" s="317">
        <v>0</v>
      </c>
      <c r="W232" s="318">
        <f>IFERROR(IF(V232="",0,CEILING((V232/$H232),1)*$H232),"")</f>
        <v>0</v>
      </c>
      <c r="X232" s="36" t="str">
        <f>IFERROR(IF(W232=0,"",ROUNDUP(W232/H232,0)*0.00753),"")</f>
        <v/>
      </c>
      <c r="Y232" s="56"/>
      <c r="Z232" s="57"/>
      <c r="AD232" s="58"/>
      <c r="BA232" s="189" t="s">
        <v>1</v>
      </c>
    </row>
    <row r="233" spans="1:53" ht="27" customHeight="1" x14ac:dyDescent="0.25">
      <c r="A233" s="54" t="s">
        <v>379</v>
      </c>
      <c r="B233" s="54" t="s">
        <v>380</v>
      </c>
      <c r="C233" s="31">
        <v>4301031153</v>
      </c>
      <c r="D233" s="324">
        <v>4607091387230</v>
      </c>
      <c r="E233" s="323"/>
      <c r="F233" s="316">
        <v>0.7</v>
      </c>
      <c r="G233" s="32">
        <v>6</v>
      </c>
      <c r="H233" s="316">
        <v>4.2</v>
      </c>
      <c r="I233" s="316">
        <v>4.46</v>
      </c>
      <c r="J233" s="32">
        <v>156</v>
      </c>
      <c r="K233" s="32" t="s">
        <v>63</v>
      </c>
      <c r="L233" s="33" t="s">
        <v>64</v>
      </c>
      <c r="M233" s="32">
        <v>40</v>
      </c>
      <c r="N233" s="6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3" s="322"/>
      <c r="P233" s="322"/>
      <c r="Q233" s="322"/>
      <c r="R233" s="323"/>
      <c r="S233" s="34"/>
      <c r="T233" s="34"/>
      <c r="U233" s="35" t="s">
        <v>65</v>
      </c>
      <c r="V233" s="317">
        <v>0</v>
      </c>
      <c r="W233" s="318">
        <f>IFERROR(IF(V233="",0,CEILING((V233/$H233),1)*$H233),"")</f>
        <v>0</v>
      </c>
      <c r="X233" s="36" t="str">
        <f>IFERROR(IF(W233=0,"",ROUNDUP(W233/H233,0)*0.00753),"")</f>
        <v/>
      </c>
      <c r="Y233" s="56"/>
      <c r="Z233" s="57"/>
      <c r="AD233" s="58"/>
      <c r="BA233" s="190" t="s">
        <v>1</v>
      </c>
    </row>
    <row r="234" spans="1:53" ht="27" customHeight="1" x14ac:dyDescent="0.25">
      <c r="A234" s="54" t="s">
        <v>381</v>
      </c>
      <c r="B234" s="54" t="s">
        <v>382</v>
      </c>
      <c r="C234" s="31">
        <v>4301031152</v>
      </c>
      <c r="D234" s="324">
        <v>4607091387285</v>
      </c>
      <c r="E234" s="323"/>
      <c r="F234" s="316">
        <v>0.35</v>
      </c>
      <c r="G234" s="32">
        <v>6</v>
      </c>
      <c r="H234" s="316">
        <v>2.1</v>
      </c>
      <c r="I234" s="316">
        <v>2.23</v>
      </c>
      <c r="J234" s="32">
        <v>234</v>
      </c>
      <c r="K234" s="32" t="s">
        <v>168</v>
      </c>
      <c r="L234" s="33" t="s">
        <v>64</v>
      </c>
      <c r="M234" s="32">
        <v>40</v>
      </c>
      <c r="N234" s="51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4" s="322"/>
      <c r="P234" s="322"/>
      <c r="Q234" s="322"/>
      <c r="R234" s="323"/>
      <c r="S234" s="34"/>
      <c r="T234" s="34"/>
      <c r="U234" s="35" t="s">
        <v>65</v>
      </c>
      <c r="V234" s="317">
        <v>0</v>
      </c>
      <c r="W234" s="318">
        <f>IFERROR(IF(V234="",0,CEILING((V234/$H234),1)*$H234),"")</f>
        <v>0</v>
      </c>
      <c r="X234" s="36" t="str">
        <f>IFERROR(IF(W234=0,"",ROUNDUP(W234/H234,0)*0.00502),"")</f>
        <v/>
      </c>
      <c r="Y234" s="56"/>
      <c r="Z234" s="57"/>
      <c r="AD234" s="58"/>
      <c r="BA234" s="191" t="s">
        <v>1</v>
      </c>
    </row>
    <row r="235" spans="1:53" x14ac:dyDescent="0.2">
      <c r="A235" s="332"/>
      <c r="B235" s="333"/>
      <c r="C235" s="333"/>
      <c r="D235" s="333"/>
      <c r="E235" s="333"/>
      <c r="F235" s="333"/>
      <c r="G235" s="333"/>
      <c r="H235" s="333"/>
      <c r="I235" s="333"/>
      <c r="J235" s="333"/>
      <c r="K235" s="333"/>
      <c r="L235" s="333"/>
      <c r="M235" s="334"/>
      <c r="N235" s="325" t="s">
        <v>66</v>
      </c>
      <c r="O235" s="326"/>
      <c r="P235" s="326"/>
      <c r="Q235" s="326"/>
      <c r="R235" s="326"/>
      <c r="S235" s="326"/>
      <c r="T235" s="327"/>
      <c r="U235" s="37" t="s">
        <v>67</v>
      </c>
      <c r="V235" s="319">
        <f>IFERROR(V232/H232,"0")+IFERROR(V233/H233,"0")+IFERROR(V234/H234,"0")</f>
        <v>0</v>
      </c>
      <c r="W235" s="319">
        <f>IFERROR(W232/H232,"0")+IFERROR(W233/H233,"0")+IFERROR(W234/H234,"0")</f>
        <v>0</v>
      </c>
      <c r="X235" s="319">
        <f>IFERROR(IF(X232="",0,X232),"0")+IFERROR(IF(X233="",0,X233),"0")+IFERROR(IF(X234="",0,X234),"0")</f>
        <v>0</v>
      </c>
      <c r="Y235" s="320"/>
      <c r="Z235" s="320"/>
    </row>
    <row r="236" spans="1:53" x14ac:dyDescent="0.2">
      <c r="A236" s="333"/>
      <c r="B236" s="333"/>
      <c r="C236" s="333"/>
      <c r="D236" s="333"/>
      <c r="E236" s="333"/>
      <c r="F236" s="333"/>
      <c r="G236" s="333"/>
      <c r="H236" s="333"/>
      <c r="I236" s="333"/>
      <c r="J236" s="333"/>
      <c r="K236" s="333"/>
      <c r="L236" s="333"/>
      <c r="M236" s="334"/>
      <c r="N236" s="325" t="s">
        <v>66</v>
      </c>
      <c r="O236" s="326"/>
      <c r="P236" s="326"/>
      <c r="Q236" s="326"/>
      <c r="R236" s="326"/>
      <c r="S236" s="326"/>
      <c r="T236" s="327"/>
      <c r="U236" s="37" t="s">
        <v>65</v>
      </c>
      <c r="V236" s="319">
        <f>IFERROR(SUM(V232:V234),"0")</f>
        <v>0</v>
      </c>
      <c r="W236" s="319">
        <f>IFERROR(SUM(W232:W234),"0")</f>
        <v>0</v>
      </c>
      <c r="X236" s="37"/>
      <c r="Y236" s="320"/>
      <c r="Z236" s="320"/>
    </row>
    <row r="237" spans="1:53" ht="14.25" customHeight="1" x14ac:dyDescent="0.25">
      <c r="A237" s="339" t="s">
        <v>68</v>
      </c>
      <c r="B237" s="333"/>
      <c r="C237" s="333"/>
      <c r="D237" s="333"/>
      <c r="E237" s="333"/>
      <c r="F237" s="333"/>
      <c r="G237" s="333"/>
      <c r="H237" s="333"/>
      <c r="I237" s="333"/>
      <c r="J237" s="333"/>
      <c r="K237" s="333"/>
      <c r="L237" s="333"/>
      <c r="M237" s="333"/>
      <c r="N237" s="333"/>
      <c r="O237" s="333"/>
      <c r="P237" s="333"/>
      <c r="Q237" s="333"/>
      <c r="R237" s="333"/>
      <c r="S237" s="333"/>
      <c r="T237" s="333"/>
      <c r="U237" s="333"/>
      <c r="V237" s="333"/>
      <c r="W237" s="333"/>
      <c r="X237" s="333"/>
      <c r="Y237" s="313"/>
      <c r="Z237" s="313"/>
    </row>
    <row r="238" spans="1:53" ht="16.5" customHeight="1" x14ac:dyDescent="0.25">
      <c r="A238" s="54" t="s">
        <v>383</v>
      </c>
      <c r="B238" s="54" t="s">
        <v>384</v>
      </c>
      <c r="C238" s="31">
        <v>4301051100</v>
      </c>
      <c r="D238" s="324">
        <v>4607091387766</v>
      </c>
      <c r="E238" s="323"/>
      <c r="F238" s="316">
        <v>1.3</v>
      </c>
      <c r="G238" s="32">
        <v>6</v>
      </c>
      <c r="H238" s="316">
        <v>7.8</v>
      </c>
      <c r="I238" s="316">
        <v>8.3580000000000005</v>
      </c>
      <c r="J238" s="32">
        <v>56</v>
      </c>
      <c r="K238" s="32" t="s">
        <v>100</v>
      </c>
      <c r="L238" s="33" t="s">
        <v>121</v>
      </c>
      <c r="M238" s="32">
        <v>40</v>
      </c>
      <c r="N238" s="5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8" s="322"/>
      <c r="P238" s="322"/>
      <c r="Q238" s="322"/>
      <c r="R238" s="323"/>
      <c r="S238" s="34"/>
      <c r="T238" s="34"/>
      <c r="U238" s="35" t="s">
        <v>65</v>
      </c>
      <c r="V238" s="317">
        <v>0</v>
      </c>
      <c r="W238" s="318">
        <f t="shared" ref="W238:W246" si="13"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385</v>
      </c>
      <c r="B239" s="54" t="s">
        <v>386</v>
      </c>
      <c r="C239" s="31">
        <v>4301051116</v>
      </c>
      <c r="D239" s="324">
        <v>4607091387957</v>
      </c>
      <c r="E239" s="323"/>
      <c r="F239" s="316">
        <v>1.3</v>
      </c>
      <c r="G239" s="32">
        <v>6</v>
      </c>
      <c r="H239" s="316">
        <v>7.8</v>
      </c>
      <c r="I239" s="316">
        <v>8.3640000000000008</v>
      </c>
      <c r="J239" s="32">
        <v>56</v>
      </c>
      <c r="K239" s="32" t="s">
        <v>100</v>
      </c>
      <c r="L239" s="33" t="s">
        <v>64</v>
      </c>
      <c r="M239" s="32">
        <v>40</v>
      </c>
      <c r="N239" s="5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9" s="322"/>
      <c r="P239" s="322"/>
      <c r="Q239" s="322"/>
      <c r="R239" s="323"/>
      <c r="S239" s="34"/>
      <c r="T239" s="34"/>
      <c r="U239" s="35" t="s">
        <v>65</v>
      </c>
      <c r="V239" s="317">
        <v>0</v>
      </c>
      <c r="W239" s="318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3" t="s">
        <v>1</v>
      </c>
    </row>
    <row r="240" spans="1:53" ht="27" customHeight="1" x14ac:dyDescent="0.25">
      <c r="A240" s="54" t="s">
        <v>387</v>
      </c>
      <c r="B240" s="54" t="s">
        <v>388</v>
      </c>
      <c r="C240" s="31">
        <v>4301051115</v>
      </c>
      <c r="D240" s="324">
        <v>4607091387964</v>
      </c>
      <c r="E240" s="323"/>
      <c r="F240" s="316">
        <v>1.35</v>
      </c>
      <c r="G240" s="32">
        <v>6</v>
      </c>
      <c r="H240" s="316">
        <v>8.1</v>
      </c>
      <c r="I240" s="316">
        <v>8.6460000000000008</v>
      </c>
      <c r="J240" s="32">
        <v>56</v>
      </c>
      <c r="K240" s="32" t="s">
        <v>100</v>
      </c>
      <c r="L240" s="33" t="s">
        <v>64</v>
      </c>
      <c r="M240" s="32">
        <v>40</v>
      </c>
      <c r="N240" s="5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0" s="322"/>
      <c r="P240" s="322"/>
      <c r="Q240" s="322"/>
      <c r="R240" s="323"/>
      <c r="S240" s="34"/>
      <c r="T240" s="34"/>
      <c r="U240" s="35" t="s">
        <v>65</v>
      </c>
      <c r="V240" s="317">
        <v>0</v>
      </c>
      <c r="W240" s="318">
        <f t="shared" si="13"/>
        <v>0</v>
      </c>
      <c r="X240" s="36" t="str">
        <f>IFERROR(IF(W240=0,"",ROUNDUP(W240/H240,0)*0.02175),"")</f>
        <v/>
      </c>
      <c r="Y240" s="56"/>
      <c r="Z240" s="57"/>
      <c r="AD240" s="58"/>
      <c r="BA240" s="194" t="s">
        <v>1</v>
      </c>
    </row>
    <row r="241" spans="1:53" ht="27" customHeight="1" x14ac:dyDescent="0.25">
      <c r="A241" s="54" t="s">
        <v>389</v>
      </c>
      <c r="B241" s="54" t="s">
        <v>390</v>
      </c>
      <c r="C241" s="31">
        <v>4301051461</v>
      </c>
      <c r="D241" s="324">
        <v>4680115883604</v>
      </c>
      <c r="E241" s="323"/>
      <c r="F241" s="316">
        <v>0.35</v>
      </c>
      <c r="G241" s="32">
        <v>6</v>
      </c>
      <c r="H241" s="316">
        <v>2.1</v>
      </c>
      <c r="I241" s="316">
        <v>2.3719999999999999</v>
      </c>
      <c r="J241" s="32">
        <v>156</v>
      </c>
      <c r="K241" s="32" t="s">
        <v>63</v>
      </c>
      <c r="L241" s="33" t="s">
        <v>121</v>
      </c>
      <c r="M241" s="32">
        <v>45</v>
      </c>
      <c r="N241" s="445" t="s">
        <v>391</v>
      </c>
      <c r="O241" s="322"/>
      <c r="P241" s="322"/>
      <c r="Q241" s="322"/>
      <c r="R241" s="323"/>
      <c r="S241" s="34"/>
      <c r="T241" s="34"/>
      <c r="U241" s="35" t="s">
        <v>65</v>
      </c>
      <c r="V241" s="317">
        <v>700</v>
      </c>
      <c r="W241" s="318">
        <f t="shared" si="13"/>
        <v>701.4</v>
      </c>
      <c r="X241" s="36">
        <f>IFERROR(IF(W241=0,"",ROUNDUP(W241/H241,0)*0.00753),"")</f>
        <v>2.5150200000000003</v>
      </c>
      <c r="Y241" s="56"/>
      <c r="Z241" s="57"/>
      <c r="AD241" s="58"/>
      <c r="BA241" s="195" t="s">
        <v>1</v>
      </c>
    </row>
    <row r="242" spans="1:53" ht="27" customHeight="1" x14ac:dyDescent="0.25">
      <c r="A242" s="54" t="s">
        <v>392</v>
      </c>
      <c r="B242" s="54" t="s">
        <v>393</v>
      </c>
      <c r="C242" s="31">
        <v>4301051485</v>
      </c>
      <c r="D242" s="324">
        <v>4680115883567</v>
      </c>
      <c r="E242" s="323"/>
      <c r="F242" s="316">
        <v>0.35</v>
      </c>
      <c r="G242" s="32">
        <v>6</v>
      </c>
      <c r="H242" s="316">
        <v>2.1</v>
      </c>
      <c r="I242" s="316">
        <v>2.36</v>
      </c>
      <c r="J242" s="32">
        <v>156</v>
      </c>
      <c r="K242" s="32" t="s">
        <v>63</v>
      </c>
      <c r="L242" s="33" t="s">
        <v>64</v>
      </c>
      <c r="M242" s="32">
        <v>40</v>
      </c>
      <c r="N242" s="476" t="s">
        <v>394</v>
      </c>
      <c r="O242" s="322"/>
      <c r="P242" s="322"/>
      <c r="Q242" s="322"/>
      <c r="R242" s="323"/>
      <c r="S242" s="34"/>
      <c r="T242" s="34"/>
      <c r="U242" s="35" t="s">
        <v>65</v>
      </c>
      <c r="V242" s="317">
        <v>0</v>
      </c>
      <c r="W242" s="318">
        <f t="shared" si="13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16.5" customHeight="1" x14ac:dyDescent="0.25">
      <c r="A243" s="54" t="s">
        <v>395</v>
      </c>
      <c r="B243" s="54" t="s">
        <v>396</v>
      </c>
      <c r="C243" s="31">
        <v>4301051134</v>
      </c>
      <c r="D243" s="324">
        <v>4607091381672</v>
      </c>
      <c r="E243" s="323"/>
      <c r="F243" s="316">
        <v>0.6</v>
      </c>
      <c r="G243" s="32">
        <v>6</v>
      </c>
      <c r="H243" s="316">
        <v>3.6</v>
      </c>
      <c r="I243" s="316">
        <v>3.8759999999999999</v>
      </c>
      <c r="J243" s="32">
        <v>120</v>
      </c>
      <c r="K243" s="32" t="s">
        <v>63</v>
      </c>
      <c r="L243" s="33" t="s">
        <v>64</v>
      </c>
      <c r="M243" s="32">
        <v>40</v>
      </c>
      <c r="N243" s="43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3" s="322"/>
      <c r="P243" s="322"/>
      <c r="Q243" s="322"/>
      <c r="R243" s="323"/>
      <c r="S243" s="34"/>
      <c r="T243" s="34"/>
      <c r="U243" s="35" t="s">
        <v>65</v>
      </c>
      <c r="V243" s="317">
        <v>0</v>
      </c>
      <c r="W243" s="318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7" t="s">
        <v>1</v>
      </c>
    </row>
    <row r="244" spans="1:53" ht="27" customHeight="1" x14ac:dyDescent="0.25">
      <c r="A244" s="54" t="s">
        <v>397</v>
      </c>
      <c r="B244" s="54" t="s">
        <v>398</v>
      </c>
      <c r="C244" s="31">
        <v>4301051130</v>
      </c>
      <c r="D244" s="324">
        <v>4607091387537</v>
      </c>
      <c r="E244" s="323"/>
      <c r="F244" s="316">
        <v>0.45</v>
      </c>
      <c r="G244" s="32">
        <v>6</v>
      </c>
      <c r="H244" s="316">
        <v>2.7</v>
      </c>
      <c r="I244" s="316">
        <v>2.99</v>
      </c>
      <c r="J244" s="32">
        <v>156</v>
      </c>
      <c r="K244" s="32" t="s">
        <v>63</v>
      </c>
      <c r="L244" s="33" t="s">
        <v>64</v>
      </c>
      <c r="M244" s="32">
        <v>40</v>
      </c>
      <c r="N244" s="46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4" s="322"/>
      <c r="P244" s="322"/>
      <c r="Q244" s="322"/>
      <c r="R244" s="323"/>
      <c r="S244" s="34"/>
      <c r="T244" s="34"/>
      <c r="U244" s="35" t="s">
        <v>65</v>
      </c>
      <c r="V244" s="317">
        <v>0</v>
      </c>
      <c r="W244" s="318">
        <f t="shared" si="13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ht="27" customHeight="1" x14ac:dyDescent="0.25">
      <c r="A245" s="54" t="s">
        <v>399</v>
      </c>
      <c r="B245" s="54" t="s">
        <v>400</v>
      </c>
      <c r="C245" s="31">
        <v>4301051132</v>
      </c>
      <c r="D245" s="324">
        <v>4607091387513</v>
      </c>
      <c r="E245" s="323"/>
      <c r="F245" s="316">
        <v>0.45</v>
      </c>
      <c r="G245" s="32">
        <v>6</v>
      </c>
      <c r="H245" s="316">
        <v>2.7</v>
      </c>
      <c r="I245" s="316">
        <v>2.9780000000000002</v>
      </c>
      <c r="J245" s="32">
        <v>156</v>
      </c>
      <c r="K245" s="32" t="s">
        <v>63</v>
      </c>
      <c r="L245" s="33" t="s">
        <v>64</v>
      </c>
      <c r="M245" s="32">
        <v>40</v>
      </c>
      <c r="N245" s="5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5" s="322"/>
      <c r="P245" s="322"/>
      <c r="Q245" s="322"/>
      <c r="R245" s="323"/>
      <c r="S245" s="34"/>
      <c r="T245" s="34"/>
      <c r="U245" s="35" t="s">
        <v>65</v>
      </c>
      <c r="V245" s="317">
        <v>0</v>
      </c>
      <c r="W245" s="318">
        <f t="shared" si="13"/>
        <v>0</v>
      </c>
      <c r="X245" s="36" t="str">
        <f>IFERROR(IF(W245=0,"",ROUNDUP(W245/H245,0)*0.00753),"")</f>
        <v/>
      </c>
      <c r="Y245" s="56"/>
      <c r="Z245" s="57"/>
      <c r="AD245" s="58"/>
      <c r="BA245" s="199" t="s">
        <v>1</v>
      </c>
    </row>
    <row r="246" spans="1:53" ht="27" customHeight="1" x14ac:dyDescent="0.25">
      <c r="A246" s="54" t="s">
        <v>401</v>
      </c>
      <c r="B246" s="54" t="s">
        <v>402</v>
      </c>
      <c r="C246" s="31">
        <v>4301051277</v>
      </c>
      <c r="D246" s="324">
        <v>4680115880511</v>
      </c>
      <c r="E246" s="323"/>
      <c r="F246" s="316">
        <v>0.33</v>
      </c>
      <c r="G246" s="32">
        <v>6</v>
      </c>
      <c r="H246" s="316">
        <v>1.98</v>
      </c>
      <c r="I246" s="316">
        <v>2.1800000000000002</v>
      </c>
      <c r="J246" s="32">
        <v>156</v>
      </c>
      <c r="K246" s="32" t="s">
        <v>63</v>
      </c>
      <c r="L246" s="33" t="s">
        <v>121</v>
      </c>
      <c r="M246" s="32">
        <v>40</v>
      </c>
      <c r="N246" s="62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6" s="322"/>
      <c r="P246" s="322"/>
      <c r="Q246" s="322"/>
      <c r="R246" s="323"/>
      <c r="S246" s="34"/>
      <c r="T246" s="34"/>
      <c r="U246" s="35" t="s">
        <v>65</v>
      </c>
      <c r="V246" s="317">
        <v>0</v>
      </c>
      <c r="W246" s="318">
        <f t="shared" si="13"/>
        <v>0</v>
      </c>
      <c r="X246" s="36" t="str">
        <f>IFERROR(IF(W246=0,"",ROUNDUP(W246/H246,0)*0.00753),"")</f>
        <v/>
      </c>
      <c r="Y246" s="56"/>
      <c r="Z246" s="57"/>
      <c r="AD246" s="58"/>
      <c r="BA246" s="200" t="s">
        <v>1</v>
      </c>
    </row>
    <row r="247" spans="1:53" x14ac:dyDescent="0.2">
      <c r="A247" s="332"/>
      <c r="B247" s="333"/>
      <c r="C247" s="333"/>
      <c r="D247" s="333"/>
      <c r="E247" s="333"/>
      <c r="F247" s="333"/>
      <c r="G247" s="333"/>
      <c r="H247" s="333"/>
      <c r="I247" s="333"/>
      <c r="J247" s="333"/>
      <c r="K247" s="333"/>
      <c r="L247" s="333"/>
      <c r="M247" s="334"/>
      <c r="N247" s="325" t="s">
        <v>66</v>
      </c>
      <c r="O247" s="326"/>
      <c r="P247" s="326"/>
      <c r="Q247" s="326"/>
      <c r="R247" s="326"/>
      <c r="S247" s="326"/>
      <c r="T247" s="327"/>
      <c r="U247" s="37" t="s">
        <v>67</v>
      </c>
      <c r="V247" s="319">
        <f>IFERROR(V238/H238,"0")+IFERROR(V239/H239,"0")+IFERROR(V240/H240,"0")+IFERROR(V241/H241,"0")+IFERROR(V242/H242,"0")+IFERROR(V243/H243,"0")+IFERROR(V244/H244,"0")+IFERROR(V245/H245,"0")+IFERROR(V246/H246,"0")</f>
        <v>333.33333333333331</v>
      </c>
      <c r="W247" s="319">
        <f>IFERROR(W238/H238,"0")+IFERROR(W239/H239,"0")+IFERROR(W240/H240,"0")+IFERROR(W241/H241,"0")+IFERROR(W242/H242,"0")+IFERROR(W243/H243,"0")+IFERROR(W244/H244,"0")+IFERROR(W245/H245,"0")+IFERROR(W246/H246,"0")</f>
        <v>334</v>
      </c>
      <c r="X247" s="319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</f>
        <v>2.5150200000000003</v>
      </c>
      <c r="Y247" s="320"/>
      <c r="Z247" s="320"/>
    </row>
    <row r="248" spans="1:53" x14ac:dyDescent="0.2">
      <c r="A248" s="333"/>
      <c r="B248" s="333"/>
      <c r="C248" s="333"/>
      <c r="D248" s="333"/>
      <c r="E248" s="333"/>
      <c r="F248" s="333"/>
      <c r="G248" s="333"/>
      <c r="H248" s="333"/>
      <c r="I248" s="333"/>
      <c r="J248" s="333"/>
      <c r="K248" s="333"/>
      <c r="L248" s="333"/>
      <c r="M248" s="334"/>
      <c r="N248" s="325" t="s">
        <v>66</v>
      </c>
      <c r="O248" s="326"/>
      <c r="P248" s="326"/>
      <c r="Q248" s="326"/>
      <c r="R248" s="326"/>
      <c r="S248" s="326"/>
      <c r="T248" s="327"/>
      <c r="U248" s="37" t="s">
        <v>65</v>
      </c>
      <c r="V248" s="319">
        <f>IFERROR(SUM(V238:V246),"0")</f>
        <v>700</v>
      </c>
      <c r="W248" s="319">
        <f>IFERROR(SUM(W238:W246),"0")</f>
        <v>701.4</v>
      </c>
      <c r="X248" s="37"/>
      <c r="Y248" s="320"/>
      <c r="Z248" s="320"/>
    </row>
    <row r="249" spans="1:53" ht="14.25" customHeight="1" x14ac:dyDescent="0.25">
      <c r="A249" s="339" t="s">
        <v>223</v>
      </c>
      <c r="B249" s="333"/>
      <c r="C249" s="333"/>
      <c r="D249" s="333"/>
      <c r="E249" s="333"/>
      <c r="F249" s="333"/>
      <c r="G249" s="333"/>
      <c r="H249" s="333"/>
      <c r="I249" s="333"/>
      <c r="J249" s="333"/>
      <c r="K249" s="333"/>
      <c r="L249" s="333"/>
      <c r="M249" s="333"/>
      <c r="N249" s="333"/>
      <c r="O249" s="333"/>
      <c r="P249" s="333"/>
      <c r="Q249" s="333"/>
      <c r="R249" s="333"/>
      <c r="S249" s="333"/>
      <c r="T249" s="333"/>
      <c r="U249" s="333"/>
      <c r="V249" s="333"/>
      <c r="W249" s="333"/>
      <c r="X249" s="333"/>
      <c r="Y249" s="313"/>
      <c r="Z249" s="313"/>
    </row>
    <row r="250" spans="1:53" ht="16.5" customHeight="1" x14ac:dyDescent="0.25">
      <c r="A250" s="54" t="s">
        <v>403</v>
      </c>
      <c r="B250" s="54" t="s">
        <v>404</v>
      </c>
      <c r="C250" s="31">
        <v>4301060326</v>
      </c>
      <c r="D250" s="324">
        <v>4607091380880</v>
      </c>
      <c r="E250" s="323"/>
      <c r="F250" s="316">
        <v>1.4</v>
      </c>
      <c r="G250" s="32">
        <v>6</v>
      </c>
      <c r="H250" s="316">
        <v>8.4</v>
      </c>
      <c r="I250" s="316">
        <v>8.9640000000000004</v>
      </c>
      <c r="J250" s="32">
        <v>56</v>
      </c>
      <c r="K250" s="32" t="s">
        <v>100</v>
      </c>
      <c r="L250" s="33" t="s">
        <v>64</v>
      </c>
      <c r="M250" s="32">
        <v>30</v>
      </c>
      <c r="N250" s="58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0" s="322"/>
      <c r="P250" s="322"/>
      <c r="Q250" s="322"/>
      <c r="R250" s="323"/>
      <c r="S250" s="34"/>
      <c r="T250" s="34"/>
      <c r="U250" s="35" t="s">
        <v>65</v>
      </c>
      <c r="V250" s="317">
        <v>300</v>
      </c>
      <c r="W250" s="318">
        <f>IFERROR(IF(V250="",0,CEILING((V250/$H250),1)*$H250),"")</f>
        <v>302.40000000000003</v>
      </c>
      <c r="X250" s="36">
        <f>IFERROR(IF(W250=0,"",ROUNDUP(W250/H250,0)*0.02175),"")</f>
        <v>0.78299999999999992</v>
      </c>
      <c r="Y250" s="56"/>
      <c r="Z250" s="57"/>
      <c r="AD250" s="58"/>
      <c r="BA250" s="201" t="s">
        <v>1</v>
      </c>
    </row>
    <row r="251" spans="1:53" ht="27" customHeight="1" x14ac:dyDescent="0.25">
      <c r="A251" s="54" t="s">
        <v>405</v>
      </c>
      <c r="B251" s="54" t="s">
        <v>406</v>
      </c>
      <c r="C251" s="31">
        <v>4301060308</v>
      </c>
      <c r="D251" s="324">
        <v>4607091384482</v>
      </c>
      <c r="E251" s="323"/>
      <c r="F251" s="316">
        <v>1.3</v>
      </c>
      <c r="G251" s="32">
        <v>6</v>
      </c>
      <c r="H251" s="316">
        <v>7.8</v>
      </c>
      <c r="I251" s="316">
        <v>8.3640000000000008</v>
      </c>
      <c r="J251" s="32">
        <v>56</v>
      </c>
      <c r="K251" s="32" t="s">
        <v>100</v>
      </c>
      <c r="L251" s="33" t="s">
        <v>64</v>
      </c>
      <c r="M251" s="32">
        <v>30</v>
      </c>
      <c r="N251" s="61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1" s="322"/>
      <c r="P251" s="322"/>
      <c r="Q251" s="322"/>
      <c r="R251" s="323"/>
      <c r="S251" s="34"/>
      <c r="T251" s="34"/>
      <c r="U251" s="35" t="s">
        <v>65</v>
      </c>
      <c r="V251" s="317">
        <v>1000</v>
      </c>
      <c r="W251" s="318">
        <f>IFERROR(IF(V251="",0,CEILING((V251/$H251),1)*$H251),"")</f>
        <v>1006.1999999999999</v>
      </c>
      <c r="X251" s="36">
        <f>IFERROR(IF(W251=0,"",ROUNDUP(W251/H251,0)*0.02175),"")</f>
        <v>2.8057499999999997</v>
      </c>
      <c r="Y251" s="56"/>
      <c r="Z251" s="57"/>
      <c r="AD251" s="58"/>
      <c r="BA251" s="202" t="s">
        <v>1</v>
      </c>
    </row>
    <row r="252" spans="1:53" ht="16.5" customHeight="1" x14ac:dyDescent="0.25">
      <c r="A252" s="54" t="s">
        <v>407</v>
      </c>
      <c r="B252" s="54" t="s">
        <v>408</v>
      </c>
      <c r="C252" s="31">
        <v>4301060325</v>
      </c>
      <c r="D252" s="324">
        <v>4607091380897</v>
      </c>
      <c r="E252" s="323"/>
      <c r="F252" s="316">
        <v>1.4</v>
      </c>
      <c r="G252" s="32">
        <v>6</v>
      </c>
      <c r="H252" s="316">
        <v>8.4</v>
      </c>
      <c r="I252" s="316">
        <v>8.9640000000000004</v>
      </c>
      <c r="J252" s="32">
        <v>56</v>
      </c>
      <c r="K252" s="32" t="s">
        <v>100</v>
      </c>
      <c r="L252" s="33" t="s">
        <v>64</v>
      </c>
      <c r="M252" s="32">
        <v>30</v>
      </c>
      <c r="N252" s="3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2" s="322"/>
      <c r="P252" s="322"/>
      <c r="Q252" s="322"/>
      <c r="R252" s="323"/>
      <c r="S252" s="34"/>
      <c r="T252" s="34"/>
      <c r="U252" s="35" t="s">
        <v>65</v>
      </c>
      <c r="V252" s="317">
        <v>0</v>
      </c>
      <c r="W252" s="318">
        <f>IFERROR(IF(V252="",0,CEILING((V252/$H252),1)*$H252),"")</f>
        <v>0</v>
      </c>
      <c r="X252" s="36" t="str">
        <f>IFERROR(IF(W252=0,"",ROUNDUP(W252/H252,0)*0.02175),"")</f>
        <v/>
      </c>
      <c r="Y252" s="56"/>
      <c r="Z252" s="57"/>
      <c r="AD252" s="58"/>
      <c r="BA252" s="203" t="s">
        <v>1</v>
      </c>
    </row>
    <row r="253" spans="1:53" x14ac:dyDescent="0.2">
      <c r="A253" s="332"/>
      <c r="B253" s="333"/>
      <c r="C253" s="333"/>
      <c r="D253" s="333"/>
      <c r="E253" s="333"/>
      <c r="F253" s="333"/>
      <c r="G253" s="333"/>
      <c r="H253" s="333"/>
      <c r="I253" s="333"/>
      <c r="J253" s="333"/>
      <c r="K253" s="333"/>
      <c r="L253" s="333"/>
      <c r="M253" s="334"/>
      <c r="N253" s="325" t="s">
        <v>66</v>
      </c>
      <c r="O253" s="326"/>
      <c r="P253" s="326"/>
      <c r="Q253" s="326"/>
      <c r="R253" s="326"/>
      <c r="S253" s="326"/>
      <c r="T253" s="327"/>
      <c r="U253" s="37" t="s">
        <v>67</v>
      </c>
      <c r="V253" s="319">
        <f>IFERROR(V250/H250,"0")+IFERROR(V251/H251,"0")+IFERROR(V252/H252,"0")</f>
        <v>163.91941391941393</v>
      </c>
      <c r="W253" s="319">
        <f>IFERROR(W250/H250,"0")+IFERROR(W251/H251,"0")+IFERROR(W252/H252,"0")</f>
        <v>165</v>
      </c>
      <c r="X253" s="319">
        <f>IFERROR(IF(X250="",0,X250),"0")+IFERROR(IF(X251="",0,X251),"0")+IFERROR(IF(X252="",0,X252),"0")</f>
        <v>3.5887499999999997</v>
      </c>
      <c r="Y253" s="320"/>
      <c r="Z253" s="320"/>
    </row>
    <row r="254" spans="1:53" x14ac:dyDescent="0.2">
      <c r="A254" s="333"/>
      <c r="B254" s="333"/>
      <c r="C254" s="333"/>
      <c r="D254" s="333"/>
      <c r="E254" s="333"/>
      <c r="F254" s="333"/>
      <c r="G254" s="333"/>
      <c r="H254" s="333"/>
      <c r="I254" s="333"/>
      <c r="J254" s="333"/>
      <c r="K254" s="333"/>
      <c r="L254" s="333"/>
      <c r="M254" s="334"/>
      <c r="N254" s="325" t="s">
        <v>66</v>
      </c>
      <c r="O254" s="326"/>
      <c r="P254" s="326"/>
      <c r="Q254" s="326"/>
      <c r="R254" s="326"/>
      <c r="S254" s="326"/>
      <c r="T254" s="327"/>
      <c r="U254" s="37" t="s">
        <v>65</v>
      </c>
      <c r="V254" s="319">
        <f>IFERROR(SUM(V250:V252),"0")</f>
        <v>1300</v>
      </c>
      <c r="W254" s="319">
        <f>IFERROR(SUM(W250:W252),"0")</f>
        <v>1308.5999999999999</v>
      </c>
      <c r="X254" s="37"/>
      <c r="Y254" s="320"/>
      <c r="Z254" s="320"/>
    </row>
    <row r="255" spans="1:53" ht="14.25" customHeight="1" x14ac:dyDescent="0.25">
      <c r="A255" s="339" t="s">
        <v>83</v>
      </c>
      <c r="B255" s="333"/>
      <c r="C255" s="333"/>
      <c r="D255" s="333"/>
      <c r="E255" s="333"/>
      <c r="F255" s="333"/>
      <c r="G255" s="333"/>
      <c r="H255" s="333"/>
      <c r="I255" s="333"/>
      <c r="J255" s="333"/>
      <c r="K255" s="333"/>
      <c r="L255" s="333"/>
      <c r="M255" s="333"/>
      <c r="N255" s="333"/>
      <c r="O255" s="333"/>
      <c r="P255" s="333"/>
      <c r="Q255" s="333"/>
      <c r="R255" s="333"/>
      <c r="S255" s="333"/>
      <c r="T255" s="333"/>
      <c r="U255" s="333"/>
      <c r="V255" s="333"/>
      <c r="W255" s="333"/>
      <c r="X255" s="333"/>
      <c r="Y255" s="313"/>
      <c r="Z255" s="313"/>
    </row>
    <row r="256" spans="1:53" ht="16.5" customHeight="1" x14ac:dyDescent="0.25">
      <c r="A256" s="54" t="s">
        <v>409</v>
      </c>
      <c r="B256" s="54" t="s">
        <v>410</v>
      </c>
      <c r="C256" s="31">
        <v>4301030232</v>
      </c>
      <c r="D256" s="324">
        <v>4607091388374</v>
      </c>
      <c r="E256" s="323"/>
      <c r="F256" s="316">
        <v>0.38</v>
      </c>
      <c r="G256" s="32">
        <v>8</v>
      </c>
      <c r="H256" s="316">
        <v>3.04</v>
      </c>
      <c r="I256" s="316">
        <v>3.28</v>
      </c>
      <c r="J256" s="32">
        <v>156</v>
      </c>
      <c r="K256" s="32" t="s">
        <v>63</v>
      </c>
      <c r="L256" s="33" t="s">
        <v>86</v>
      </c>
      <c r="M256" s="32">
        <v>180</v>
      </c>
      <c r="N256" s="556" t="s">
        <v>411</v>
      </c>
      <c r="O256" s="322"/>
      <c r="P256" s="322"/>
      <c r="Q256" s="322"/>
      <c r="R256" s="323"/>
      <c r="S256" s="34"/>
      <c r="T256" s="34"/>
      <c r="U256" s="35" t="s">
        <v>65</v>
      </c>
      <c r="V256" s="317">
        <v>0</v>
      </c>
      <c r="W256" s="318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4" t="s">
        <v>1</v>
      </c>
    </row>
    <row r="257" spans="1:53" ht="27" customHeight="1" x14ac:dyDescent="0.25">
      <c r="A257" s="54" t="s">
        <v>412</v>
      </c>
      <c r="B257" s="54" t="s">
        <v>413</v>
      </c>
      <c r="C257" s="31">
        <v>4301030235</v>
      </c>
      <c r="D257" s="324">
        <v>4607091388381</v>
      </c>
      <c r="E257" s="323"/>
      <c r="F257" s="316">
        <v>0.38</v>
      </c>
      <c r="G257" s="32">
        <v>8</v>
      </c>
      <c r="H257" s="316">
        <v>3.04</v>
      </c>
      <c r="I257" s="316">
        <v>3.32</v>
      </c>
      <c r="J257" s="32">
        <v>156</v>
      </c>
      <c r="K257" s="32" t="s">
        <v>63</v>
      </c>
      <c r="L257" s="33" t="s">
        <v>86</v>
      </c>
      <c r="M257" s="32">
        <v>180</v>
      </c>
      <c r="N257" s="355" t="s">
        <v>414</v>
      </c>
      <c r="O257" s="322"/>
      <c r="P257" s="322"/>
      <c r="Q257" s="322"/>
      <c r="R257" s="323"/>
      <c r="S257" s="34"/>
      <c r="T257" s="34"/>
      <c r="U257" s="35" t="s">
        <v>65</v>
      </c>
      <c r="V257" s="317">
        <v>0</v>
      </c>
      <c r="W257" s="318">
        <f>IFERROR(IF(V257="",0,CEILING((V257/$H257),1)*$H257),"")</f>
        <v>0</v>
      </c>
      <c r="X257" s="36" t="str">
        <f>IFERROR(IF(W257=0,"",ROUNDUP(W257/H257,0)*0.00753),"")</f>
        <v/>
      </c>
      <c r="Y257" s="56"/>
      <c r="Z257" s="57"/>
      <c r="AD257" s="58"/>
      <c r="BA257" s="205" t="s">
        <v>1</v>
      </c>
    </row>
    <row r="258" spans="1:53" ht="27" customHeight="1" x14ac:dyDescent="0.25">
      <c r="A258" s="54" t="s">
        <v>415</v>
      </c>
      <c r="B258" s="54" t="s">
        <v>416</v>
      </c>
      <c r="C258" s="31">
        <v>4301030233</v>
      </c>
      <c r="D258" s="324">
        <v>4607091388404</v>
      </c>
      <c r="E258" s="323"/>
      <c r="F258" s="316">
        <v>0.17</v>
      </c>
      <c r="G258" s="32">
        <v>15</v>
      </c>
      <c r="H258" s="316">
        <v>2.5499999999999998</v>
      </c>
      <c r="I258" s="316">
        <v>2.9</v>
      </c>
      <c r="J258" s="32">
        <v>156</v>
      </c>
      <c r="K258" s="32" t="s">
        <v>63</v>
      </c>
      <c r="L258" s="33" t="s">
        <v>86</v>
      </c>
      <c r="M258" s="32">
        <v>180</v>
      </c>
      <c r="N258" s="5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8" s="322"/>
      <c r="P258" s="322"/>
      <c r="Q258" s="322"/>
      <c r="R258" s="323"/>
      <c r="S258" s="34"/>
      <c r="T258" s="34"/>
      <c r="U258" s="35" t="s">
        <v>65</v>
      </c>
      <c r="V258" s="317">
        <v>0</v>
      </c>
      <c r="W258" s="318">
        <f>IFERROR(IF(V258="",0,CEILING((V258/$H258),1)*$H258),"")</f>
        <v>0</v>
      </c>
      <c r="X258" s="36" t="str">
        <f>IFERROR(IF(W258=0,"",ROUNDUP(W258/H258,0)*0.00753),"")</f>
        <v/>
      </c>
      <c r="Y258" s="56"/>
      <c r="Z258" s="57"/>
      <c r="AD258" s="58"/>
      <c r="BA258" s="206" t="s">
        <v>1</v>
      </c>
    </row>
    <row r="259" spans="1:53" x14ac:dyDescent="0.2">
      <c r="A259" s="332"/>
      <c r="B259" s="333"/>
      <c r="C259" s="333"/>
      <c r="D259" s="333"/>
      <c r="E259" s="333"/>
      <c r="F259" s="333"/>
      <c r="G259" s="333"/>
      <c r="H259" s="333"/>
      <c r="I259" s="333"/>
      <c r="J259" s="333"/>
      <c r="K259" s="333"/>
      <c r="L259" s="333"/>
      <c r="M259" s="334"/>
      <c r="N259" s="325" t="s">
        <v>66</v>
      </c>
      <c r="O259" s="326"/>
      <c r="P259" s="326"/>
      <c r="Q259" s="326"/>
      <c r="R259" s="326"/>
      <c r="S259" s="326"/>
      <c r="T259" s="327"/>
      <c r="U259" s="37" t="s">
        <v>67</v>
      </c>
      <c r="V259" s="319">
        <f>IFERROR(V256/H256,"0")+IFERROR(V257/H257,"0")+IFERROR(V258/H258,"0")</f>
        <v>0</v>
      </c>
      <c r="W259" s="319">
        <f>IFERROR(W256/H256,"0")+IFERROR(W257/H257,"0")+IFERROR(W258/H258,"0")</f>
        <v>0</v>
      </c>
      <c r="X259" s="319">
        <f>IFERROR(IF(X256="",0,X256),"0")+IFERROR(IF(X257="",0,X257),"0")+IFERROR(IF(X258="",0,X258),"0")</f>
        <v>0</v>
      </c>
      <c r="Y259" s="320"/>
      <c r="Z259" s="320"/>
    </row>
    <row r="260" spans="1:53" x14ac:dyDescent="0.2">
      <c r="A260" s="333"/>
      <c r="B260" s="333"/>
      <c r="C260" s="333"/>
      <c r="D260" s="333"/>
      <c r="E260" s="333"/>
      <c r="F260" s="333"/>
      <c r="G260" s="333"/>
      <c r="H260" s="333"/>
      <c r="I260" s="333"/>
      <c r="J260" s="333"/>
      <c r="K260" s="333"/>
      <c r="L260" s="333"/>
      <c r="M260" s="334"/>
      <c r="N260" s="325" t="s">
        <v>66</v>
      </c>
      <c r="O260" s="326"/>
      <c r="P260" s="326"/>
      <c r="Q260" s="326"/>
      <c r="R260" s="326"/>
      <c r="S260" s="326"/>
      <c r="T260" s="327"/>
      <c r="U260" s="37" t="s">
        <v>65</v>
      </c>
      <c r="V260" s="319">
        <f>IFERROR(SUM(V256:V258),"0")</f>
        <v>0</v>
      </c>
      <c r="W260" s="319">
        <f>IFERROR(SUM(W256:W258),"0")</f>
        <v>0</v>
      </c>
      <c r="X260" s="37"/>
      <c r="Y260" s="320"/>
      <c r="Z260" s="320"/>
    </row>
    <row r="261" spans="1:53" ht="14.25" customHeight="1" x14ac:dyDescent="0.25">
      <c r="A261" s="339" t="s">
        <v>417</v>
      </c>
      <c r="B261" s="333"/>
      <c r="C261" s="333"/>
      <c r="D261" s="333"/>
      <c r="E261" s="333"/>
      <c r="F261" s="333"/>
      <c r="G261" s="333"/>
      <c r="H261" s="333"/>
      <c r="I261" s="333"/>
      <c r="J261" s="333"/>
      <c r="K261" s="333"/>
      <c r="L261" s="333"/>
      <c r="M261" s="333"/>
      <c r="N261" s="333"/>
      <c r="O261" s="333"/>
      <c r="P261" s="333"/>
      <c r="Q261" s="333"/>
      <c r="R261" s="333"/>
      <c r="S261" s="333"/>
      <c r="T261" s="333"/>
      <c r="U261" s="333"/>
      <c r="V261" s="333"/>
      <c r="W261" s="333"/>
      <c r="X261" s="333"/>
      <c r="Y261" s="313"/>
      <c r="Z261" s="313"/>
    </row>
    <row r="262" spans="1:53" ht="16.5" customHeight="1" x14ac:dyDescent="0.25">
      <c r="A262" s="54" t="s">
        <v>418</v>
      </c>
      <c r="B262" s="54" t="s">
        <v>419</v>
      </c>
      <c r="C262" s="31">
        <v>4301180007</v>
      </c>
      <c r="D262" s="324">
        <v>4680115881808</v>
      </c>
      <c r="E262" s="323"/>
      <c r="F262" s="316">
        <v>0.1</v>
      </c>
      <c r="G262" s="32">
        <v>20</v>
      </c>
      <c r="H262" s="316">
        <v>2</v>
      </c>
      <c r="I262" s="316">
        <v>2.2400000000000002</v>
      </c>
      <c r="J262" s="32">
        <v>238</v>
      </c>
      <c r="K262" s="32" t="s">
        <v>420</v>
      </c>
      <c r="L262" s="33" t="s">
        <v>421</v>
      </c>
      <c r="M262" s="32">
        <v>730</v>
      </c>
      <c r="N262" s="3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2" s="322"/>
      <c r="P262" s="322"/>
      <c r="Q262" s="322"/>
      <c r="R262" s="323"/>
      <c r="S262" s="34"/>
      <c r="T262" s="34"/>
      <c r="U262" s="35" t="s">
        <v>65</v>
      </c>
      <c r="V262" s="317">
        <v>0</v>
      </c>
      <c r="W262" s="318">
        <f>IFERROR(IF(V262="",0,CEILING((V262/$H262),1)*$H262),"")</f>
        <v>0</v>
      </c>
      <c r="X262" s="36" t="str">
        <f>IFERROR(IF(W262=0,"",ROUNDUP(W262/H262,0)*0.00474),"")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422</v>
      </c>
      <c r="B263" s="54" t="s">
        <v>423</v>
      </c>
      <c r="C263" s="31">
        <v>4301180006</v>
      </c>
      <c r="D263" s="324">
        <v>4680115881822</v>
      </c>
      <c r="E263" s="323"/>
      <c r="F263" s="316">
        <v>0.1</v>
      </c>
      <c r="G263" s="32">
        <v>20</v>
      </c>
      <c r="H263" s="316">
        <v>2</v>
      </c>
      <c r="I263" s="316">
        <v>2.2400000000000002</v>
      </c>
      <c r="J263" s="32">
        <v>238</v>
      </c>
      <c r="K263" s="32" t="s">
        <v>420</v>
      </c>
      <c r="L263" s="33" t="s">
        <v>421</v>
      </c>
      <c r="M263" s="32">
        <v>730</v>
      </c>
      <c r="N263" s="50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3" s="322"/>
      <c r="P263" s="322"/>
      <c r="Q263" s="322"/>
      <c r="R263" s="323"/>
      <c r="S263" s="34"/>
      <c r="T263" s="34"/>
      <c r="U263" s="35" t="s">
        <v>65</v>
      </c>
      <c r="V263" s="317">
        <v>0</v>
      </c>
      <c r="W263" s="318">
        <f>IFERROR(IF(V263="",0,CEILING((V263/$H263),1)*$H263),"")</f>
        <v>0</v>
      </c>
      <c r="X263" s="36" t="str">
        <f>IFERROR(IF(W263=0,"",ROUNDUP(W263/H263,0)*0.00474),"")</f>
        <v/>
      </c>
      <c r="Y263" s="56"/>
      <c r="Z263" s="57"/>
      <c r="AD263" s="58"/>
      <c r="BA263" s="208" t="s">
        <v>1</v>
      </c>
    </row>
    <row r="264" spans="1:53" ht="27" customHeight="1" x14ac:dyDescent="0.25">
      <c r="A264" s="54" t="s">
        <v>424</v>
      </c>
      <c r="B264" s="54" t="s">
        <v>425</v>
      </c>
      <c r="C264" s="31">
        <v>4301180001</v>
      </c>
      <c r="D264" s="324">
        <v>4680115880016</v>
      </c>
      <c r="E264" s="323"/>
      <c r="F264" s="316">
        <v>0.1</v>
      </c>
      <c r="G264" s="32">
        <v>20</v>
      </c>
      <c r="H264" s="316">
        <v>2</v>
      </c>
      <c r="I264" s="316">
        <v>2.2400000000000002</v>
      </c>
      <c r="J264" s="32">
        <v>238</v>
      </c>
      <c r="K264" s="32" t="s">
        <v>420</v>
      </c>
      <c r="L264" s="33" t="s">
        <v>421</v>
      </c>
      <c r="M264" s="32">
        <v>730</v>
      </c>
      <c r="N264" s="3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4" s="322"/>
      <c r="P264" s="322"/>
      <c r="Q264" s="322"/>
      <c r="R264" s="323"/>
      <c r="S264" s="34"/>
      <c r="T264" s="34"/>
      <c r="U264" s="35" t="s">
        <v>65</v>
      </c>
      <c r="V264" s="317">
        <v>0</v>
      </c>
      <c r="W264" s="318">
        <f>IFERROR(IF(V264="",0,CEILING((V264/$H264),1)*$H264),"")</f>
        <v>0</v>
      </c>
      <c r="X264" s="36" t="str">
        <f>IFERROR(IF(W264=0,"",ROUNDUP(W264/H264,0)*0.00474),"")</f>
        <v/>
      </c>
      <c r="Y264" s="56"/>
      <c r="Z264" s="57"/>
      <c r="AD264" s="58"/>
      <c r="BA264" s="209" t="s">
        <v>1</v>
      </c>
    </row>
    <row r="265" spans="1:53" x14ac:dyDescent="0.2">
      <c r="A265" s="332"/>
      <c r="B265" s="333"/>
      <c r="C265" s="333"/>
      <c r="D265" s="333"/>
      <c r="E265" s="333"/>
      <c r="F265" s="333"/>
      <c r="G265" s="333"/>
      <c r="H265" s="333"/>
      <c r="I265" s="333"/>
      <c r="J265" s="333"/>
      <c r="K265" s="333"/>
      <c r="L265" s="333"/>
      <c r="M265" s="334"/>
      <c r="N265" s="325" t="s">
        <v>66</v>
      </c>
      <c r="O265" s="326"/>
      <c r="P265" s="326"/>
      <c r="Q265" s="326"/>
      <c r="R265" s="326"/>
      <c r="S265" s="326"/>
      <c r="T265" s="327"/>
      <c r="U265" s="37" t="s">
        <v>67</v>
      </c>
      <c r="V265" s="319">
        <f>IFERROR(V262/H262,"0")+IFERROR(V263/H263,"0")+IFERROR(V264/H264,"0")</f>
        <v>0</v>
      </c>
      <c r="W265" s="319">
        <f>IFERROR(W262/H262,"0")+IFERROR(W263/H263,"0")+IFERROR(W264/H264,"0")</f>
        <v>0</v>
      </c>
      <c r="X265" s="319">
        <f>IFERROR(IF(X262="",0,X262),"0")+IFERROR(IF(X263="",0,X263),"0")+IFERROR(IF(X264="",0,X264),"0")</f>
        <v>0</v>
      </c>
      <c r="Y265" s="320"/>
      <c r="Z265" s="320"/>
    </row>
    <row r="266" spans="1:53" x14ac:dyDescent="0.2">
      <c r="A266" s="333"/>
      <c r="B266" s="333"/>
      <c r="C266" s="333"/>
      <c r="D266" s="333"/>
      <c r="E266" s="333"/>
      <c r="F266" s="333"/>
      <c r="G266" s="333"/>
      <c r="H266" s="333"/>
      <c r="I266" s="333"/>
      <c r="J266" s="333"/>
      <c r="K266" s="333"/>
      <c r="L266" s="333"/>
      <c r="M266" s="334"/>
      <c r="N266" s="325" t="s">
        <v>66</v>
      </c>
      <c r="O266" s="326"/>
      <c r="P266" s="326"/>
      <c r="Q266" s="326"/>
      <c r="R266" s="326"/>
      <c r="S266" s="326"/>
      <c r="T266" s="327"/>
      <c r="U266" s="37" t="s">
        <v>65</v>
      </c>
      <c r="V266" s="319">
        <f>IFERROR(SUM(V262:V264),"0")</f>
        <v>0</v>
      </c>
      <c r="W266" s="319">
        <f>IFERROR(SUM(W262:W264),"0")</f>
        <v>0</v>
      </c>
      <c r="X266" s="37"/>
      <c r="Y266" s="320"/>
      <c r="Z266" s="320"/>
    </row>
    <row r="267" spans="1:53" ht="16.5" customHeight="1" x14ac:dyDescent="0.25">
      <c r="A267" s="382" t="s">
        <v>426</v>
      </c>
      <c r="B267" s="333"/>
      <c r="C267" s="333"/>
      <c r="D267" s="333"/>
      <c r="E267" s="333"/>
      <c r="F267" s="333"/>
      <c r="G267" s="333"/>
      <c r="H267" s="333"/>
      <c r="I267" s="333"/>
      <c r="J267" s="333"/>
      <c r="K267" s="333"/>
      <c r="L267" s="333"/>
      <c r="M267" s="333"/>
      <c r="N267" s="333"/>
      <c r="O267" s="333"/>
      <c r="P267" s="333"/>
      <c r="Q267" s="333"/>
      <c r="R267" s="333"/>
      <c r="S267" s="333"/>
      <c r="T267" s="333"/>
      <c r="U267" s="333"/>
      <c r="V267" s="333"/>
      <c r="W267" s="333"/>
      <c r="X267" s="333"/>
      <c r="Y267" s="312"/>
      <c r="Z267" s="312"/>
    </row>
    <row r="268" spans="1:53" ht="14.25" customHeight="1" x14ac:dyDescent="0.25">
      <c r="A268" s="339" t="s">
        <v>105</v>
      </c>
      <c r="B268" s="333"/>
      <c r="C268" s="333"/>
      <c r="D268" s="333"/>
      <c r="E268" s="333"/>
      <c r="F268" s="333"/>
      <c r="G268" s="333"/>
      <c r="H268" s="333"/>
      <c r="I268" s="333"/>
      <c r="J268" s="333"/>
      <c r="K268" s="333"/>
      <c r="L268" s="333"/>
      <c r="M268" s="333"/>
      <c r="N268" s="333"/>
      <c r="O268" s="333"/>
      <c r="P268" s="333"/>
      <c r="Q268" s="333"/>
      <c r="R268" s="333"/>
      <c r="S268" s="333"/>
      <c r="T268" s="333"/>
      <c r="U268" s="333"/>
      <c r="V268" s="333"/>
      <c r="W268" s="333"/>
      <c r="X268" s="333"/>
      <c r="Y268" s="313"/>
      <c r="Z268" s="313"/>
    </row>
    <row r="269" spans="1:53" ht="27" customHeight="1" x14ac:dyDescent="0.25">
      <c r="A269" s="54" t="s">
        <v>427</v>
      </c>
      <c r="B269" s="54" t="s">
        <v>428</v>
      </c>
      <c r="C269" s="31">
        <v>4301011315</v>
      </c>
      <c r="D269" s="324">
        <v>4607091387421</v>
      </c>
      <c r="E269" s="323"/>
      <c r="F269" s="316">
        <v>1.35</v>
      </c>
      <c r="G269" s="32">
        <v>8</v>
      </c>
      <c r="H269" s="316">
        <v>10.8</v>
      </c>
      <c r="I269" s="316">
        <v>11.28</v>
      </c>
      <c r="J269" s="32">
        <v>56</v>
      </c>
      <c r="K269" s="32" t="s">
        <v>100</v>
      </c>
      <c r="L269" s="33" t="s">
        <v>101</v>
      </c>
      <c r="M269" s="32">
        <v>55</v>
      </c>
      <c r="N269" s="56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9" s="322"/>
      <c r="P269" s="322"/>
      <c r="Q269" s="322"/>
      <c r="R269" s="323"/>
      <c r="S269" s="34"/>
      <c r="T269" s="34"/>
      <c r="U269" s="35" t="s">
        <v>65</v>
      </c>
      <c r="V269" s="317">
        <v>0</v>
      </c>
      <c r="W269" s="318">
        <f t="shared" ref="W269:W275" si="14"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customHeight="1" x14ac:dyDescent="0.25">
      <c r="A270" s="54" t="s">
        <v>427</v>
      </c>
      <c r="B270" s="54" t="s">
        <v>429</v>
      </c>
      <c r="C270" s="31">
        <v>4301011121</v>
      </c>
      <c r="D270" s="324">
        <v>4607091387421</v>
      </c>
      <c r="E270" s="323"/>
      <c r="F270" s="316">
        <v>1.35</v>
      </c>
      <c r="G270" s="32">
        <v>8</v>
      </c>
      <c r="H270" s="316">
        <v>10.8</v>
      </c>
      <c r="I270" s="316">
        <v>11.28</v>
      </c>
      <c r="J270" s="32">
        <v>48</v>
      </c>
      <c r="K270" s="32" t="s">
        <v>100</v>
      </c>
      <c r="L270" s="33" t="s">
        <v>108</v>
      </c>
      <c r="M270" s="32">
        <v>55</v>
      </c>
      <c r="N270" s="37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0" s="322"/>
      <c r="P270" s="322"/>
      <c r="Q270" s="322"/>
      <c r="R270" s="323"/>
      <c r="S270" s="34"/>
      <c r="T270" s="34"/>
      <c r="U270" s="35" t="s">
        <v>65</v>
      </c>
      <c r="V270" s="317">
        <v>0</v>
      </c>
      <c r="W270" s="318">
        <f t="shared" si="14"/>
        <v>0</v>
      </c>
      <c r="X270" s="36" t="str">
        <f>IFERROR(IF(W270=0,"",ROUNDUP(W270/H270,0)*0.02039),"")</f>
        <v/>
      </c>
      <c r="Y270" s="56"/>
      <c r="Z270" s="57"/>
      <c r="AD270" s="58"/>
      <c r="BA270" s="211" t="s">
        <v>1</v>
      </c>
    </row>
    <row r="271" spans="1:53" ht="27" customHeight="1" x14ac:dyDescent="0.25">
      <c r="A271" s="54" t="s">
        <v>430</v>
      </c>
      <c r="B271" s="54" t="s">
        <v>431</v>
      </c>
      <c r="C271" s="31">
        <v>4301011619</v>
      </c>
      <c r="D271" s="324">
        <v>4607091387452</v>
      </c>
      <c r="E271" s="323"/>
      <c r="F271" s="316">
        <v>1.45</v>
      </c>
      <c r="G271" s="32">
        <v>8</v>
      </c>
      <c r="H271" s="316">
        <v>11.6</v>
      </c>
      <c r="I271" s="316">
        <v>12.08</v>
      </c>
      <c r="J271" s="32">
        <v>56</v>
      </c>
      <c r="K271" s="32" t="s">
        <v>100</v>
      </c>
      <c r="L271" s="33" t="s">
        <v>101</v>
      </c>
      <c r="M271" s="32">
        <v>55</v>
      </c>
      <c r="N271" s="383" t="s">
        <v>432</v>
      </c>
      <c r="O271" s="322"/>
      <c r="P271" s="322"/>
      <c r="Q271" s="322"/>
      <c r="R271" s="323"/>
      <c r="S271" s="34"/>
      <c r="T271" s="34"/>
      <c r="U271" s="35" t="s">
        <v>65</v>
      </c>
      <c r="V271" s="317">
        <v>0</v>
      </c>
      <c r="W271" s="318">
        <f t="shared" si="14"/>
        <v>0</v>
      </c>
      <c r="X271" s="36" t="str">
        <f>IFERROR(IF(W271=0,"",ROUNDUP(W271/H271,0)*0.02175),"")</f>
        <v/>
      </c>
      <c r="Y271" s="56"/>
      <c r="Z271" s="57"/>
      <c r="AD271" s="58"/>
      <c r="BA271" s="212" t="s">
        <v>1</v>
      </c>
    </row>
    <row r="272" spans="1:53" ht="27" customHeight="1" x14ac:dyDescent="0.25">
      <c r="A272" s="54" t="s">
        <v>430</v>
      </c>
      <c r="B272" s="54" t="s">
        <v>433</v>
      </c>
      <c r="C272" s="31">
        <v>4301011396</v>
      </c>
      <c r="D272" s="324">
        <v>4607091387452</v>
      </c>
      <c r="E272" s="323"/>
      <c r="F272" s="316">
        <v>1.35</v>
      </c>
      <c r="G272" s="32">
        <v>8</v>
      </c>
      <c r="H272" s="316">
        <v>10.8</v>
      </c>
      <c r="I272" s="316">
        <v>11.28</v>
      </c>
      <c r="J272" s="32">
        <v>48</v>
      </c>
      <c r="K272" s="32" t="s">
        <v>100</v>
      </c>
      <c r="L272" s="33" t="s">
        <v>108</v>
      </c>
      <c r="M272" s="32">
        <v>55</v>
      </c>
      <c r="N272" s="65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2" s="322"/>
      <c r="P272" s="322"/>
      <c r="Q272" s="322"/>
      <c r="R272" s="323"/>
      <c r="S272" s="34"/>
      <c r="T272" s="34"/>
      <c r="U272" s="35" t="s">
        <v>65</v>
      </c>
      <c r="V272" s="317">
        <v>0</v>
      </c>
      <c r="W272" s="318">
        <f t="shared" si="14"/>
        <v>0</v>
      </c>
      <c r="X272" s="36" t="str">
        <f>IFERROR(IF(W272=0,"",ROUNDUP(W272/H272,0)*0.02039),"")</f>
        <v/>
      </c>
      <c r="Y272" s="56"/>
      <c r="Z272" s="57"/>
      <c r="AD272" s="58"/>
      <c r="BA272" s="213" t="s">
        <v>1</v>
      </c>
    </row>
    <row r="273" spans="1:53" ht="27" customHeight="1" x14ac:dyDescent="0.25">
      <c r="A273" s="54" t="s">
        <v>434</v>
      </c>
      <c r="B273" s="54" t="s">
        <v>435</v>
      </c>
      <c r="C273" s="31">
        <v>4301011313</v>
      </c>
      <c r="D273" s="324">
        <v>4607091385984</v>
      </c>
      <c r="E273" s="323"/>
      <c r="F273" s="316">
        <v>1.35</v>
      </c>
      <c r="G273" s="32">
        <v>8</v>
      </c>
      <c r="H273" s="316">
        <v>10.8</v>
      </c>
      <c r="I273" s="316">
        <v>11.28</v>
      </c>
      <c r="J273" s="32">
        <v>56</v>
      </c>
      <c r="K273" s="32" t="s">
        <v>100</v>
      </c>
      <c r="L273" s="33" t="s">
        <v>101</v>
      </c>
      <c r="M273" s="32">
        <v>55</v>
      </c>
      <c r="N273" s="40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3" s="322"/>
      <c r="P273" s="322"/>
      <c r="Q273" s="322"/>
      <c r="R273" s="323"/>
      <c r="S273" s="34"/>
      <c r="T273" s="34"/>
      <c r="U273" s="35" t="s">
        <v>65</v>
      </c>
      <c r="V273" s="317">
        <v>0</v>
      </c>
      <c r="W273" s="318">
        <f t="shared" si="14"/>
        <v>0</v>
      </c>
      <c r="X273" s="36" t="str">
        <f>IFERROR(IF(W273=0,"",ROUNDUP(W273/H273,0)*0.02175),"")</f>
        <v/>
      </c>
      <c r="Y273" s="56"/>
      <c r="Z273" s="57"/>
      <c r="AD273" s="58"/>
      <c r="BA273" s="214" t="s">
        <v>1</v>
      </c>
    </row>
    <row r="274" spans="1:53" ht="27" customHeight="1" x14ac:dyDescent="0.25">
      <c r="A274" s="54" t="s">
        <v>436</v>
      </c>
      <c r="B274" s="54" t="s">
        <v>437</v>
      </c>
      <c r="C274" s="31">
        <v>4301011316</v>
      </c>
      <c r="D274" s="324">
        <v>4607091387438</v>
      </c>
      <c r="E274" s="323"/>
      <c r="F274" s="316">
        <v>0.5</v>
      </c>
      <c r="G274" s="32">
        <v>10</v>
      </c>
      <c r="H274" s="316">
        <v>5</v>
      </c>
      <c r="I274" s="316">
        <v>5.24</v>
      </c>
      <c r="J274" s="32">
        <v>120</v>
      </c>
      <c r="K274" s="32" t="s">
        <v>63</v>
      </c>
      <c r="L274" s="33" t="s">
        <v>101</v>
      </c>
      <c r="M274" s="32">
        <v>55</v>
      </c>
      <c r="N274" s="65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4" s="322"/>
      <c r="P274" s="322"/>
      <c r="Q274" s="322"/>
      <c r="R274" s="323"/>
      <c r="S274" s="34"/>
      <c r="T274" s="34"/>
      <c r="U274" s="35" t="s">
        <v>65</v>
      </c>
      <c r="V274" s="317">
        <v>0</v>
      </c>
      <c r="W274" s="318">
        <f t="shared" si="14"/>
        <v>0</v>
      </c>
      <c r="X274" s="36" t="str">
        <f>IFERROR(IF(W274=0,"",ROUNDUP(W274/H274,0)*0.00937),"")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438</v>
      </c>
      <c r="B275" s="54" t="s">
        <v>439</v>
      </c>
      <c r="C275" s="31">
        <v>4301011318</v>
      </c>
      <c r="D275" s="324">
        <v>4607091387469</v>
      </c>
      <c r="E275" s="323"/>
      <c r="F275" s="316">
        <v>0.5</v>
      </c>
      <c r="G275" s="32">
        <v>10</v>
      </c>
      <c r="H275" s="316">
        <v>5</v>
      </c>
      <c r="I275" s="316">
        <v>5.21</v>
      </c>
      <c r="J275" s="32">
        <v>120</v>
      </c>
      <c r="K275" s="32" t="s">
        <v>63</v>
      </c>
      <c r="L275" s="33" t="s">
        <v>64</v>
      </c>
      <c r="M275" s="32">
        <v>55</v>
      </c>
      <c r="N275" s="35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5" s="322"/>
      <c r="P275" s="322"/>
      <c r="Q275" s="322"/>
      <c r="R275" s="323"/>
      <c r="S275" s="34"/>
      <c r="T275" s="34"/>
      <c r="U275" s="35" t="s">
        <v>65</v>
      </c>
      <c r="V275" s="317">
        <v>0</v>
      </c>
      <c r="W275" s="318">
        <f t="shared" si="14"/>
        <v>0</v>
      </c>
      <c r="X275" s="36" t="str">
        <f>IFERROR(IF(W275=0,"",ROUNDUP(W275/H275,0)*0.00937),"")</f>
        <v/>
      </c>
      <c r="Y275" s="56"/>
      <c r="Z275" s="57"/>
      <c r="AD275" s="58"/>
      <c r="BA275" s="216" t="s">
        <v>1</v>
      </c>
    </row>
    <row r="276" spans="1:53" x14ac:dyDescent="0.2">
      <c r="A276" s="332"/>
      <c r="B276" s="333"/>
      <c r="C276" s="333"/>
      <c r="D276" s="333"/>
      <c r="E276" s="333"/>
      <c r="F276" s="333"/>
      <c r="G276" s="333"/>
      <c r="H276" s="333"/>
      <c r="I276" s="333"/>
      <c r="J276" s="333"/>
      <c r="K276" s="333"/>
      <c r="L276" s="333"/>
      <c r="M276" s="334"/>
      <c r="N276" s="325" t="s">
        <v>66</v>
      </c>
      <c r="O276" s="326"/>
      <c r="P276" s="326"/>
      <c r="Q276" s="326"/>
      <c r="R276" s="326"/>
      <c r="S276" s="326"/>
      <c r="T276" s="327"/>
      <c r="U276" s="37" t="s">
        <v>67</v>
      </c>
      <c r="V276" s="319">
        <f>IFERROR(V269/H269,"0")+IFERROR(V270/H270,"0")+IFERROR(V271/H271,"0")+IFERROR(V272/H272,"0")+IFERROR(V273/H273,"0")+IFERROR(V274/H274,"0")+IFERROR(V275/H275,"0")</f>
        <v>0</v>
      </c>
      <c r="W276" s="319">
        <f>IFERROR(W269/H269,"0")+IFERROR(W270/H270,"0")+IFERROR(W271/H271,"0")+IFERROR(W272/H272,"0")+IFERROR(W273/H273,"0")+IFERROR(W274/H274,"0")+IFERROR(W275/H275,"0")</f>
        <v>0</v>
      </c>
      <c r="X276" s="319">
        <f>IFERROR(IF(X269="",0,X269),"0")+IFERROR(IF(X270="",0,X270),"0")+IFERROR(IF(X271="",0,X271),"0")+IFERROR(IF(X272="",0,X272),"0")+IFERROR(IF(X273="",0,X273),"0")+IFERROR(IF(X274="",0,X274),"0")+IFERROR(IF(X275="",0,X275),"0")</f>
        <v>0</v>
      </c>
      <c r="Y276" s="320"/>
      <c r="Z276" s="320"/>
    </row>
    <row r="277" spans="1:53" x14ac:dyDescent="0.2">
      <c r="A277" s="333"/>
      <c r="B277" s="333"/>
      <c r="C277" s="333"/>
      <c r="D277" s="333"/>
      <c r="E277" s="333"/>
      <c r="F277" s="333"/>
      <c r="G277" s="333"/>
      <c r="H277" s="333"/>
      <c r="I277" s="333"/>
      <c r="J277" s="333"/>
      <c r="K277" s="333"/>
      <c r="L277" s="333"/>
      <c r="M277" s="334"/>
      <c r="N277" s="325" t="s">
        <v>66</v>
      </c>
      <c r="O277" s="326"/>
      <c r="P277" s="326"/>
      <c r="Q277" s="326"/>
      <c r="R277" s="326"/>
      <c r="S277" s="326"/>
      <c r="T277" s="327"/>
      <c r="U277" s="37" t="s">
        <v>65</v>
      </c>
      <c r="V277" s="319">
        <f>IFERROR(SUM(V269:V275),"0")</f>
        <v>0</v>
      </c>
      <c r="W277" s="319">
        <f>IFERROR(SUM(W269:W275),"0")</f>
        <v>0</v>
      </c>
      <c r="X277" s="37"/>
      <c r="Y277" s="320"/>
      <c r="Z277" s="320"/>
    </row>
    <row r="278" spans="1:53" ht="14.25" customHeight="1" x14ac:dyDescent="0.25">
      <c r="A278" s="339" t="s">
        <v>60</v>
      </c>
      <c r="B278" s="333"/>
      <c r="C278" s="333"/>
      <c r="D278" s="333"/>
      <c r="E278" s="333"/>
      <c r="F278" s="333"/>
      <c r="G278" s="333"/>
      <c r="H278" s="333"/>
      <c r="I278" s="333"/>
      <c r="J278" s="333"/>
      <c r="K278" s="333"/>
      <c r="L278" s="333"/>
      <c r="M278" s="333"/>
      <c r="N278" s="333"/>
      <c r="O278" s="333"/>
      <c r="P278" s="333"/>
      <c r="Q278" s="333"/>
      <c r="R278" s="333"/>
      <c r="S278" s="333"/>
      <c r="T278" s="333"/>
      <c r="U278" s="333"/>
      <c r="V278" s="333"/>
      <c r="W278" s="333"/>
      <c r="X278" s="333"/>
      <c r="Y278" s="313"/>
      <c r="Z278" s="313"/>
    </row>
    <row r="279" spans="1:53" ht="27" customHeight="1" x14ac:dyDescent="0.25">
      <c r="A279" s="54" t="s">
        <v>440</v>
      </c>
      <c r="B279" s="54" t="s">
        <v>441</v>
      </c>
      <c r="C279" s="31">
        <v>4301031154</v>
      </c>
      <c r="D279" s="324">
        <v>4607091387292</v>
      </c>
      <c r="E279" s="323"/>
      <c r="F279" s="316">
        <v>0.73</v>
      </c>
      <c r="G279" s="32">
        <v>6</v>
      </c>
      <c r="H279" s="316">
        <v>4.38</v>
      </c>
      <c r="I279" s="316">
        <v>4.6399999999999997</v>
      </c>
      <c r="J279" s="32">
        <v>156</v>
      </c>
      <c r="K279" s="32" t="s">
        <v>63</v>
      </c>
      <c r="L279" s="33" t="s">
        <v>64</v>
      </c>
      <c r="M279" s="32">
        <v>45</v>
      </c>
      <c r="N279" s="55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9" s="322"/>
      <c r="P279" s="322"/>
      <c r="Q279" s="322"/>
      <c r="R279" s="323"/>
      <c r="S279" s="34"/>
      <c r="T279" s="34"/>
      <c r="U279" s="35" t="s">
        <v>65</v>
      </c>
      <c r="V279" s="317">
        <v>0</v>
      </c>
      <c r="W279" s="318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7" t="s">
        <v>1</v>
      </c>
    </row>
    <row r="280" spans="1:53" ht="27" customHeight="1" x14ac:dyDescent="0.25">
      <c r="A280" s="54" t="s">
        <v>442</v>
      </c>
      <c r="B280" s="54" t="s">
        <v>443</v>
      </c>
      <c r="C280" s="31">
        <v>4301031155</v>
      </c>
      <c r="D280" s="324">
        <v>4607091387315</v>
      </c>
      <c r="E280" s="323"/>
      <c r="F280" s="316">
        <v>0.7</v>
      </c>
      <c r="G280" s="32">
        <v>4</v>
      </c>
      <c r="H280" s="316">
        <v>2.8</v>
      </c>
      <c r="I280" s="316">
        <v>3.048</v>
      </c>
      <c r="J280" s="32">
        <v>156</v>
      </c>
      <c r="K280" s="32" t="s">
        <v>63</v>
      </c>
      <c r="L280" s="33" t="s">
        <v>64</v>
      </c>
      <c r="M280" s="32">
        <v>45</v>
      </c>
      <c r="N280" s="55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0" s="322"/>
      <c r="P280" s="322"/>
      <c r="Q280" s="322"/>
      <c r="R280" s="323"/>
      <c r="S280" s="34"/>
      <c r="T280" s="34"/>
      <c r="U280" s="35" t="s">
        <v>65</v>
      </c>
      <c r="V280" s="317">
        <v>0</v>
      </c>
      <c r="W280" s="318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8" t="s">
        <v>1</v>
      </c>
    </row>
    <row r="281" spans="1:53" x14ac:dyDescent="0.2">
      <c r="A281" s="332"/>
      <c r="B281" s="333"/>
      <c r="C281" s="333"/>
      <c r="D281" s="333"/>
      <c r="E281" s="333"/>
      <c r="F281" s="333"/>
      <c r="G281" s="333"/>
      <c r="H281" s="333"/>
      <c r="I281" s="333"/>
      <c r="J281" s="333"/>
      <c r="K281" s="333"/>
      <c r="L281" s="333"/>
      <c r="M281" s="334"/>
      <c r="N281" s="325" t="s">
        <v>66</v>
      </c>
      <c r="O281" s="326"/>
      <c r="P281" s="326"/>
      <c r="Q281" s="326"/>
      <c r="R281" s="326"/>
      <c r="S281" s="326"/>
      <c r="T281" s="327"/>
      <c r="U281" s="37" t="s">
        <v>67</v>
      </c>
      <c r="V281" s="319">
        <f>IFERROR(V279/H279,"0")+IFERROR(V280/H280,"0")</f>
        <v>0</v>
      </c>
      <c r="W281" s="319">
        <f>IFERROR(W279/H279,"0")+IFERROR(W280/H280,"0")</f>
        <v>0</v>
      </c>
      <c r="X281" s="319">
        <f>IFERROR(IF(X279="",0,X279),"0")+IFERROR(IF(X280="",0,X280),"0")</f>
        <v>0</v>
      </c>
      <c r="Y281" s="320"/>
      <c r="Z281" s="320"/>
    </row>
    <row r="282" spans="1:53" x14ac:dyDescent="0.2">
      <c r="A282" s="333"/>
      <c r="B282" s="333"/>
      <c r="C282" s="333"/>
      <c r="D282" s="333"/>
      <c r="E282" s="333"/>
      <c r="F282" s="333"/>
      <c r="G282" s="333"/>
      <c r="H282" s="333"/>
      <c r="I282" s="333"/>
      <c r="J282" s="333"/>
      <c r="K282" s="333"/>
      <c r="L282" s="333"/>
      <c r="M282" s="334"/>
      <c r="N282" s="325" t="s">
        <v>66</v>
      </c>
      <c r="O282" s="326"/>
      <c r="P282" s="326"/>
      <c r="Q282" s="326"/>
      <c r="R282" s="326"/>
      <c r="S282" s="326"/>
      <c r="T282" s="327"/>
      <c r="U282" s="37" t="s">
        <v>65</v>
      </c>
      <c r="V282" s="319">
        <f>IFERROR(SUM(V279:V280),"0")</f>
        <v>0</v>
      </c>
      <c r="W282" s="319">
        <f>IFERROR(SUM(W279:W280),"0")</f>
        <v>0</v>
      </c>
      <c r="X282" s="37"/>
      <c r="Y282" s="320"/>
      <c r="Z282" s="320"/>
    </row>
    <row r="283" spans="1:53" ht="16.5" customHeight="1" x14ac:dyDescent="0.25">
      <c r="A283" s="382" t="s">
        <v>444</v>
      </c>
      <c r="B283" s="333"/>
      <c r="C283" s="333"/>
      <c r="D283" s="333"/>
      <c r="E283" s="333"/>
      <c r="F283" s="333"/>
      <c r="G283" s="333"/>
      <c r="H283" s="333"/>
      <c r="I283" s="333"/>
      <c r="J283" s="333"/>
      <c r="K283" s="333"/>
      <c r="L283" s="333"/>
      <c r="M283" s="333"/>
      <c r="N283" s="333"/>
      <c r="O283" s="333"/>
      <c r="P283" s="333"/>
      <c r="Q283" s="333"/>
      <c r="R283" s="333"/>
      <c r="S283" s="333"/>
      <c r="T283" s="333"/>
      <c r="U283" s="333"/>
      <c r="V283" s="333"/>
      <c r="W283" s="333"/>
      <c r="X283" s="333"/>
      <c r="Y283" s="312"/>
      <c r="Z283" s="312"/>
    </row>
    <row r="284" spans="1:53" ht="14.25" customHeight="1" x14ac:dyDescent="0.25">
      <c r="A284" s="339" t="s">
        <v>60</v>
      </c>
      <c r="B284" s="333"/>
      <c r="C284" s="333"/>
      <c r="D284" s="333"/>
      <c r="E284" s="333"/>
      <c r="F284" s="333"/>
      <c r="G284" s="333"/>
      <c r="H284" s="333"/>
      <c r="I284" s="333"/>
      <c r="J284" s="333"/>
      <c r="K284" s="333"/>
      <c r="L284" s="333"/>
      <c r="M284" s="333"/>
      <c r="N284" s="333"/>
      <c r="O284" s="333"/>
      <c r="P284" s="333"/>
      <c r="Q284" s="333"/>
      <c r="R284" s="333"/>
      <c r="S284" s="333"/>
      <c r="T284" s="333"/>
      <c r="U284" s="333"/>
      <c r="V284" s="333"/>
      <c r="W284" s="333"/>
      <c r="X284" s="333"/>
      <c r="Y284" s="313"/>
      <c r="Z284" s="313"/>
    </row>
    <row r="285" spans="1:53" ht="27" customHeight="1" x14ac:dyDescent="0.25">
      <c r="A285" s="54" t="s">
        <v>445</v>
      </c>
      <c r="B285" s="54" t="s">
        <v>446</v>
      </c>
      <c r="C285" s="31">
        <v>4301031066</v>
      </c>
      <c r="D285" s="324">
        <v>4607091383836</v>
      </c>
      <c r="E285" s="323"/>
      <c r="F285" s="316">
        <v>0.3</v>
      </c>
      <c r="G285" s="32">
        <v>6</v>
      </c>
      <c r="H285" s="316">
        <v>1.8</v>
      </c>
      <c r="I285" s="316">
        <v>2.048</v>
      </c>
      <c r="J285" s="32">
        <v>156</v>
      </c>
      <c r="K285" s="32" t="s">
        <v>63</v>
      </c>
      <c r="L285" s="33" t="s">
        <v>64</v>
      </c>
      <c r="M285" s="32">
        <v>40</v>
      </c>
      <c r="N285" s="48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5" s="322"/>
      <c r="P285" s="322"/>
      <c r="Q285" s="322"/>
      <c r="R285" s="323"/>
      <c r="S285" s="34"/>
      <c r="T285" s="34"/>
      <c r="U285" s="35" t="s">
        <v>65</v>
      </c>
      <c r="V285" s="317">
        <v>0</v>
      </c>
      <c r="W285" s="318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9" t="s">
        <v>1</v>
      </c>
    </row>
    <row r="286" spans="1:53" x14ac:dyDescent="0.2">
      <c r="A286" s="332"/>
      <c r="B286" s="333"/>
      <c r="C286" s="333"/>
      <c r="D286" s="333"/>
      <c r="E286" s="333"/>
      <c r="F286" s="333"/>
      <c r="G286" s="333"/>
      <c r="H286" s="333"/>
      <c r="I286" s="333"/>
      <c r="J286" s="333"/>
      <c r="K286" s="333"/>
      <c r="L286" s="333"/>
      <c r="M286" s="334"/>
      <c r="N286" s="325" t="s">
        <v>66</v>
      </c>
      <c r="O286" s="326"/>
      <c r="P286" s="326"/>
      <c r="Q286" s="326"/>
      <c r="R286" s="326"/>
      <c r="S286" s="326"/>
      <c r="T286" s="327"/>
      <c r="U286" s="37" t="s">
        <v>67</v>
      </c>
      <c r="V286" s="319">
        <f>IFERROR(V285/H285,"0")</f>
        <v>0</v>
      </c>
      <c r="W286" s="319">
        <f>IFERROR(W285/H285,"0")</f>
        <v>0</v>
      </c>
      <c r="X286" s="319">
        <f>IFERROR(IF(X285="",0,X285),"0")</f>
        <v>0</v>
      </c>
      <c r="Y286" s="320"/>
      <c r="Z286" s="320"/>
    </row>
    <row r="287" spans="1:53" x14ac:dyDescent="0.2">
      <c r="A287" s="333"/>
      <c r="B287" s="333"/>
      <c r="C287" s="333"/>
      <c r="D287" s="333"/>
      <c r="E287" s="333"/>
      <c r="F287" s="333"/>
      <c r="G287" s="333"/>
      <c r="H287" s="333"/>
      <c r="I287" s="333"/>
      <c r="J287" s="333"/>
      <c r="K287" s="333"/>
      <c r="L287" s="333"/>
      <c r="M287" s="334"/>
      <c r="N287" s="325" t="s">
        <v>66</v>
      </c>
      <c r="O287" s="326"/>
      <c r="P287" s="326"/>
      <c r="Q287" s="326"/>
      <c r="R287" s="326"/>
      <c r="S287" s="326"/>
      <c r="T287" s="327"/>
      <c r="U287" s="37" t="s">
        <v>65</v>
      </c>
      <c r="V287" s="319">
        <f>IFERROR(SUM(V285:V285),"0")</f>
        <v>0</v>
      </c>
      <c r="W287" s="319">
        <f>IFERROR(SUM(W285:W285),"0")</f>
        <v>0</v>
      </c>
      <c r="X287" s="37"/>
      <c r="Y287" s="320"/>
      <c r="Z287" s="320"/>
    </row>
    <row r="288" spans="1:53" ht="14.25" customHeight="1" x14ac:dyDescent="0.25">
      <c r="A288" s="339" t="s">
        <v>68</v>
      </c>
      <c r="B288" s="333"/>
      <c r="C288" s="333"/>
      <c r="D288" s="333"/>
      <c r="E288" s="333"/>
      <c r="F288" s="333"/>
      <c r="G288" s="333"/>
      <c r="H288" s="333"/>
      <c r="I288" s="333"/>
      <c r="J288" s="333"/>
      <c r="K288" s="333"/>
      <c r="L288" s="333"/>
      <c r="M288" s="333"/>
      <c r="N288" s="333"/>
      <c r="O288" s="333"/>
      <c r="P288" s="333"/>
      <c r="Q288" s="333"/>
      <c r="R288" s="333"/>
      <c r="S288" s="333"/>
      <c r="T288" s="333"/>
      <c r="U288" s="333"/>
      <c r="V288" s="333"/>
      <c r="W288" s="333"/>
      <c r="X288" s="333"/>
      <c r="Y288" s="313"/>
      <c r="Z288" s="313"/>
    </row>
    <row r="289" spans="1:53" ht="27" customHeight="1" x14ac:dyDescent="0.25">
      <c r="A289" s="54" t="s">
        <v>447</v>
      </c>
      <c r="B289" s="54" t="s">
        <v>448</v>
      </c>
      <c r="C289" s="31">
        <v>4301051142</v>
      </c>
      <c r="D289" s="324">
        <v>4607091387919</v>
      </c>
      <c r="E289" s="323"/>
      <c r="F289" s="316">
        <v>1.35</v>
      </c>
      <c r="G289" s="32">
        <v>6</v>
      </c>
      <c r="H289" s="316">
        <v>8.1</v>
      </c>
      <c r="I289" s="316">
        <v>8.6639999999999997</v>
      </c>
      <c r="J289" s="32">
        <v>56</v>
      </c>
      <c r="K289" s="32" t="s">
        <v>100</v>
      </c>
      <c r="L289" s="33" t="s">
        <v>64</v>
      </c>
      <c r="M289" s="32">
        <v>45</v>
      </c>
      <c r="N289" s="47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9" s="322"/>
      <c r="P289" s="322"/>
      <c r="Q289" s="322"/>
      <c r="R289" s="323"/>
      <c r="S289" s="34"/>
      <c r="T289" s="34"/>
      <c r="U289" s="35" t="s">
        <v>65</v>
      </c>
      <c r="V289" s="317">
        <v>0</v>
      </c>
      <c r="W289" s="318">
        <f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0" t="s">
        <v>1</v>
      </c>
    </row>
    <row r="290" spans="1:53" x14ac:dyDescent="0.2">
      <c r="A290" s="332"/>
      <c r="B290" s="333"/>
      <c r="C290" s="333"/>
      <c r="D290" s="333"/>
      <c r="E290" s="333"/>
      <c r="F290" s="333"/>
      <c r="G290" s="333"/>
      <c r="H290" s="333"/>
      <c r="I290" s="333"/>
      <c r="J290" s="333"/>
      <c r="K290" s="333"/>
      <c r="L290" s="333"/>
      <c r="M290" s="334"/>
      <c r="N290" s="325" t="s">
        <v>66</v>
      </c>
      <c r="O290" s="326"/>
      <c r="P290" s="326"/>
      <c r="Q290" s="326"/>
      <c r="R290" s="326"/>
      <c r="S290" s="326"/>
      <c r="T290" s="327"/>
      <c r="U290" s="37" t="s">
        <v>67</v>
      </c>
      <c r="V290" s="319">
        <f>IFERROR(V289/H289,"0")</f>
        <v>0</v>
      </c>
      <c r="W290" s="319">
        <f>IFERROR(W289/H289,"0")</f>
        <v>0</v>
      </c>
      <c r="X290" s="319">
        <f>IFERROR(IF(X289="",0,X289),"0")</f>
        <v>0</v>
      </c>
      <c r="Y290" s="320"/>
      <c r="Z290" s="320"/>
    </row>
    <row r="291" spans="1:53" x14ac:dyDescent="0.2">
      <c r="A291" s="333"/>
      <c r="B291" s="333"/>
      <c r="C291" s="333"/>
      <c r="D291" s="333"/>
      <c r="E291" s="333"/>
      <c r="F291" s="333"/>
      <c r="G291" s="333"/>
      <c r="H291" s="333"/>
      <c r="I291" s="333"/>
      <c r="J291" s="333"/>
      <c r="K291" s="333"/>
      <c r="L291" s="333"/>
      <c r="M291" s="334"/>
      <c r="N291" s="325" t="s">
        <v>66</v>
      </c>
      <c r="O291" s="326"/>
      <c r="P291" s="326"/>
      <c r="Q291" s="326"/>
      <c r="R291" s="326"/>
      <c r="S291" s="326"/>
      <c r="T291" s="327"/>
      <c r="U291" s="37" t="s">
        <v>65</v>
      </c>
      <c r="V291" s="319">
        <f>IFERROR(SUM(V289:V289),"0")</f>
        <v>0</v>
      </c>
      <c r="W291" s="319">
        <f>IFERROR(SUM(W289:W289),"0")</f>
        <v>0</v>
      </c>
      <c r="X291" s="37"/>
      <c r="Y291" s="320"/>
      <c r="Z291" s="320"/>
    </row>
    <row r="292" spans="1:53" ht="14.25" customHeight="1" x14ac:dyDescent="0.25">
      <c r="A292" s="339" t="s">
        <v>223</v>
      </c>
      <c r="B292" s="333"/>
      <c r="C292" s="333"/>
      <c r="D292" s="333"/>
      <c r="E292" s="333"/>
      <c r="F292" s="333"/>
      <c r="G292" s="333"/>
      <c r="H292" s="333"/>
      <c r="I292" s="333"/>
      <c r="J292" s="333"/>
      <c r="K292" s="333"/>
      <c r="L292" s="333"/>
      <c r="M292" s="333"/>
      <c r="N292" s="333"/>
      <c r="O292" s="333"/>
      <c r="P292" s="333"/>
      <c r="Q292" s="333"/>
      <c r="R292" s="333"/>
      <c r="S292" s="333"/>
      <c r="T292" s="333"/>
      <c r="U292" s="333"/>
      <c r="V292" s="333"/>
      <c r="W292" s="333"/>
      <c r="X292" s="333"/>
      <c r="Y292" s="313"/>
      <c r="Z292" s="313"/>
    </row>
    <row r="293" spans="1:53" ht="27" customHeight="1" x14ac:dyDescent="0.25">
      <c r="A293" s="54" t="s">
        <v>449</v>
      </c>
      <c r="B293" s="54" t="s">
        <v>450</v>
      </c>
      <c r="C293" s="31">
        <v>4301060324</v>
      </c>
      <c r="D293" s="324">
        <v>4607091388831</v>
      </c>
      <c r="E293" s="323"/>
      <c r="F293" s="316">
        <v>0.38</v>
      </c>
      <c r="G293" s="32">
        <v>6</v>
      </c>
      <c r="H293" s="316">
        <v>2.2799999999999998</v>
      </c>
      <c r="I293" s="316">
        <v>2.552</v>
      </c>
      <c r="J293" s="32">
        <v>156</v>
      </c>
      <c r="K293" s="32" t="s">
        <v>63</v>
      </c>
      <c r="L293" s="33" t="s">
        <v>64</v>
      </c>
      <c r="M293" s="32">
        <v>40</v>
      </c>
      <c r="N293" s="61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3" s="322"/>
      <c r="P293" s="322"/>
      <c r="Q293" s="322"/>
      <c r="R293" s="323"/>
      <c r="S293" s="34"/>
      <c r="T293" s="34"/>
      <c r="U293" s="35" t="s">
        <v>65</v>
      </c>
      <c r="V293" s="317">
        <v>0</v>
      </c>
      <c r="W293" s="318">
        <f>IFERROR(IF(V293="",0,CEILING((V293/$H293),1)*$H293),"")</f>
        <v>0</v>
      </c>
      <c r="X293" s="36" t="str">
        <f>IFERROR(IF(W293=0,"",ROUNDUP(W293/H293,0)*0.00753),"")</f>
        <v/>
      </c>
      <c r="Y293" s="56"/>
      <c r="Z293" s="57"/>
      <c r="AD293" s="58"/>
      <c r="BA293" s="221" t="s">
        <v>1</v>
      </c>
    </row>
    <row r="294" spans="1:53" x14ac:dyDescent="0.2">
      <c r="A294" s="332"/>
      <c r="B294" s="333"/>
      <c r="C294" s="333"/>
      <c r="D294" s="333"/>
      <c r="E294" s="333"/>
      <c r="F294" s="333"/>
      <c r="G294" s="333"/>
      <c r="H294" s="333"/>
      <c r="I294" s="333"/>
      <c r="J294" s="333"/>
      <c r="K294" s="333"/>
      <c r="L294" s="333"/>
      <c r="M294" s="334"/>
      <c r="N294" s="325" t="s">
        <v>66</v>
      </c>
      <c r="O294" s="326"/>
      <c r="P294" s="326"/>
      <c r="Q294" s="326"/>
      <c r="R294" s="326"/>
      <c r="S294" s="326"/>
      <c r="T294" s="327"/>
      <c r="U294" s="37" t="s">
        <v>67</v>
      </c>
      <c r="V294" s="319">
        <f>IFERROR(V293/H293,"0")</f>
        <v>0</v>
      </c>
      <c r="W294" s="319">
        <f>IFERROR(W293/H293,"0")</f>
        <v>0</v>
      </c>
      <c r="X294" s="319">
        <f>IFERROR(IF(X293="",0,X293),"0")</f>
        <v>0</v>
      </c>
      <c r="Y294" s="320"/>
      <c r="Z294" s="320"/>
    </row>
    <row r="295" spans="1:53" x14ac:dyDescent="0.2">
      <c r="A295" s="333"/>
      <c r="B295" s="333"/>
      <c r="C295" s="333"/>
      <c r="D295" s="333"/>
      <c r="E295" s="333"/>
      <c r="F295" s="333"/>
      <c r="G295" s="333"/>
      <c r="H295" s="333"/>
      <c r="I295" s="333"/>
      <c r="J295" s="333"/>
      <c r="K295" s="333"/>
      <c r="L295" s="333"/>
      <c r="M295" s="334"/>
      <c r="N295" s="325" t="s">
        <v>66</v>
      </c>
      <c r="O295" s="326"/>
      <c r="P295" s="326"/>
      <c r="Q295" s="326"/>
      <c r="R295" s="326"/>
      <c r="S295" s="326"/>
      <c r="T295" s="327"/>
      <c r="U295" s="37" t="s">
        <v>65</v>
      </c>
      <c r="V295" s="319">
        <f>IFERROR(SUM(V293:V293),"0")</f>
        <v>0</v>
      </c>
      <c r="W295" s="319">
        <f>IFERROR(SUM(W293:W293),"0")</f>
        <v>0</v>
      </c>
      <c r="X295" s="37"/>
      <c r="Y295" s="320"/>
      <c r="Z295" s="320"/>
    </row>
    <row r="296" spans="1:53" ht="14.25" customHeight="1" x14ac:dyDescent="0.25">
      <c r="A296" s="339" t="s">
        <v>83</v>
      </c>
      <c r="B296" s="333"/>
      <c r="C296" s="333"/>
      <c r="D296" s="333"/>
      <c r="E296" s="333"/>
      <c r="F296" s="333"/>
      <c r="G296" s="333"/>
      <c r="H296" s="333"/>
      <c r="I296" s="333"/>
      <c r="J296" s="333"/>
      <c r="K296" s="333"/>
      <c r="L296" s="333"/>
      <c r="M296" s="333"/>
      <c r="N296" s="333"/>
      <c r="O296" s="333"/>
      <c r="P296" s="333"/>
      <c r="Q296" s="333"/>
      <c r="R296" s="333"/>
      <c r="S296" s="333"/>
      <c r="T296" s="333"/>
      <c r="U296" s="333"/>
      <c r="V296" s="333"/>
      <c r="W296" s="333"/>
      <c r="X296" s="333"/>
      <c r="Y296" s="313"/>
      <c r="Z296" s="313"/>
    </row>
    <row r="297" spans="1:53" ht="27" customHeight="1" x14ac:dyDescent="0.25">
      <c r="A297" s="54" t="s">
        <v>451</v>
      </c>
      <c r="B297" s="54" t="s">
        <v>452</v>
      </c>
      <c r="C297" s="31">
        <v>4301032015</v>
      </c>
      <c r="D297" s="324">
        <v>4607091383102</v>
      </c>
      <c r="E297" s="323"/>
      <c r="F297" s="316">
        <v>0.17</v>
      </c>
      <c r="G297" s="32">
        <v>15</v>
      </c>
      <c r="H297" s="316">
        <v>2.5499999999999998</v>
      </c>
      <c r="I297" s="316">
        <v>2.9750000000000001</v>
      </c>
      <c r="J297" s="32">
        <v>156</v>
      </c>
      <c r="K297" s="32" t="s">
        <v>63</v>
      </c>
      <c r="L297" s="33" t="s">
        <v>86</v>
      </c>
      <c r="M297" s="32">
        <v>180</v>
      </c>
      <c r="N297" s="6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7" s="322"/>
      <c r="P297" s="322"/>
      <c r="Q297" s="322"/>
      <c r="R297" s="323"/>
      <c r="S297" s="34"/>
      <c r="T297" s="34"/>
      <c r="U297" s="35" t="s">
        <v>65</v>
      </c>
      <c r="V297" s="317">
        <v>0</v>
      </c>
      <c r="W297" s="318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2" t="s">
        <v>1</v>
      </c>
    </row>
    <row r="298" spans="1:53" x14ac:dyDescent="0.2">
      <c r="A298" s="332"/>
      <c r="B298" s="333"/>
      <c r="C298" s="333"/>
      <c r="D298" s="333"/>
      <c r="E298" s="333"/>
      <c r="F298" s="333"/>
      <c r="G298" s="333"/>
      <c r="H298" s="333"/>
      <c r="I298" s="333"/>
      <c r="J298" s="333"/>
      <c r="K298" s="333"/>
      <c r="L298" s="333"/>
      <c r="M298" s="334"/>
      <c r="N298" s="325" t="s">
        <v>66</v>
      </c>
      <c r="O298" s="326"/>
      <c r="P298" s="326"/>
      <c r="Q298" s="326"/>
      <c r="R298" s="326"/>
      <c r="S298" s="326"/>
      <c r="T298" s="327"/>
      <c r="U298" s="37" t="s">
        <v>67</v>
      </c>
      <c r="V298" s="319">
        <f>IFERROR(V297/H297,"0")</f>
        <v>0</v>
      </c>
      <c r="W298" s="319">
        <f>IFERROR(W297/H297,"0")</f>
        <v>0</v>
      </c>
      <c r="X298" s="319">
        <f>IFERROR(IF(X297="",0,X297),"0")</f>
        <v>0</v>
      </c>
      <c r="Y298" s="320"/>
      <c r="Z298" s="320"/>
    </row>
    <row r="299" spans="1:53" x14ac:dyDescent="0.2">
      <c r="A299" s="333"/>
      <c r="B299" s="333"/>
      <c r="C299" s="333"/>
      <c r="D299" s="333"/>
      <c r="E299" s="333"/>
      <c r="F299" s="333"/>
      <c r="G299" s="333"/>
      <c r="H299" s="333"/>
      <c r="I299" s="333"/>
      <c r="J299" s="333"/>
      <c r="K299" s="333"/>
      <c r="L299" s="333"/>
      <c r="M299" s="334"/>
      <c r="N299" s="325" t="s">
        <v>66</v>
      </c>
      <c r="O299" s="326"/>
      <c r="P299" s="326"/>
      <c r="Q299" s="326"/>
      <c r="R299" s="326"/>
      <c r="S299" s="326"/>
      <c r="T299" s="327"/>
      <c r="U299" s="37" t="s">
        <v>65</v>
      </c>
      <c r="V299" s="319">
        <f>IFERROR(SUM(V297:V297),"0")</f>
        <v>0</v>
      </c>
      <c r="W299" s="319">
        <f>IFERROR(SUM(W297:W297),"0")</f>
        <v>0</v>
      </c>
      <c r="X299" s="37"/>
      <c r="Y299" s="320"/>
      <c r="Z299" s="320"/>
    </row>
    <row r="300" spans="1:53" ht="27.75" customHeight="1" x14ac:dyDescent="0.2">
      <c r="A300" s="494" t="s">
        <v>453</v>
      </c>
      <c r="B300" s="495"/>
      <c r="C300" s="495"/>
      <c r="D300" s="495"/>
      <c r="E300" s="495"/>
      <c r="F300" s="495"/>
      <c r="G300" s="495"/>
      <c r="H300" s="495"/>
      <c r="I300" s="495"/>
      <c r="J300" s="495"/>
      <c r="K300" s="495"/>
      <c r="L300" s="495"/>
      <c r="M300" s="495"/>
      <c r="N300" s="495"/>
      <c r="O300" s="495"/>
      <c r="P300" s="495"/>
      <c r="Q300" s="495"/>
      <c r="R300" s="495"/>
      <c r="S300" s="495"/>
      <c r="T300" s="495"/>
      <c r="U300" s="495"/>
      <c r="V300" s="495"/>
      <c r="W300" s="495"/>
      <c r="X300" s="495"/>
      <c r="Y300" s="48"/>
      <c r="Z300" s="48"/>
    </row>
    <row r="301" spans="1:53" ht="16.5" customHeight="1" x14ac:dyDescent="0.25">
      <c r="A301" s="382" t="s">
        <v>454</v>
      </c>
      <c r="B301" s="333"/>
      <c r="C301" s="333"/>
      <c r="D301" s="333"/>
      <c r="E301" s="333"/>
      <c r="F301" s="333"/>
      <c r="G301" s="333"/>
      <c r="H301" s="333"/>
      <c r="I301" s="333"/>
      <c r="J301" s="333"/>
      <c r="K301" s="333"/>
      <c r="L301" s="333"/>
      <c r="M301" s="333"/>
      <c r="N301" s="333"/>
      <c r="O301" s="333"/>
      <c r="P301" s="333"/>
      <c r="Q301" s="333"/>
      <c r="R301" s="333"/>
      <c r="S301" s="333"/>
      <c r="T301" s="333"/>
      <c r="U301" s="333"/>
      <c r="V301" s="333"/>
      <c r="W301" s="333"/>
      <c r="X301" s="333"/>
      <c r="Y301" s="312"/>
      <c r="Z301" s="312"/>
    </row>
    <row r="302" spans="1:53" ht="14.25" customHeight="1" x14ac:dyDescent="0.25">
      <c r="A302" s="339" t="s">
        <v>105</v>
      </c>
      <c r="B302" s="333"/>
      <c r="C302" s="333"/>
      <c r="D302" s="333"/>
      <c r="E302" s="333"/>
      <c r="F302" s="333"/>
      <c r="G302" s="333"/>
      <c r="H302" s="333"/>
      <c r="I302" s="333"/>
      <c r="J302" s="333"/>
      <c r="K302" s="333"/>
      <c r="L302" s="333"/>
      <c r="M302" s="333"/>
      <c r="N302" s="333"/>
      <c r="O302" s="333"/>
      <c r="P302" s="333"/>
      <c r="Q302" s="333"/>
      <c r="R302" s="333"/>
      <c r="S302" s="333"/>
      <c r="T302" s="333"/>
      <c r="U302" s="333"/>
      <c r="V302" s="333"/>
      <c r="W302" s="333"/>
      <c r="X302" s="333"/>
      <c r="Y302" s="313"/>
      <c r="Z302" s="313"/>
    </row>
    <row r="303" spans="1:53" ht="27" customHeight="1" x14ac:dyDescent="0.25">
      <c r="A303" s="54" t="s">
        <v>455</v>
      </c>
      <c r="B303" s="54" t="s">
        <v>456</v>
      </c>
      <c r="C303" s="31">
        <v>4301011339</v>
      </c>
      <c r="D303" s="324">
        <v>4607091383997</v>
      </c>
      <c r="E303" s="323"/>
      <c r="F303" s="316">
        <v>2.5</v>
      </c>
      <c r="G303" s="32">
        <v>6</v>
      </c>
      <c r="H303" s="316">
        <v>15</v>
      </c>
      <c r="I303" s="316">
        <v>15.48</v>
      </c>
      <c r="J303" s="32">
        <v>48</v>
      </c>
      <c r="K303" s="32" t="s">
        <v>100</v>
      </c>
      <c r="L303" s="33" t="s">
        <v>64</v>
      </c>
      <c r="M303" s="32">
        <v>60</v>
      </c>
      <c r="N303" s="5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3" s="322"/>
      <c r="P303" s="322"/>
      <c r="Q303" s="322"/>
      <c r="R303" s="323"/>
      <c r="S303" s="34"/>
      <c r="T303" s="34"/>
      <c r="U303" s="35" t="s">
        <v>65</v>
      </c>
      <c r="V303" s="317">
        <v>3500</v>
      </c>
      <c r="W303" s="318">
        <f t="shared" ref="W303:W310" si="15">IFERROR(IF(V303="",0,CEILING((V303/$H303),1)*$H303),"")</f>
        <v>3510</v>
      </c>
      <c r="X303" s="36">
        <f>IFERROR(IF(W303=0,"",ROUNDUP(W303/H303,0)*0.02175),"")</f>
        <v>5.0894999999999992</v>
      </c>
      <c r="Y303" s="56"/>
      <c r="Z303" s="57"/>
      <c r="AD303" s="58"/>
      <c r="BA303" s="223" t="s">
        <v>1</v>
      </c>
    </row>
    <row r="304" spans="1:53" ht="27" customHeight="1" x14ac:dyDescent="0.25">
      <c r="A304" s="54" t="s">
        <v>455</v>
      </c>
      <c r="B304" s="54" t="s">
        <v>457</v>
      </c>
      <c r="C304" s="31">
        <v>4301011239</v>
      </c>
      <c r="D304" s="324">
        <v>4607091383997</v>
      </c>
      <c r="E304" s="323"/>
      <c r="F304" s="316">
        <v>2.5</v>
      </c>
      <c r="G304" s="32">
        <v>6</v>
      </c>
      <c r="H304" s="316">
        <v>15</v>
      </c>
      <c r="I304" s="316">
        <v>15.48</v>
      </c>
      <c r="J304" s="32">
        <v>48</v>
      </c>
      <c r="K304" s="32" t="s">
        <v>100</v>
      </c>
      <c r="L304" s="33" t="s">
        <v>108</v>
      </c>
      <c r="M304" s="32">
        <v>60</v>
      </c>
      <c r="N304" s="53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4" s="322"/>
      <c r="P304" s="322"/>
      <c r="Q304" s="322"/>
      <c r="R304" s="323"/>
      <c r="S304" s="34"/>
      <c r="T304" s="34"/>
      <c r="U304" s="35" t="s">
        <v>65</v>
      </c>
      <c r="V304" s="317">
        <v>0</v>
      </c>
      <c r="W304" s="318">
        <f t="shared" si="15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27" customHeight="1" x14ac:dyDescent="0.25">
      <c r="A305" s="54" t="s">
        <v>458</v>
      </c>
      <c r="B305" s="54" t="s">
        <v>459</v>
      </c>
      <c r="C305" s="31">
        <v>4301011326</v>
      </c>
      <c r="D305" s="324">
        <v>4607091384130</v>
      </c>
      <c r="E305" s="323"/>
      <c r="F305" s="316">
        <v>2.5</v>
      </c>
      <c r="G305" s="32">
        <v>6</v>
      </c>
      <c r="H305" s="316">
        <v>15</v>
      </c>
      <c r="I305" s="316">
        <v>15.48</v>
      </c>
      <c r="J305" s="32">
        <v>48</v>
      </c>
      <c r="K305" s="32" t="s">
        <v>100</v>
      </c>
      <c r="L305" s="33" t="s">
        <v>64</v>
      </c>
      <c r="M305" s="32">
        <v>60</v>
      </c>
      <c r="N305" s="43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5" s="322"/>
      <c r="P305" s="322"/>
      <c r="Q305" s="322"/>
      <c r="R305" s="323"/>
      <c r="S305" s="34"/>
      <c r="T305" s="34"/>
      <c r="U305" s="35" t="s">
        <v>65</v>
      </c>
      <c r="V305" s="317">
        <v>3000</v>
      </c>
      <c r="W305" s="318">
        <f t="shared" si="15"/>
        <v>3000</v>
      </c>
      <c r="X305" s="36">
        <f>IFERROR(IF(W305=0,"",ROUNDUP(W305/H305,0)*0.02175),"")</f>
        <v>4.3499999999999996</v>
      </c>
      <c r="Y305" s="56"/>
      <c r="Z305" s="57"/>
      <c r="AD305" s="58"/>
      <c r="BA305" s="225" t="s">
        <v>1</v>
      </c>
    </row>
    <row r="306" spans="1:53" ht="27" customHeight="1" x14ac:dyDescent="0.25">
      <c r="A306" s="54" t="s">
        <v>458</v>
      </c>
      <c r="B306" s="54" t="s">
        <v>460</v>
      </c>
      <c r="C306" s="31">
        <v>4301011240</v>
      </c>
      <c r="D306" s="324">
        <v>4607091384130</v>
      </c>
      <c r="E306" s="323"/>
      <c r="F306" s="316">
        <v>2.5</v>
      </c>
      <c r="G306" s="32">
        <v>6</v>
      </c>
      <c r="H306" s="316">
        <v>15</v>
      </c>
      <c r="I306" s="316">
        <v>15.48</v>
      </c>
      <c r="J306" s="32">
        <v>48</v>
      </c>
      <c r="K306" s="32" t="s">
        <v>100</v>
      </c>
      <c r="L306" s="33" t="s">
        <v>108</v>
      </c>
      <c r="M306" s="32">
        <v>60</v>
      </c>
      <c r="N306" s="60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6" s="322"/>
      <c r="P306" s="322"/>
      <c r="Q306" s="322"/>
      <c r="R306" s="323"/>
      <c r="S306" s="34"/>
      <c r="T306" s="34"/>
      <c r="U306" s="35" t="s">
        <v>65</v>
      </c>
      <c r="V306" s="317">
        <v>0</v>
      </c>
      <c r="W306" s="318">
        <f t="shared" si="15"/>
        <v>0</v>
      </c>
      <c r="X306" s="36" t="str">
        <f>IFERROR(IF(W306=0,"",ROUNDUP(W306/H306,0)*0.02039),"")</f>
        <v/>
      </c>
      <c r="Y306" s="56"/>
      <c r="Z306" s="57"/>
      <c r="AD306" s="58"/>
      <c r="BA306" s="226" t="s">
        <v>1</v>
      </c>
    </row>
    <row r="307" spans="1:53" ht="16.5" customHeight="1" x14ac:dyDescent="0.25">
      <c r="A307" s="54" t="s">
        <v>461</v>
      </c>
      <c r="B307" s="54" t="s">
        <v>462</v>
      </c>
      <c r="C307" s="31">
        <v>4301011330</v>
      </c>
      <c r="D307" s="324">
        <v>4607091384147</v>
      </c>
      <c r="E307" s="323"/>
      <c r="F307" s="316">
        <v>2.5</v>
      </c>
      <c r="G307" s="32">
        <v>6</v>
      </c>
      <c r="H307" s="316">
        <v>15</v>
      </c>
      <c r="I307" s="316">
        <v>15.48</v>
      </c>
      <c r="J307" s="32">
        <v>48</v>
      </c>
      <c r="K307" s="32" t="s">
        <v>100</v>
      </c>
      <c r="L307" s="33" t="s">
        <v>64</v>
      </c>
      <c r="M307" s="32">
        <v>60</v>
      </c>
      <c r="N307" s="45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7" s="322"/>
      <c r="P307" s="322"/>
      <c r="Q307" s="322"/>
      <c r="R307" s="323"/>
      <c r="S307" s="34"/>
      <c r="T307" s="34"/>
      <c r="U307" s="35" t="s">
        <v>65</v>
      </c>
      <c r="V307" s="317">
        <v>1500</v>
      </c>
      <c r="W307" s="318">
        <f t="shared" si="15"/>
        <v>1500</v>
      </c>
      <c r="X307" s="36">
        <f>IFERROR(IF(W307=0,"",ROUNDUP(W307/H307,0)*0.02175),"")</f>
        <v>2.1749999999999998</v>
      </c>
      <c r="Y307" s="56"/>
      <c r="Z307" s="57"/>
      <c r="AD307" s="58"/>
      <c r="BA307" s="227" t="s">
        <v>1</v>
      </c>
    </row>
    <row r="308" spans="1:53" ht="16.5" customHeight="1" x14ac:dyDescent="0.25">
      <c r="A308" s="54" t="s">
        <v>461</v>
      </c>
      <c r="B308" s="54" t="s">
        <v>463</v>
      </c>
      <c r="C308" s="31">
        <v>4301011238</v>
      </c>
      <c r="D308" s="324">
        <v>4607091384147</v>
      </c>
      <c r="E308" s="323"/>
      <c r="F308" s="316">
        <v>2.5</v>
      </c>
      <c r="G308" s="32">
        <v>6</v>
      </c>
      <c r="H308" s="316">
        <v>15</v>
      </c>
      <c r="I308" s="316">
        <v>15.48</v>
      </c>
      <c r="J308" s="32">
        <v>48</v>
      </c>
      <c r="K308" s="32" t="s">
        <v>100</v>
      </c>
      <c r="L308" s="33" t="s">
        <v>108</v>
      </c>
      <c r="M308" s="32">
        <v>60</v>
      </c>
      <c r="N308" s="467" t="s">
        <v>464</v>
      </c>
      <c r="O308" s="322"/>
      <c r="P308" s="322"/>
      <c r="Q308" s="322"/>
      <c r="R308" s="323"/>
      <c r="S308" s="34"/>
      <c r="T308" s="34"/>
      <c r="U308" s="35" t="s">
        <v>65</v>
      </c>
      <c r="V308" s="317">
        <v>0</v>
      </c>
      <c r="W308" s="318">
        <f t="shared" si="15"/>
        <v>0</v>
      </c>
      <c r="X308" s="36" t="str">
        <f>IFERROR(IF(W308=0,"",ROUNDUP(W308/H308,0)*0.02039),"")</f>
        <v/>
      </c>
      <c r="Y308" s="56"/>
      <c r="Z308" s="57"/>
      <c r="AD308" s="58"/>
      <c r="BA308" s="228" t="s">
        <v>1</v>
      </c>
    </row>
    <row r="309" spans="1:53" ht="27" customHeight="1" x14ac:dyDescent="0.25">
      <c r="A309" s="54" t="s">
        <v>465</v>
      </c>
      <c r="B309" s="54" t="s">
        <v>466</v>
      </c>
      <c r="C309" s="31">
        <v>4301011327</v>
      </c>
      <c r="D309" s="324">
        <v>4607091384154</v>
      </c>
      <c r="E309" s="323"/>
      <c r="F309" s="316">
        <v>0.5</v>
      </c>
      <c r="G309" s="32">
        <v>10</v>
      </c>
      <c r="H309" s="316">
        <v>5</v>
      </c>
      <c r="I309" s="316">
        <v>5.21</v>
      </c>
      <c r="J309" s="32">
        <v>120</v>
      </c>
      <c r="K309" s="32" t="s">
        <v>63</v>
      </c>
      <c r="L309" s="33" t="s">
        <v>64</v>
      </c>
      <c r="M309" s="32">
        <v>60</v>
      </c>
      <c r="N309" s="6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9" s="322"/>
      <c r="P309" s="322"/>
      <c r="Q309" s="322"/>
      <c r="R309" s="323"/>
      <c r="S309" s="34"/>
      <c r="T309" s="34"/>
      <c r="U309" s="35" t="s">
        <v>65</v>
      </c>
      <c r="V309" s="317">
        <v>0</v>
      </c>
      <c r="W309" s="318">
        <f t="shared" si="15"/>
        <v>0</v>
      </c>
      <c r="X309" s="36" t="str">
        <f>IFERROR(IF(W309=0,"",ROUNDUP(W309/H309,0)*0.00937),"")</f>
        <v/>
      </c>
      <c r="Y309" s="56"/>
      <c r="Z309" s="57"/>
      <c r="AD309" s="58"/>
      <c r="BA309" s="229" t="s">
        <v>1</v>
      </c>
    </row>
    <row r="310" spans="1:53" ht="27" customHeight="1" x14ac:dyDescent="0.25">
      <c r="A310" s="54" t="s">
        <v>467</v>
      </c>
      <c r="B310" s="54" t="s">
        <v>468</v>
      </c>
      <c r="C310" s="31">
        <v>4301011332</v>
      </c>
      <c r="D310" s="324">
        <v>4607091384161</v>
      </c>
      <c r="E310" s="323"/>
      <c r="F310" s="316">
        <v>0.5</v>
      </c>
      <c r="G310" s="32">
        <v>10</v>
      </c>
      <c r="H310" s="316">
        <v>5</v>
      </c>
      <c r="I310" s="316">
        <v>5.21</v>
      </c>
      <c r="J310" s="32">
        <v>120</v>
      </c>
      <c r="K310" s="32" t="s">
        <v>63</v>
      </c>
      <c r="L310" s="33" t="s">
        <v>64</v>
      </c>
      <c r="M310" s="32">
        <v>60</v>
      </c>
      <c r="N310" s="48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0" s="322"/>
      <c r="P310" s="322"/>
      <c r="Q310" s="322"/>
      <c r="R310" s="323"/>
      <c r="S310" s="34"/>
      <c r="T310" s="34"/>
      <c r="U310" s="35" t="s">
        <v>65</v>
      </c>
      <c r="V310" s="317">
        <v>0</v>
      </c>
      <c r="W310" s="318">
        <f t="shared" si="15"/>
        <v>0</v>
      </c>
      <c r="X310" s="36" t="str">
        <f>IFERROR(IF(W310=0,"",ROUNDUP(W310/H310,0)*0.00937),"")</f>
        <v/>
      </c>
      <c r="Y310" s="56"/>
      <c r="Z310" s="57"/>
      <c r="AD310" s="58"/>
      <c r="BA310" s="230" t="s">
        <v>1</v>
      </c>
    </row>
    <row r="311" spans="1:53" x14ac:dyDescent="0.2">
      <c r="A311" s="332"/>
      <c r="B311" s="333"/>
      <c r="C311" s="333"/>
      <c r="D311" s="333"/>
      <c r="E311" s="333"/>
      <c r="F311" s="333"/>
      <c r="G311" s="333"/>
      <c r="H311" s="333"/>
      <c r="I311" s="333"/>
      <c r="J311" s="333"/>
      <c r="K311" s="333"/>
      <c r="L311" s="333"/>
      <c r="M311" s="334"/>
      <c r="N311" s="325" t="s">
        <v>66</v>
      </c>
      <c r="O311" s="326"/>
      <c r="P311" s="326"/>
      <c r="Q311" s="326"/>
      <c r="R311" s="326"/>
      <c r="S311" s="326"/>
      <c r="T311" s="327"/>
      <c r="U311" s="37" t="s">
        <v>67</v>
      </c>
      <c r="V311" s="319">
        <f>IFERROR(V303/H303,"0")+IFERROR(V304/H304,"0")+IFERROR(V305/H305,"0")+IFERROR(V306/H306,"0")+IFERROR(V307/H307,"0")+IFERROR(V308/H308,"0")+IFERROR(V309/H309,"0")+IFERROR(V310/H310,"0")</f>
        <v>533.33333333333337</v>
      </c>
      <c r="W311" s="319">
        <f>IFERROR(W303/H303,"0")+IFERROR(W304/H304,"0")+IFERROR(W305/H305,"0")+IFERROR(W306/H306,"0")+IFERROR(W307/H307,"0")+IFERROR(W308/H308,"0")+IFERROR(W309/H309,"0")+IFERROR(W310/H310,"0")</f>
        <v>534</v>
      </c>
      <c r="X311" s="319">
        <f>IFERROR(IF(X303="",0,X303),"0")+IFERROR(IF(X304="",0,X304),"0")+IFERROR(IF(X305="",0,X305),"0")+IFERROR(IF(X306="",0,X306),"0")+IFERROR(IF(X307="",0,X307),"0")+IFERROR(IF(X308="",0,X308),"0")+IFERROR(IF(X309="",0,X309),"0")+IFERROR(IF(X310="",0,X310),"0")</f>
        <v>11.6145</v>
      </c>
      <c r="Y311" s="320"/>
      <c r="Z311" s="320"/>
    </row>
    <row r="312" spans="1:53" x14ac:dyDescent="0.2">
      <c r="A312" s="333"/>
      <c r="B312" s="333"/>
      <c r="C312" s="333"/>
      <c r="D312" s="333"/>
      <c r="E312" s="333"/>
      <c r="F312" s="333"/>
      <c r="G312" s="333"/>
      <c r="H312" s="333"/>
      <c r="I312" s="333"/>
      <c r="J312" s="333"/>
      <c r="K312" s="333"/>
      <c r="L312" s="333"/>
      <c r="M312" s="334"/>
      <c r="N312" s="325" t="s">
        <v>66</v>
      </c>
      <c r="O312" s="326"/>
      <c r="P312" s="326"/>
      <c r="Q312" s="326"/>
      <c r="R312" s="326"/>
      <c r="S312" s="326"/>
      <c r="T312" s="327"/>
      <c r="U312" s="37" t="s">
        <v>65</v>
      </c>
      <c r="V312" s="319">
        <f>IFERROR(SUM(V303:V310),"0")</f>
        <v>8000</v>
      </c>
      <c r="W312" s="319">
        <f>IFERROR(SUM(W303:W310),"0")</f>
        <v>8010</v>
      </c>
      <c r="X312" s="37"/>
      <c r="Y312" s="320"/>
      <c r="Z312" s="320"/>
    </row>
    <row r="313" spans="1:53" ht="14.25" customHeight="1" x14ac:dyDescent="0.25">
      <c r="A313" s="339" t="s">
        <v>97</v>
      </c>
      <c r="B313" s="333"/>
      <c r="C313" s="333"/>
      <c r="D313" s="333"/>
      <c r="E313" s="333"/>
      <c r="F313" s="333"/>
      <c r="G313" s="333"/>
      <c r="H313" s="333"/>
      <c r="I313" s="333"/>
      <c r="J313" s="333"/>
      <c r="K313" s="333"/>
      <c r="L313" s="333"/>
      <c r="M313" s="333"/>
      <c r="N313" s="333"/>
      <c r="O313" s="333"/>
      <c r="P313" s="333"/>
      <c r="Q313" s="333"/>
      <c r="R313" s="333"/>
      <c r="S313" s="333"/>
      <c r="T313" s="333"/>
      <c r="U313" s="333"/>
      <c r="V313" s="333"/>
      <c r="W313" s="333"/>
      <c r="X313" s="333"/>
      <c r="Y313" s="313"/>
      <c r="Z313" s="313"/>
    </row>
    <row r="314" spans="1:53" ht="27" customHeight="1" x14ac:dyDescent="0.25">
      <c r="A314" s="54" t="s">
        <v>469</v>
      </c>
      <c r="B314" s="54" t="s">
        <v>470</v>
      </c>
      <c r="C314" s="31">
        <v>4301020178</v>
      </c>
      <c r="D314" s="324">
        <v>4607091383980</v>
      </c>
      <c r="E314" s="323"/>
      <c r="F314" s="316">
        <v>2.5</v>
      </c>
      <c r="G314" s="32">
        <v>6</v>
      </c>
      <c r="H314" s="316">
        <v>15</v>
      </c>
      <c r="I314" s="316">
        <v>15.48</v>
      </c>
      <c r="J314" s="32">
        <v>48</v>
      </c>
      <c r="K314" s="32" t="s">
        <v>100</v>
      </c>
      <c r="L314" s="33" t="s">
        <v>101</v>
      </c>
      <c r="M314" s="32">
        <v>50</v>
      </c>
      <c r="N314" s="4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4" s="322"/>
      <c r="P314" s="322"/>
      <c r="Q314" s="322"/>
      <c r="R314" s="323"/>
      <c r="S314" s="34"/>
      <c r="T314" s="34"/>
      <c r="U314" s="35" t="s">
        <v>65</v>
      </c>
      <c r="V314" s="317">
        <v>3000</v>
      </c>
      <c r="W314" s="318">
        <f>IFERROR(IF(V314="",0,CEILING((V314/$H314),1)*$H314),"")</f>
        <v>3000</v>
      </c>
      <c r="X314" s="36">
        <f>IFERROR(IF(W314=0,"",ROUNDUP(W314/H314,0)*0.02175),"")</f>
        <v>4.3499999999999996</v>
      </c>
      <c r="Y314" s="56"/>
      <c r="Z314" s="57"/>
      <c r="AD314" s="58"/>
      <c r="BA314" s="231" t="s">
        <v>1</v>
      </c>
    </row>
    <row r="315" spans="1:53" ht="16.5" customHeight="1" x14ac:dyDescent="0.25">
      <c r="A315" s="54" t="s">
        <v>471</v>
      </c>
      <c r="B315" s="54" t="s">
        <v>472</v>
      </c>
      <c r="C315" s="31">
        <v>4301020270</v>
      </c>
      <c r="D315" s="324">
        <v>4680115883314</v>
      </c>
      <c r="E315" s="323"/>
      <c r="F315" s="316">
        <v>1.35</v>
      </c>
      <c r="G315" s="32">
        <v>8</v>
      </c>
      <c r="H315" s="316">
        <v>10.8</v>
      </c>
      <c r="I315" s="316">
        <v>11.28</v>
      </c>
      <c r="J315" s="32">
        <v>56</v>
      </c>
      <c r="K315" s="32" t="s">
        <v>100</v>
      </c>
      <c r="L315" s="33" t="s">
        <v>121</v>
      </c>
      <c r="M315" s="32">
        <v>50</v>
      </c>
      <c r="N315" s="321" t="s">
        <v>473</v>
      </c>
      <c r="O315" s="322"/>
      <c r="P315" s="322"/>
      <c r="Q315" s="322"/>
      <c r="R315" s="323"/>
      <c r="S315" s="34"/>
      <c r="T315" s="34"/>
      <c r="U315" s="35" t="s">
        <v>65</v>
      </c>
      <c r="V315" s="317">
        <v>0</v>
      </c>
      <c r="W315" s="318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2" t="s">
        <v>1</v>
      </c>
    </row>
    <row r="316" spans="1:53" ht="27" customHeight="1" x14ac:dyDescent="0.25">
      <c r="A316" s="54" t="s">
        <v>474</v>
      </c>
      <c r="B316" s="54" t="s">
        <v>475</v>
      </c>
      <c r="C316" s="31">
        <v>4301020179</v>
      </c>
      <c r="D316" s="324">
        <v>4607091384178</v>
      </c>
      <c r="E316" s="323"/>
      <c r="F316" s="316">
        <v>0.4</v>
      </c>
      <c r="G316" s="32">
        <v>10</v>
      </c>
      <c r="H316" s="316">
        <v>4</v>
      </c>
      <c r="I316" s="316">
        <v>4.24</v>
      </c>
      <c r="J316" s="32">
        <v>120</v>
      </c>
      <c r="K316" s="32" t="s">
        <v>63</v>
      </c>
      <c r="L316" s="33" t="s">
        <v>101</v>
      </c>
      <c r="M316" s="32">
        <v>50</v>
      </c>
      <c r="N316" s="4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6" s="322"/>
      <c r="P316" s="322"/>
      <c r="Q316" s="322"/>
      <c r="R316" s="323"/>
      <c r="S316" s="34"/>
      <c r="T316" s="34"/>
      <c r="U316" s="35" t="s">
        <v>65</v>
      </c>
      <c r="V316" s="317">
        <v>0</v>
      </c>
      <c r="W316" s="318">
        <f>IFERROR(IF(V316="",0,CEILING((V316/$H316),1)*$H316),"")</f>
        <v>0</v>
      </c>
      <c r="X316" s="36" t="str">
        <f>IFERROR(IF(W316=0,"",ROUNDUP(W316/H316,0)*0.00937),"")</f>
        <v/>
      </c>
      <c r="Y316" s="56"/>
      <c r="Z316" s="57"/>
      <c r="AD316" s="58"/>
      <c r="BA316" s="233" t="s">
        <v>1</v>
      </c>
    </row>
    <row r="317" spans="1:53" x14ac:dyDescent="0.2">
      <c r="A317" s="332"/>
      <c r="B317" s="333"/>
      <c r="C317" s="333"/>
      <c r="D317" s="333"/>
      <c r="E317" s="333"/>
      <c r="F317" s="333"/>
      <c r="G317" s="333"/>
      <c r="H317" s="333"/>
      <c r="I317" s="333"/>
      <c r="J317" s="333"/>
      <c r="K317" s="333"/>
      <c r="L317" s="333"/>
      <c r="M317" s="334"/>
      <c r="N317" s="325" t="s">
        <v>66</v>
      </c>
      <c r="O317" s="326"/>
      <c r="P317" s="326"/>
      <c r="Q317" s="326"/>
      <c r="R317" s="326"/>
      <c r="S317" s="326"/>
      <c r="T317" s="327"/>
      <c r="U317" s="37" t="s">
        <v>67</v>
      </c>
      <c r="V317" s="319">
        <f>IFERROR(V314/H314,"0")+IFERROR(V315/H315,"0")+IFERROR(V316/H316,"0")</f>
        <v>200</v>
      </c>
      <c r="W317" s="319">
        <f>IFERROR(W314/H314,"0")+IFERROR(W315/H315,"0")+IFERROR(W316/H316,"0")</f>
        <v>200</v>
      </c>
      <c r="X317" s="319">
        <f>IFERROR(IF(X314="",0,X314),"0")+IFERROR(IF(X315="",0,X315),"0")+IFERROR(IF(X316="",0,X316),"0")</f>
        <v>4.3499999999999996</v>
      </c>
      <c r="Y317" s="320"/>
      <c r="Z317" s="320"/>
    </row>
    <row r="318" spans="1:53" x14ac:dyDescent="0.2">
      <c r="A318" s="333"/>
      <c r="B318" s="333"/>
      <c r="C318" s="333"/>
      <c r="D318" s="333"/>
      <c r="E318" s="333"/>
      <c r="F318" s="333"/>
      <c r="G318" s="333"/>
      <c r="H318" s="333"/>
      <c r="I318" s="333"/>
      <c r="J318" s="333"/>
      <c r="K318" s="333"/>
      <c r="L318" s="333"/>
      <c r="M318" s="334"/>
      <c r="N318" s="325" t="s">
        <v>66</v>
      </c>
      <c r="O318" s="326"/>
      <c r="P318" s="326"/>
      <c r="Q318" s="326"/>
      <c r="R318" s="326"/>
      <c r="S318" s="326"/>
      <c r="T318" s="327"/>
      <c r="U318" s="37" t="s">
        <v>65</v>
      </c>
      <c r="V318" s="319">
        <f>IFERROR(SUM(V314:V316),"0")</f>
        <v>3000</v>
      </c>
      <c r="W318" s="319">
        <f>IFERROR(SUM(W314:W316),"0")</f>
        <v>3000</v>
      </c>
      <c r="X318" s="37"/>
      <c r="Y318" s="320"/>
      <c r="Z318" s="320"/>
    </row>
    <row r="319" spans="1:53" ht="14.25" customHeight="1" x14ac:dyDescent="0.25">
      <c r="A319" s="339" t="s">
        <v>68</v>
      </c>
      <c r="B319" s="333"/>
      <c r="C319" s="333"/>
      <c r="D319" s="333"/>
      <c r="E319" s="333"/>
      <c r="F319" s="333"/>
      <c r="G319" s="333"/>
      <c r="H319" s="333"/>
      <c r="I319" s="333"/>
      <c r="J319" s="333"/>
      <c r="K319" s="333"/>
      <c r="L319" s="333"/>
      <c r="M319" s="333"/>
      <c r="N319" s="333"/>
      <c r="O319" s="333"/>
      <c r="P319" s="333"/>
      <c r="Q319" s="333"/>
      <c r="R319" s="333"/>
      <c r="S319" s="333"/>
      <c r="T319" s="333"/>
      <c r="U319" s="333"/>
      <c r="V319" s="333"/>
      <c r="W319" s="333"/>
      <c r="X319" s="333"/>
      <c r="Y319" s="313"/>
      <c r="Z319" s="313"/>
    </row>
    <row r="320" spans="1:53" ht="27" customHeight="1" x14ac:dyDescent="0.25">
      <c r="A320" s="54" t="s">
        <v>476</v>
      </c>
      <c r="B320" s="54" t="s">
        <v>477</v>
      </c>
      <c r="C320" s="31">
        <v>4301051298</v>
      </c>
      <c r="D320" s="324">
        <v>4607091384260</v>
      </c>
      <c r="E320" s="323"/>
      <c r="F320" s="316">
        <v>1.3</v>
      </c>
      <c r="G320" s="32">
        <v>6</v>
      </c>
      <c r="H320" s="316">
        <v>7.8</v>
      </c>
      <c r="I320" s="316">
        <v>8.3640000000000008</v>
      </c>
      <c r="J320" s="32">
        <v>56</v>
      </c>
      <c r="K320" s="32" t="s">
        <v>100</v>
      </c>
      <c r="L320" s="33" t="s">
        <v>64</v>
      </c>
      <c r="M320" s="32">
        <v>35</v>
      </c>
      <c r="N320" s="65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20" s="322"/>
      <c r="P320" s="322"/>
      <c r="Q320" s="322"/>
      <c r="R320" s="323"/>
      <c r="S320" s="34"/>
      <c r="T320" s="34"/>
      <c r="U320" s="35" t="s">
        <v>65</v>
      </c>
      <c r="V320" s="317">
        <v>0</v>
      </c>
      <c r="W320" s="318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4" t="s">
        <v>1</v>
      </c>
    </row>
    <row r="321" spans="1:53" x14ac:dyDescent="0.2">
      <c r="A321" s="332"/>
      <c r="B321" s="333"/>
      <c r="C321" s="333"/>
      <c r="D321" s="333"/>
      <c r="E321" s="333"/>
      <c r="F321" s="333"/>
      <c r="G321" s="333"/>
      <c r="H321" s="333"/>
      <c r="I321" s="333"/>
      <c r="J321" s="333"/>
      <c r="K321" s="333"/>
      <c r="L321" s="333"/>
      <c r="M321" s="334"/>
      <c r="N321" s="325" t="s">
        <v>66</v>
      </c>
      <c r="O321" s="326"/>
      <c r="P321" s="326"/>
      <c r="Q321" s="326"/>
      <c r="R321" s="326"/>
      <c r="S321" s="326"/>
      <c r="T321" s="327"/>
      <c r="U321" s="37" t="s">
        <v>67</v>
      </c>
      <c r="V321" s="319">
        <f>IFERROR(V320/H320,"0")</f>
        <v>0</v>
      </c>
      <c r="W321" s="319">
        <f>IFERROR(W320/H320,"0")</f>
        <v>0</v>
      </c>
      <c r="X321" s="319">
        <f>IFERROR(IF(X320="",0,X320),"0")</f>
        <v>0</v>
      </c>
      <c r="Y321" s="320"/>
      <c r="Z321" s="320"/>
    </row>
    <row r="322" spans="1:53" x14ac:dyDescent="0.2">
      <c r="A322" s="333"/>
      <c r="B322" s="333"/>
      <c r="C322" s="333"/>
      <c r="D322" s="333"/>
      <c r="E322" s="333"/>
      <c r="F322" s="333"/>
      <c r="G322" s="333"/>
      <c r="H322" s="333"/>
      <c r="I322" s="333"/>
      <c r="J322" s="333"/>
      <c r="K322" s="333"/>
      <c r="L322" s="333"/>
      <c r="M322" s="334"/>
      <c r="N322" s="325" t="s">
        <v>66</v>
      </c>
      <c r="O322" s="326"/>
      <c r="P322" s="326"/>
      <c r="Q322" s="326"/>
      <c r="R322" s="326"/>
      <c r="S322" s="326"/>
      <c r="T322" s="327"/>
      <c r="U322" s="37" t="s">
        <v>65</v>
      </c>
      <c r="V322" s="319">
        <f>IFERROR(SUM(V320:V320),"0")</f>
        <v>0</v>
      </c>
      <c r="W322" s="319">
        <f>IFERROR(SUM(W320:W320),"0")</f>
        <v>0</v>
      </c>
      <c r="X322" s="37"/>
      <c r="Y322" s="320"/>
      <c r="Z322" s="320"/>
    </row>
    <row r="323" spans="1:53" ht="14.25" customHeight="1" x14ac:dyDescent="0.25">
      <c r="A323" s="339" t="s">
        <v>223</v>
      </c>
      <c r="B323" s="333"/>
      <c r="C323" s="333"/>
      <c r="D323" s="333"/>
      <c r="E323" s="333"/>
      <c r="F323" s="333"/>
      <c r="G323" s="333"/>
      <c r="H323" s="333"/>
      <c r="I323" s="333"/>
      <c r="J323" s="333"/>
      <c r="K323" s="333"/>
      <c r="L323" s="333"/>
      <c r="M323" s="333"/>
      <c r="N323" s="333"/>
      <c r="O323" s="333"/>
      <c r="P323" s="333"/>
      <c r="Q323" s="333"/>
      <c r="R323" s="333"/>
      <c r="S323" s="333"/>
      <c r="T323" s="333"/>
      <c r="U323" s="333"/>
      <c r="V323" s="333"/>
      <c r="W323" s="333"/>
      <c r="X323" s="333"/>
      <c r="Y323" s="313"/>
      <c r="Z323" s="313"/>
    </row>
    <row r="324" spans="1:53" ht="16.5" customHeight="1" x14ac:dyDescent="0.25">
      <c r="A324" s="54" t="s">
        <v>478</v>
      </c>
      <c r="B324" s="54" t="s">
        <v>479</v>
      </c>
      <c r="C324" s="31">
        <v>4301060314</v>
      </c>
      <c r="D324" s="324">
        <v>4607091384673</v>
      </c>
      <c r="E324" s="323"/>
      <c r="F324" s="316">
        <v>1.3</v>
      </c>
      <c r="G324" s="32">
        <v>6</v>
      </c>
      <c r="H324" s="316">
        <v>7.8</v>
      </c>
      <c r="I324" s="316">
        <v>8.3640000000000008</v>
      </c>
      <c r="J324" s="32">
        <v>56</v>
      </c>
      <c r="K324" s="32" t="s">
        <v>100</v>
      </c>
      <c r="L324" s="33" t="s">
        <v>64</v>
      </c>
      <c r="M324" s="32">
        <v>30</v>
      </c>
      <c r="N324" s="6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4" s="322"/>
      <c r="P324" s="322"/>
      <c r="Q324" s="322"/>
      <c r="R324" s="323"/>
      <c r="S324" s="34"/>
      <c r="T324" s="34"/>
      <c r="U324" s="35" t="s">
        <v>65</v>
      </c>
      <c r="V324" s="317">
        <v>0</v>
      </c>
      <c r="W324" s="318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5" t="s">
        <v>1</v>
      </c>
    </row>
    <row r="325" spans="1:53" x14ac:dyDescent="0.2">
      <c r="A325" s="332"/>
      <c r="B325" s="333"/>
      <c r="C325" s="333"/>
      <c r="D325" s="333"/>
      <c r="E325" s="333"/>
      <c r="F325" s="333"/>
      <c r="G325" s="333"/>
      <c r="H325" s="333"/>
      <c r="I325" s="333"/>
      <c r="J325" s="333"/>
      <c r="K325" s="333"/>
      <c r="L325" s="333"/>
      <c r="M325" s="334"/>
      <c r="N325" s="325" t="s">
        <v>66</v>
      </c>
      <c r="O325" s="326"/>
      <c r="P325" s="326"/>
      <c r="Q325" s="326"/>
      <c r="R325" s="326"/>
      <c r="S325" s="326"/>
      <c r="T325" s="327"/>
      <c r="U325" s="37" t="s">
        <v>67</v>
      </c>
      <c r="V325" s="319">
        <f>IFERROR(V324/H324,"0")</f>
        <v>0</v>
      </c>
      <c r="W325" s="319">
        <f>IFERROR(W324/H324,"0")</f>
        <v>0</v>
      </c>
      <c r="X325" s="319">
        <f>IFERROR(IF(X324="",0,X324),"0")</f>
        <v>0</v>
      </c>
      <c r="Y325" s="320"/>
      <c r="Z325" s="320"/>
    </row>
    <row r="326" spans="1:53" x14ac:dyDescent="0.2">
      <c r="A326" s="333"/>
      <c r="B326" s="333"/>
      <c r="C326" s="333"/>
      <c r="D326" s="333"/>
      <c r="E326" s="333"/>
      <c r="F326" s="333"/>
      <c r="G326" s="333"/>
      <c r="H326" s="333"/>
      <c r="I326" s="333"/>
      <c r="J326" s="333"/>
      <c r="K326" s="333"/>
      <c r="L326" s="333"/>
      <c r="M326" s="334"/>
      <c r="N326" s="325" t="s">
        <v>66</v>
      </c>
      <c r="O326" s="326"/>
      <c r="P326" s="326"/>
      <c r="Q326" s="326"/>
      <c r="R326" s="326"/>
      <c r="S326" s="326"/>
      <c r="T326" s="327"/>
      <c r="U326" s="37" t="s">
        <v>65</v>
      </c>
      <c r="V326" s="319">
        <f>IFERROR(SUM(V324:V324),"0")</f>
        <v>0</v>
      </c>
      <c r="W326" s="319">
        <f>IFERROR(SUM(W324:W324),"0")</f>
        <v>0</v>
      </c>
      <c r="X326" s="37"/>
      <c r="Y326" s="320"/>
      <c r="Z326" s="320"/>
    </row>
    <row r="327" spans="1:53" ht="16.5" customHeight="1" x14ac:dyDescent="0.25">
      <c r="A327" s="382" t="s">
        <v>480</v>
      </c>
      <c r="B327" s="333"/>
      <c r="C327" s="333"/>
      <c r="D327" s="333"/>
      <c r="E327" s="333"/>
      <c r="F327" s="333"/>
      <c r="G327" s="333"/>
      <c r="H327" s="333"/>
      <c r="I327" s="333"/>
      <c r="J327" s="333"/>
      <c r="K327" s="333"/>
      <c r="L327" s="333"/>
      <c r="M327" s="333"/>
      <c r="N327" s="333"/>
      <c r="O327" s="333"/>
      <c r="P327" s="333"/>
      <c r="Q327" s="333"/>
      <c r="R327" s="333"/>
      <c r="S327" s="333"/>
      <c r="T327" s="333"/>
      <c r="U327" s="333"/>
      <c r="V327" s="333"/>
      <c r="W327" s="333"/>
      <c r="X327" s="333"/>
      <c r="Y327" s="312"/>
      <c r="Z327" s="312"/>
    </row>
    <row r="328" spans="1:53" ht="14.25" customHeight="1" x14ac:dyDescent="0.25">
      <c r="A328" s="339" t="s">
        <v>105</v>
      </c>
      <c r="B328" s="333"/>
      <c r="C328" s="333"/>
      <c r="D328" s="333"/>
      <c r="E328" s="333"/>
      <c r="F328" s="333"/>
      <c r="G328" s="333"/>
      <c r="H328" s="333"/>
      <c r="I328" s="333"/>
      <c r="J328" s="333"/>
      <c r="K328" s="333"/>
      <c r="L328" s="333"/>
      <c r="M328" s="333"/>
      <c r="N328" s="333"/>
      <c r="O328" s="333"/>
      <c r="P328" s="333"/>
      <c r="Q328" s="333"/>
      <c r="R328" s="333"/>
      <c r="S328" s="333"/>
      <c r="T328" s="333"/>
      <c r="U328" s="333"/>
      <c r="V328" s="333"/>
      <c r="W328" s="333"/>
      <c r="X328" s="333"/>
      <c r="Y328" s="313"/>
      <c r="Z328" s="313"/>
    </row>
    <row r="329" spans="1:53" ht="27" customHeight="1" x14ac:dyDescent="0.25">
      <c r="A329" s="54" t="s">
        <v>481</v>
      </c>
      <c r="B329" s="54" t="s">
        <v>482</v>
      </c>
      <c r="C329" s="31">
        <v>4301011324</v>
      </c>
      <c r="D329" s="324">
        <v>4607091384185</v>
      </c>
      <c r="E329" s="323"/>
      <c r="F329" s="316">
        <v>0.8</v>
      </c>
      <c r="G329" s="32">
        <v>15</v>
      </c>
      <c r="H329" s="316">
        <v>12</v>
      </c>
      <c r="I329" s="316">
        <v>12.48</v>
      </c>
      <c r="J329" s="32">
        <v>56</v>
      </c>
      <c r="K329" s="32" t="s">
        <v>100</v>
      </c>
      <c r="L329" s="33" t="s">
        <v>64</v>
      </c>
      <c r="M329" s="32">
        <v>60</v>
      </c>
      <c r="N329" s="51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9" s="322"/>
      <c r="P329" s="322"/>
      <c r="Q329" s="322"/>
      <c r="R329" s="323"/>
      <c r="S329" s="34"/>
      <c r="T329" s="34"/>
      <c r="U329" s="35" t="s">
        <v>65</v>
      </c>
      <c r="V329" s="317">
        <v>0</v>
      </c>
      <c r="W329" s="318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customHeight="1" x14ac:dyDescent="0.25">
      <c r="A330" s="54" t="s">
        <v>483</v>
      </c>
      <c r="B330" s="54" t="s">
        <v>484</v>
      </c>
      <c r="C330" s="31">
        <v>4301011312</v>
      </c>
      <c r="D330" s="324">
        <v>4607091384192</v>
      </c>
      <c r="E330" s="323"/>
      <c r="F330" s="316">
        <v>1.8</v>
      </c>
      <c r="G330" s="32">
        <v>6</v>
      </c>
      <c r="H330" s="316">
        <v>10.8</v>
      </c>
      <c r="I330" s="316">
        <v>11.28</v>
      </c>
      <c r="J330" s="32">
        <v>56</v>
      </c>
      <c r="K330" s="32" t="s">
        <v>100</v>
      </c>
      <c r="L330" s="33" t="s">
        <v>101</v>
      </c>
      <c r="M330" s="32">
        <v>60</v>
      </c>
      <c r="N330" s="54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30" s="322"/>
      <c r="P330" s="322"/>
      <c r="Q330" s="322"/>
      <c r="R330" s="323"/>
      <c r="S330" s="34"/>
      <c r="T330" s="34"/>
      <c r="U330" s="35" t="s">
        <v>65</v>
      </c>
      <c r="V330" s="317">
        <v>0</v>
      </c>
      <c r="W330" s="318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7" t="s">
        <v>1</v>
      </c>
    </row>
    <row r="331" spans="1:53" ht="27" customHeight="1" x14ac:dyDescent="0.25">
      <c r="A331" s="54" t="s">
        <v>485</v>
      </c>
      <c r="B331" s="54" t="s">
        <v>486</v>
      </c>
      <c r="C331" s="31">
        <v>4301011483</v>
      </c>
      <c r="D331" s="324">
        <v>4680115881907</v>
      </c>
      <c r="E331" s="323"/>
      <c r="F331" s="316">
        <v>1.8</v>
      </c>
      <c r="G331" s="32">
        <v>6</v>
      </c>
      <c r="H331" s="316">
        <v>10.8</v>
      </c>
      <c r="I331" s="316">
        <v>11.28</v>
      </c>
      <c r="J331" s="32">
        <v>56</v>
      </c>
      <c r="K331" s="32" t="s">
        <v>100</v>
      </c>
      <c r="L331" s="33" t="s">
        <v>64</v>
      </c>
      <c r="M331" s="32">
        <v>60</v>
      </c>
      <c r="N331" s="53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1" s="322"/>
      <c r="P331" s="322"/>
      <c r="Q331" s="322"/>
      <c r="R331" s="323"/>
      <c r="S331" s="34"/>
      <c r="T331" s="34"/>
      <c r="U331" s="35" t="s">
        <v>65</v>
      </c>
      <c r="V331" s="317">
        <v>0</v>
      </c>
      <c r="W331" s="318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8" t="s">
        <v>1</v>
      </c>
    </row>
    <row r="332" spans="1:53" ht="27" customHeight="1" x14ac:dyDescent="0.25">
      <c r="A332" s="54" t="s">
        <v>487</v>
      </c>
      <c r="B332" s="54" t="s">
        <v>488</v>
      </c>
      <c r="C332" s="31">
        <v>4301011303</v>
      </c>
      <c r="D332" s="324">
        <v>4607091384680</v>
      </c>
      <c r="E332" s="323"/>
      <c r="F332" s="316">
        <v>0.4</v>
      </c>
      <c r="G332" s="32">
        <v>10</v>
      </c>
      <c r="H332" s="316">
        <v>4</v>
      </c>
      <c r="I332" s="316">
        <v>4.21</v>
      </c>
      <c r="J332" s="32">
        <v>120</v>
      </c>
      <c r="K332" s="32" t="s">
        <v>63</v>
      </c>
      <c r="L332" s="33" t="s">
        <v>64</v>
      </c>
      <c r="M332" s="32">
        <v>60</v>
      </c>
      <c r="N332" s="54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2" s="322"/>
      <c r="P332" s="322"/>
      <c r="Q332" s="322"/>
      <c r="R332" s="323"/>
      <c r="S332" s="34"/>
      <c r="T332" s="34"/>
      <c r="U332" s="35" t="s">
        <v>65</v>
      </c>
      <c r="V332" s="317">
        <v>0</v>
      </c>
      <c r="W332" s="318">
        <f>IFERROR(IF(V332="",0,CEILING((V332/$H332),1)*$H332),"")</f>
        <v>0</v>
      </c>
      <c r="X332" s="36" t="str">
        <f>IFERROR(IF(W332=0,"",ROUNDUP(W332/H332,0)*0.00937),"")</f>
        <v/>
      </c>
      <c r="Y332" s="56"/>
      <c r="Z332" s="57"/>
      <c r="AD332" s="58"/>
      <c r="BA332" s="239" t="s">
        <v>1</v>
      </c>
    </row>
    <row r="333" spans="1:53" x14ac:dyDescent="0.2">
      <c r="A333" s="332"/>
      <c r="B333" s="333"/>
      <c r="C333" s="333"/>
      <c r="D333" s="333"/>
      <c r="E333" s="333"/>
      <c r="F333" s="333"/>
      <c r="G333" s="333"/>
      <c r="H333" s="333"/>
      <c r="I333" s="333"/>
      <c r="J333" s="333"/>
      <c r="K333" s="333"/>
      <c r="L333" s="333"/>
      <c r="M333" s="334"/>
      <c r="N333" s="325" t="s">
        <v>66</v>
      </c>
      <c r="O333" s="326"/>
      <c r="P333" s="326"/>
      <c r="Q333" s="326"/>
      <c r="R333" s="326"/>
      <c r="S333" s="326"/>
      <c r="T333" s="327"/>
      <c r="U333" s="37" t="s">
        <v>67</v>
      </c>
      <c r="V333" s="319">
        <f>IFERROR(V329/H329,"0")+IFERROR(V330/H330,"0")+IFERROR(V331/H331,"0")+IFERROR(V332/H332,"0")</f>
        <v>0</v>
      </c>
      <c r="W333" s="319">
        <f>IFERROR(W329/H329,"0")+IFERROR(W330/H330,"0")+IFERROR(W331/H331,"0")+IFERROR(W332/H332,"0")</f>
        <v>0</v>
      </c>
      <c r="X333" s="319">
        <f>IFERROR(IF(X329="",0,X329),"0")+IFERROR(IF(X330="",0,X330),"0")+IFERROR(IF(X331="",0,X331),"0")+IFERROR(IF(X332="",0,X332),"0")</f>
        <v>0</v>
      </c>
      <c r="Y333" s="320"/>
      <c r="Z333" s="320"/>
    </row>
    <row r="334" spans="1:53" x14ac:dyDescent="0.2">
      <c r="A334" s="333"/>
      <c r="B334" s="333"/>
      <c r="C334" s="333"/>
      <c r="D334" s="333"/>
      <c r="E334" s="333"/>
      <c r="F334" s="333"/>
      <c r="G334" s="333"/>
      <c r="H334" s="333"/>
      <c r="I334" s="333"/>
      <c r="J334" s="333"/>
      <c r="K334" s="333"/>
      <c r="L334" s="333"/>
      <c r="M334" s="334"/>
      <c r="N334" s="325" t="s">
        <v>66</v>
      </c>
      <c r="O334" s="326"/>
      <c r="P334" s="326"/>
      <c r="Q334" s="326"/>
      <c r="R334" s="326"/>
      <c r="S334" s="326"/>
      <c r="T334" s="327"/>
      <c r="U334" s="37" t="s">
        <v>65</v>
      </c>
      <c r="V334" s="319">
        <f>IFERROR(SUM(V329:V332),"0")</f>
        <v>0</v>
      </c>
      <c r="W334" s="319">
        <f>IFERROR(SUM(W329:W332),"0")</f>
        <v>0</v>
      </c>
      <c r="X334" s="37"/>
      <c r="Y334" s="320"/>
      <c r="Z334" s="320"/>
    </row>
    <row r="335" spans="1:53" ht="14.25" customHeight="1" x14ac:dyDescent="0.25">
      <c r="A335" s="339" t="s">
        <v>60</v>
      </c>
      <c r="B335" s="333"/>
      <c r="C335" s="333"/>
      <c r="D335" s="333"/>
      <c r="E335" s="333"/>
      <c r="F335" s="333"/>
      <c r="G335" s="333"/>
      <c r="H335" s="333"/>
      <c r="I335" s="333"/>
      <c r="J335" s="333"/>
      <c r="K335" s="333"/>
      <c r="L335" s="333"/>
      <c r="M335" s="333"/>
      <c r="N335" s="333"/>
      <c r="O335" s="333"/>
      <c r="P335" s="333"/>
      <c r="Q335" s="333"/>
      <c r="R335" s="333"/>
      <c r="S335" s="333"/>
      <c r="T335" s="333"/>
      <c r="U335" s="333"/>
      <c r="V335" s="333"/>
      <c r="W335" s="333"/>
      <c r="X335" s="333"/>
      <c r="Y335" s="313"/>
      <c r="Z335" s="313"/>
    </row>
    <row r="336" spans="1:53" ht="27" customHeight="1" x14ac:dyDescent="0.25">
      <c r="A336" s="54" t="s">
        <v>489</v>
      </c>
      <c r="B336" s="54" t="s">
        <v>490</v>
      </c>
      <c r="C336" s="31">
        <v>4301031139</v>
      </c>
      <c r="D336" s="324">
        <v>4607091384802</v>
      </c>
      <c r="E336" s="323"/>
      <c r="F336" s="316">
        <v>0.73</v>
      </c>
      <c r="G336" s="32">
        <v>6</v>
      </c>
      <c r="H336" s="316">
        <v>4.38</v>
      </c>
      <c r="I336" s="316">
        <v>4.58</v>
      </c>
      <c r="J336" s="32">
        <v>156</v>
      </c>
      <c r="K336" s="32" t="s">
        <v>63</v>
      </c>
      <c r="L336" s="33" t="s">
        <v>64</v>
      </c>
      <c r="M336" s="32">
        <v>35</v>
      </c>
      <c r="N336" s="38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6" s="322"/>
      <c r="P336" s="322"/>
      <c r="Q336" s="322"/>
      <c r="R336" s="323"/>
      <c r="S336" s="34"/>
      <c r="T336" s="34"/>
      <c r="U336" s="35" t="s">
        <v>65</v>
      </c>
      <c r="V336" s="317">
        <v>0</v>
      </c>
      <c r="W336" s="318">
        <f>IFERROR(IF(V336="",0,CEILING((V336/$H336),1)*$H336),"")</f>
        <v>0</v>
      </c>
      <c r="X336" s="36" t="str">
        <f>IFERROR(IF(W336=0,"",ROUNDUP(W336/H336,0)*0.00753),"")</f>
        <v/>
      </c>
      <c r="Y336" s="56"/>
      <c r="Z336" s="57"/>
      <c r="AD336" s="58"/>
      <c r="BA336" s="240" t="s">
        <v>1</v>
      </c>
    </row>
    <row r="337" spans="1:53" ht="27" customHeight="1" x14ac:dyDescent="0.25">
      <c r="A337" s="54" t="s">
        <v>491</v>
      </c>
      <c r="B337" s="54" t="s">
        <v>492</v>
      </c>
      <c r="C337" s="31">
        <v>4301031140</v>
      </c>
      <c r="D337" s="324">
        <v>4607091384826</v>
      </c>
      <c r="E337" s="323"/>
      <c r="F337" s="316">
        <v>0.35</v>
      </c>
      <c r="G337" s="32">
        <v>8</v>
      </c>
      <c r="H337" s="316">
        <v>2.8</v>
      </c>
      <c r="I337" s="316">
        <v>2.9</v>
      </c>
      <c r="J337" s="32">
        <v>234</v>
      </c>
      <c r="K337" s="32" t="s">
        <v>168</v>
      </c>
      <c r="L337" s="33" t="s">
        <v>64</v>
      </c>
      <c r="M337" s="32">
        <v>35</v>
      </c>
      <c r="N337" s="41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7" s="322"/>
      <c r="P337" s="322"/>
      <c r="Q337" s="322"/>
      <c r="R337" s="323"/>
      <c r="S337" s="34"/>
      <c r="T337" s="34"/>
      <c r="U337" s="35" t="s">
        <v>65</v>
      </c>
      <c r="V337" s="317">
        <v>0</v>
      </c>
      <c r="W337" s="318">
        <f>IFERROR(IF(V337="",0,CEILING((V337/$H337),1)*$H337),"")</f>
        <v>0</v>
      </c>
      <c r="X337" s="36" t="str">
        <f>IFERROR(IF(W337=0,"",ROUNDUP(W337/H337,0)*0.00502),"")</f>
        <v/>
      </c>
      <c r="Y337" s="56"/>
      <c r="Z337" s="57"/>
      <c r="AD337" s="58"/>
      <c r="BA337" s="241" t="s">
        <v>1</v>
      </c>
    </row>
    <row r="338" spans="1:53" x14ac:dyDescent="0.2">
      <c r="A338" s="332"/>
      <c r="B338" s="333"/>
      <c r="C338" s="333"/>
      <c r="D338" s="333"/>
      <c r="E338" s="333"/>
      <c r="F338" s="333"/>
      <c r="G338" s="333"/>
      <c r="H338" s="333"/>
      <c r="I338" s="333"/>
      <c r="J338" s="333"/>
      <c r="K338" s="333"/>
      <c r="L338" s="333"/>
      <c r="M338" s="334"/>
      <c r="N338" s="325" t="s">
        <v>66</v>
      </c>
      <c r="O338" s="326"/>
      <c r="P338" s="326"/>
      <c r="Q338" s="326"/>
      <c r="R338" s="326"/>
      <c r="S338" s="326"/>
      <c r="T338" s="327"/>
      <c r="U338" s="37" t="s">
        <v>67</v>
      </c>
      <c r="V338" s="319">
        <f>IFERROR(V336/H336,"0")+IFERROR(V337/H337,"0")</f>
        <v>0</v>
      </c>
      <c r="W338" s="319">
        <f>IFERROR(W336/H336,"0")+IFERROR(W337/H337,"0")</f>
        <v>0</v>
      </c>
      <c r="X338" s="319">
        <f>IFERROR(IF(X336="",0,X336),"0")+IFERROR(IF(X337="",0,X337),"0")</f>
        <v>0</v>
      </c>
      <c r="Y338" s="320"/>
      <c r="Z338" s="320"/>
    </row>
    <row r="339" spans="1:53" x14ac:dyDescent="0.2">
      <c r="A339" s="333"/>
      <c r="B339" s="333"/>
      <c r="C339" s="333"/>
      <c r="D339" s="333"/>
      <c r="E339" s="333"/>
      <c r="F339" s="333"/>
      <c r="G339" s="333"/>
      <c r="H339" s="333"/>
      <c r="I339" s="333"/>
      <c r="J339" s="333"/>
      <c r="K339" s="333"/>
      <c r="L339" s="333"/>
      <c r="M339" s="334"/>
      <c r="N339" s="325" t="s">
        <v>66</v>
      </c>
      <c r="O339" s="326"/>
      <c r="P339" s="326"/>
      <c r="Q339" s="326"/>
      <c r="R339" s="326"/>
      <c r="S339" s="326"/>
      <c r="T339" s="327"/>
      <c r="U339" s="37" t="s">
        <v>65</v>
      </c>
      <c r="V339" s="319">
        <f>IFERROR(SUM(V336:V337),"0")</f>
        <v>0</v>
      </c>
      <c r="W339" s="319">
        <f>IFERROR(SUM(W336:W337),"0")</f>
        <v>0</v>
      </c>
      <c r="X339" s="37"/>
      <c r="Y339" s="320"/>
      <c r="Z339" s="320"/>
    </row>
    <row r="340" spans="1:53" ht="14.25" customHeight="1" x14ac:dyDescent="0.25">
      <c r="A340" s="339" t="s">
        <v>68</v>
      </c>
      <c r="B340" s="333"/>
      <c r="C340" s="333"/>
      <c r="D340" s="333"/>
      <c r="E340" s="333"/>
      <c r="F340" s="333"/>
      <c r="G340" s="333"/>
      <c r="H340" s="333"/>
      <c r="I340" s="333"/>
      <c r="J340" s="333"/>
      <c r="K340" s="333"/>
      <c r="L340" s="333"/>
      <c r="M340" s="333"/>
      <c r="N340" s="333"/>
      <c r="O340" s="333"/>
      <c r="P340" s="333"/>
      <c r="Q340" s="333"/>
      <c r="R340" s="333"/>
      <c r="S340" s="333"/>
      <c r="T340" s="333"/>
      <c r="U340" s="333"/>
      <c r="V340" s="333"/>
      <c r="W340" s="333"/>
      <c r="X340" s="333"/>
      <c r="Y340" s="313"/>
      <c r="Z340" s="313"/>
    </row>
    <row r="341" spans="1:53" ht="27" customHeight="1" x14ac:dyDescent="0.25">
      <c r="A341" s="54" t="s">
        <v>493</v>
      </c>
      <c r="B341" s="54" t="s">
        <v>494</v>
      </c>
      <c r="C341" s="31">
        <v>4301051303</v>
      </c>
      <c r="D341" s="324">
        <v>4607091384246</v>
      </c>
      <c r="E341" s="323"/>
      <c r="F341" s="316">
        <v>1.3</v>
      </c>
      <c r="G341" s="32">
        <v>6</v>
      </c>
      <c r="H341" s="316">
        <v>7.8</v>
      </c>
      <c r="I341" s="316">
        <v>8.3640000000000008</v>
      </c>
      <c r="J341" s="32">
        <v>56</v>
      </c>
      <c r="K341" s="32" t="s">
        <v>100</v>
      </c>
      <c r="L341" s="33" t="s">
        <v>64</v>
      </c>
      <c r="M341" s="32">
        <v>40</v>
      </c>
      <c r="N341" s="59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1" s="322"/>
      <c r="P341" s="322"/>
      <c r="Q341" s="322"/>
      <c r="R341" s="323"/>
      <c r="S341" s="34"/>
      <c r="T341" s="34"/>
      <c r="U341" s="35" t="s">
        <v>65</v>
      </c>
      <c r="V341" s="317">
        <v>0</v>
      </c>
      <c r="W341" s="318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2" t="s">
        <v>1</v>
      </c>
    </row>
    <row r="342" spans="1:53" ht="27" customHeight="1" x14ac:dyDescent="0.25">
      <c r="A342" s="54" t="s">
        <v>495</v>
      </c>
      <c r="B342" s="54" t="s">
        <v>496</v>
      </c>
      <c r="C342" s="31">
        <v>4301051445</v>
      </c>
      <c r="D342" s="324">
        <v>4680115881976</v>
      </c>
      <c r="E342" s="323"/>
      <c r="F342" s="316">
        <v>1.3</v>
      </c>
      <c r="G342" s="32">
        <v>6</v>
      </c>
      <c r="H342" s="316">
        <v>7.8</v>
      </c>
      <c r="I342" s="316">
        <v>8.2799999999999994</v>
      </c>
      <c r="J342" s="32">
        <v>56</v>
      </c>
      <c r="K342" s="32" t="s">
        <v>100</v>
      </c>
      <c r="L342" s="33" t="s">
        <v>64</v>
      </c>
      <c r="M342" s="32">
        <v>40</v>
      </c>
      <c r="N342" s="40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2" s="322"/>
      <c r="P342" s="322"/>
      <c r="Q342" s="322"/>
      <c r="R342" s="323"/>
      <c r="S342" s="34"/>
      <c r="T342" s="34"/>
      <c r="U342" s="35" t="s">
        <v>65</v>
      </c>
      <c r="V342" s="317">
        <v>0</v>
      </c>
      <c r="W342" s="318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3" t="s">
        <v>1</v>
      </c>
    </row>
    <row r="343" spans="1:53" ht="27" customHeight="1" x14ac:dyDescent="0.25">
      <c r="A343" s="54" t="s">
        <v>497</v>
      </c>
      <c r="B343" s="54" t="s">
        <v>498</v>
      </c>
      <c r="C343" s="31">
        <v>4301051297</v>
      </c>
      <c r="D343" s="324">
        <v>4607091384253</v>
      </c>
      <c r="E343" s="323"/>
      <c r="F343" s="316">
        <v>0.4</v>
      </c>
      <c r="G343" s="32">
        <v>6</v>
      </c>
      <c r="H343" s="316">
        <v>2.4</v>
      </c>
      <c r="I343" s="316">
        <v>2.6840000000000002</v>
      </c>
      <c r="J343" s="32">
        <v>156</v>
      </c>
      <c r="K343" s="32" t="s">
        <v>63</v>
      </c>
      <c r="L343" s="33" t="s">
        <v>64</v>
      </c>
      <c r="M343" s="32">
        <v>40</v>
      </c>
      <c r="N343" s="5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3" s="322"/>
      <c r="P343" s="322"/>
      <c r="Q343" s="322"/>
      <c r="R343" s="323"/>
      <c r="S343" s="34"/>
      <c r="T343" s="34"/>
      <c r="U343" s="35" t="s">
        <v>65</v>
      </c>
      <c r="V343" s="317">
        <v>0</v>
      </c>
      <c r="W343" s="318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4" t="s">
        <v>1</v>
      </c>
    </row>
    <row r="344" spans="1:53" ht="27" customHeight="1" x14ac:dyDescent="0.25">
      <c r="A344" s="54" t="s">
        <v>499</v>
      </c>
      <c r="B344" s="54" t="s">
        <v>500</v>
      </c>
      <c r="C344" s="31">
        <v>4301051444</v>
      </c>
      <c r="D344" s="324">
        <v>4680115881969</v>
      </c>
      <c r="E344" s="323"/>
      <c r="F344" s="316">
        <v>0.4</v>
      </c>
      <c r="G344" s="32">
        <v>6</v>
      </c>
      <c r="H344" s="316">
        <v>2.4</v>
      </c>
      <c r="I344" s="316">
        <v>2.6</v>
      </c>
      <c r="J344" s="32">
        <v>156</v>
      </c>
      <c r="K344" s="32" t="s">
        <v>63</v>
      </c>
      <c r="L344" s="33" t="s">
        <v>64</v>
      </c>
      <c r="M344" s="32">
        <v>40</v>
      </c>
      <c r="N344" s="62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4" s="322"/>
      <c r="P344" s="322"/>
      <c r="Q344" s="322"/>
      <c r="R344" s="323"/>
      <c r="S344" s="34"/>
      <c r="T344" s="34"/>
      <c r="U344" s="35" t="s">
        <v>65</v>
      </c>
      <c r="V344" s="317">
        <v>0</v>
      </c>
      <c r="W344" s="318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5" t="s">
        <v>1</v>
      </c>
    </row>
    <row r="345" spans="1:53" x14ac:dyDescent="0.2">
      <c r="A345" s="332"/>
      <c r="B345" s="333"/>
      <c r="C345" s="333"/>
      <c r="D345" s="333"/>
      <c r="E345" s="333"/>
      <c r="F345" s="333"/>
      <c r="G345" s="333"/>
      <c r="H345" s="333"/>
      <c r="I345" s="333"/>
      <c r="J345" s="333"/>
      <c r="K345" s="333"/>
      <c r="L345" s="333"/>
      <c r="M345" s="334"/>
      <c r="N345" s="325" t="s">
        <v>66</v>
      </c>
      <c r="O345" s="326"/>
      <c r="P345" s="326"/>
      <c r="Q345" s="326"/>
      <c r="R345" s="326"/>
      <c r="S345" s="326"/>
      <c r="T345" s="327"/>
      <c r="U345" s="37" t="s">
        <v>67</v>
      </c>
      <c r="V345" s="319">
        <f>IFERROR(V341/H341,"0")+IFERROR(V342/H342,"0")+IFERROR(V343/H343,"0")+IFERROR(V344/H344,"0")</f>
        <v>0</v>
      </c>
      <c r="W345" s="319">
        <f>IFERROR(W341/H341,"0")+IFERROR(W342/H342,"0")+IFERROR(W343/H343,"0")+IFERROR(W344/H344,"0")</f>
        <v>0</v>
      </c>
      <c r="X345" s="319">
        <f>IFERROR(IF(X341="",0,X341),"0")+IFERROR(IF(X342="",0,X342),"0")+IFERROR(IF(X343="",0,X343),"0")+IFERROR(IF(X344="",0,X344),"0")</f>
        <v>0</v>
      </c>
      <c r="Y345" s="320"/>
      <c r="Z345" s="320"/>
    </row>
    <row r="346" spans="1:53" x14ac:dyDescent="0.2">
      <c r="A346" s="333"/>
      <c r="B346" s="333"/>
      <c r="C346" s="333"/>
      <c r="D346" s="333"/>
      <c r="E346" s="333"/>
      <c r="F346" s="333"/>
      <c r="G346" s="333"/>
      <c r="H346" s="333"/>
      <c r="I346" s="333"/>
      <c r="J346" s="333"/>
      <c r="K346" s="333"/>
      <c r="L346" s="333"/>
      <c r="M346" s="334"/>
      <c r="N346" s="325" t="s">
        <v>66</v>
      </c>
      <c r="O346" s="326"/>
      <c r="P346" s="326"/>
      <c r="Q346" s="326"/>
      <c r="R346" s="326"/>
      <c r="S346" s="326"/>
      <c r="T346" s="327"/>
      <c r="U346" s="37" t="s">
        <v>65</v>
      </c>
      <c r="V346" s="319">
        <f>IFERROR(SUM(V341:V344),"0")</f>
        <v>0</v>
      </c>
      <c r="W346" s="319">
        <f>IFERROR(SUM(W341:W344),"0")</f>
        <v>0</v>
      </c>
      <c r="X346" s="37"/>
      <c r="Y346" s="320"/>
      <c r="Z346" s="320"/>
    </row>
    <row r="347" spans="1:53" ht="14.25" customHeight="1" x14ac:dyDescent="0.25">
      <c r="A347" s="339" t="s">
        <v>223</v>
      </c>
      <c r="B347" s="333"/>
      <c r="C347" s="333"/>
      <c r="D347" s="333"/>
      <c r="E347" s="333"/>
      <c r="F347" s="333"/>
      <c r="G347" s="333"/>
      <c r="H347" s="333"/>
      <c r="I347" s="333"/>
      <c r="J347" s="333"/>
      <c r="K347" s="333"/>
      <c r="L347" s="333"/>
      <c r="M347" s="333"/>
      <c r="N347" s="333"/>
      <c r="O347" s="333"/>
      <c r="P347" s="333"/>
      <c r="Q347" s="333"/>
      <c r="R347" s="333"/>
      <c r="S347" s="333"/>
      <c r="T347" s="333"/>
      <c r="U347" s="333"/>
      <c r="V347" s="333"/>
      <c r="W347" s="333"/>
      <c r="X347" s="333"/>
      <c r="Y347" s="313"/>
      <c r="Z347" s="313"/>
    </row>
    <row r="348" spans="1:53" ht="27" customHeight="1" x14ac:dyDescent="0.25">
      <c r="A348" s="54" t="s">
        <v>501</v>
      </c>
      <c r="B348" s="54" t="s">
        <v>502</v>
      </c>
      <c r="C348" s="31">
        <v>4301060322</v>
      </c>
      <c r="D348" s="324">
        <v>4607091389357</v>
      </c>
      <c r="E348" s="323"/>
      <c r="F348" s="316">
        <v>1.3</v>
      </c>
      <c r="G348" s="32">
        <v>6</v>
      </c>
      <c r="H348" s="316">
        <v>7.8</v>
      </c>
      <c r="I348" s="316">
        <v>8.2799999999999994</v>
      </c>
      <c r="J348" s="32">
        <v>56</v>
      </c>
      <c r="K348" s="32" t="s">
        <v>100</v>
      </c>
      <c r="L348" s="33" t="s">
        <v>64</v>
      </c>
      <c r="M348" s="32">
        <v>40</v>
      </c>
      <c r="N348" s="57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8" s="322"/>
      <c r="P348" s="322"/>
      <c r="Q348" s="322"/>
      <c r="R348" s="323"/>
      <c r="S348" s="34"/>
      <c r="T348" s="34"/>
      <c r="U348" s="35" t="s">
        <v>65</v>
      </c>
      <c r="V348" s="317">
        <v>0</v>
      </c>
      <c r="W348" s="318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46" t="s">
        <v>1</v>
      </c>
    </row>
    <row r="349" spans="1:53" x14ac:dyDescent="0.2">
      <c r="A349" s="332"/>
      <c r="B349" s="333"/>
      <c r="C349" s="333"/>
      <c r="D349" s="333"/>
      <c r="E349" s="333"/>
      <c r="F349" s="333"/>
      <c r="G349" s="333"/>
      <c r="H349" s="333"/>
      <c r="I349" s="333"/>
      <c r="J349" s="333"/>
      <c r="K349" s="333"/>
      <c r="L349" s="333"/>
      <c r="M349" s="334"/>
      <c r="N349" s="325" t="s">
        <v>66</v>
      </c>
      <c r="O349" s="326"/>
      <c r="P349" s="326"/>
      <c r="Q349" s="326"/>
      <c r="R349" s="326"/>
      <c r="S349" s="326"/>
      <c r="T349" s="327"/>
      <c r="U349" s="37" t="s">
        <v>67</v>
      </c>
      <c r="V349" s="319">
        <f>IFERROR(V348/H348,"0")</f>
        <v>0</v>
      </c>
      <c r="W349" s="319">
        <f>IFERROR(W348/H348,"0")</f>
        <v>0</v>
      </c>
      <c r="X349" s="319">
        <f>IFERROR(IF(X348="",0,X348),"0")</f>
        <v>0</v>
      </c>
      <c r="Y349" s="320"/>
      <c r="Z349" s="320"/>
    </row>
    <row r="350" spans="1:53" x14ac:dyDescent="0.2">
      <c r="A350" s="333"/>
      <c r="B350" s="333"/>
      <c r="C350" s="333"/>
      <c r="D350" s="333"/>
      <c r="E350" s="333"/>
      <c r="F350" s="333"/>
      <c r="G350" s="333"/>
      <c r="H350" s="333"/>
      <c r="I350" s="333"/>
      <c r="J350" s="333"/>
      <c r="K350" s="333"/>
      <c r="L350" s="333"/>
      <c r="M350" s="334"/>
      <c r="N350" s="325" t="s">
        <v>66</v>
      </c>
      <c r="O350" s="326"/>
      <c r="P350" s="326"/>
      <c r="Q350" s="326"/>
      <c r="R350" s="326"/>
      <c r="S350" s="326"/>
      <c r="T350" s="327"/>
      <c r="U350" s="37" t="s">
        <v>65</v>
      </c>
      <c r="V350" s="319">
        <f>IFERROR(SUM(V348:V348),"0")</f>
        <v>0</v>
      </c>
      <c r="W350" s="319">
        <f>IFERROR(SUM(W348:W348),"0")</f>
        <v>0</v>
      </c>
      <c r="X350" s="37"/>
      <c r="Y350" s="320"/>
      <c r="Z350" s="320"/>
    </row>
    <row r="351" spans="1:53" ht="27.75" customHeight="1" x14ac:dyDescent="0.2">
      <c r="A351" s="494" t="s">
        <v>503</v>
      </c>
      <c r="B351" s="495"/>
      <c r="C351" s="495"/>
      <c r="D351" s="495"/>
      <c r="E351" s="495"/>
      <c r="F351" s="495"/>
      <c r="G351" s="495"/>
      <c r="H351" s="495"/>
      <c r="I351" s="495"/>
      <c r="J351" s="495"/>
      <c r="K351" s="495"/>
      <c r="L351" s="495"/>
      <c r="M351" s="495"/>
      <c r="N351" s="495"/>
      <c r="O351" s="495"/>
      <c r="P351" s="495"/>
      <c r="Q351" s="495"/>
      <c r="R351" s="495"/>
      <c r="S351" s="495"/>
      <c r="T351" s="495"/>
      <c r="U351" s="495"/>
      <c r="V351" s="495"/>
      <c r="W351" s="495"/>
      <c r="X351" s="495"/>
      <c r="Y351" s="48"/>
      <c r="Z351" s="48"/>
    </row>
    <row r="352" spans="1:53" ht="16.5" customHeight="1" x14ac:dyDescent="0.25">
      <c r="A352" s="382" t="s">
        <v>504</v>
      </c>
      <c r="B352" s="333"/>
      <c r="C352" s="333"/>
      <c r="D352" s="333"/>
      <c r="E352" s="333"/>
      <c r="F352" s="333"/>
      <c r="G352" s="333"/>
      <c r="H352" s="333"/>
      <c r="I352" s="333"/>
      <c r="J352" s="333"/>
      <c r="K352" s="333"/>
      <c r="L352" s="333"/>
      <c r="M352" s="333"/>
      <c r="N352" s="333"/>
      <c r="O352" s="333"/>
      <c r="P352" s="333"/>
      <c r="Q352" s="333"/>
      <c r="R352" s="333"/>
      <c r="S352" s="333"/>
      <c r="T352" s="333"/>
      <c r="U352" s="333"/>
      <c r="V352" s="333"/>
      <c r="W352" s="333"/>
      <c r="X352" s="333"/>
      <c r="Y352" s="312"/>
      <c r="Z352" s="312"/>
    </row>
    <row r="353" spans="1:53" ht="14.25" customHeight="1" x14ac:dyDescent="0.25">
      <c r="A353" s="339" t="s">
        <v>105</v>
      </c>
      <c r="B353" s="333"/>
      <c r="C353" s="333"/>
      <c r="D353" s="333"/>
      <c r="E353" s="333"/>
      <c r="F353" s="333"/>
      <c r="G353" s="333"/>
      <c r="H353" s="333"/>
      <c r="I353" s="333"/>
      <c r="J353" s="333"/>
      <c r="K353" s="333"/>
      <c r="L353" s="333"/>
      <c r="M353" s="333"/>
      <c r="N353" s="333"/>
      <c r="O353" s="333"/>
      <c r="P353" s="333"/>
      <c r="Q353" s="333"/>
      <c r="R353" s="333"/>
      <c r="S353" s="333"/>
      <c r="T353" s="333"/>
      <c r="U353" s="333"/>
      <c r="V353" s="333"/>
      <c r="W353" s="333"/>
      <c r="X353" s="333"/>
      <c r="Y353" s="313"/>
      <c r="Z353" s="313"/>
    </row>
    <row r="354" spans="1:53" ht="27" customHeight="1" x14ac:dyDescent="0.25">
      <c r="A354" s="54" t="s">
        <v>505</v>
      </c>
      <c r="B354" s="54" t="s">
        <v>506</v>
      </c>
      <c r="C354" s="31">
        <v>4301011428</v>
      </c>
      <c r="D354" s="324">
        <v>4607091389708</v>
      </c>
      <c r="E354" s="323"/>
      <c r="F354" s="316">
        <v>0.45</v>
      </c>
      <c r="G354" s="32">
        <v>6</v>
      </c>
      <c r="H354" s="316">
        <v>2.7</v>
      </c>
      <c r="I354" s="316">
        <v>2.9</v>
      </c>
      <c r="J354" s="32">
        <v>156</v>
      </c>
      <c r="K354" s="32" t="s">
        <v>63</v>
      </c>
      <c r="L354" s="33" t="s">
        <v>101</v>
      </c>
      <c r="M354" s="32">
        <v>50</v>
      </c>
      <c r="N354" s="6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4" s="322"/>
      <c r="P354" s="322"/>
      <c r="Q354" s="322"/>
      <c r="R354" s="323"/>
      <c r="S354" s="34"/>
      <c r="T354" s="34"/>
      <c r="U354" s="35" t="s">
        <v>65</v>
      </c>
      <c r="V354" s="317">
        <v>0</v>
      </c>
      <c r="W354" s="318">
        <f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47" t="s">
        <v>1</v>
      </c>
    </row>
    <row r="355" spans="1:53" ht="27" customHeight="1" x14ac:dyDescent="0.25">
      <c r="A355" s="54" t="s">
        <v>507</v>
      </c>
      <c r="B355" s="54" t="s">
        <v>508</v>
      </c>
      <c r="C355" s="31">
        <v>4301011427</v>
      </c>
      <c r="D355" s="324">
        <v>4607091389692</v>
      </c>
      <c r="E355" s="323"/>
      <c r="F355" s="316">
        <v>0.45</v>
      </c>
      <c r="G355" s="32">
        <v>6</v>
      </c>
      <c r="H355" s="316">
        <v>2.7</v>
      </c>
      <c r="I355" s="316">
        <v>2.9</v>
      </c>
      <c r="J355" s="32">
        <v>156</v>
      </c>
      <c r="K355" s="32" t="s">
        <v>63</v>
      </c>
      <c r="L355" s="33" t="s">
        <v>101</v>
      </c>
      <c r="M355" s="32">
        <v>50</v>
      </c>
      <c r="N355" s="42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5" s="322"/>
      <c r="P355" s="322"/>
      <c r="Q355" s="322"/>
      <c r="R355" s="323"/>
      <c r="S355" s="34"/>
      <c r="T355" s="34"/>
      <c r="U355" s="35" t="s">
        <v>65</v>
      </c>
      <c r="V355" s="317">
        <v>0</v>
      </c>
      <c r="W355" s="318">
        <f>IFERROR(IF(V355="",0,CEILING((V355/$H355),1)*$H355),"")</f>
        <v>0</v>
      </c>
      <c r="X355" s="36" t="str">
        <f>IFERROR(IF(W355=0,"",ROUNDUP(W355/H355,0)*0.00753),"")</f>
        <v/>
      </c>
      <c r="Y355" s="56"/>
      <c r="Z355" s="57"/>
      <c r="AD355" s="58"/>
      <c r="BA355" s="248" t="s">
        <v>1</v>
      </c>
    </row>
    <row r="356" spans="1:53" x14ac:dyDescent="0.2">
      <c r="A356" s="332"/>
      <c r="B356" s="333"/>
      <c r="C356" s="333"/>
      <c r="D356" s="333"/>
      <c r="E356" s="333"/>
      <c r="F356" s="333"/>
      <c r="G356" s="333"/>
      <c r="H356" s="333"/>
      <c r="I356" s="333"/>
      <c r="J356" s="333"/>
      <c r="K356" s="333"/>
      <c r="L356" s="333"/>
      <c r="M356" s="334"/>
      <c r="N356" s="325" t="s">
        <v>66</v>
      </c>
      <c r="O356" s="326"/>
      <c r="P356" s="326"/>
      <c r="Q356" s="326"/>
      <c r="R356" s="326"/>
      <c r="S356" s="326"/>
      <c r="T356" s="327"/>
      <c r="U356" s="37" t="s">
        <v>67</v>
      </c>
      <c r="V356" s="319">
        <f>IFERROR(V354/H354,"0")+IFERROR(V355/H355,"0")</f>
        <v>0</v>
      </c>
      <c r="W356" s="319">
        <f>IFERROR(W354/H354,"0")+IFERROR(W355/H355,"0")</f>
        <v>0</v>
      </c>
      <c r="X356" s="319">
        <f>IFERROR(IF(X354="",0,X354),"0")+IFERROR(IF(X355="",0,X355),"0")</f>
        <v>0</v>
      </c>
      <c r="Y356" s="320"/>
      <c r="Z356" s="320"/>
    </row>
    <row r="357" spans="1:53" x14ac:dyDescent="0.2">
      <c r="A357" s="333"/>
      <c r="B357" s="333"/>
      <c r="C357" s="333"/>
      <c r="D357" s="333"/>
      <c r="E357" s="333"/>
      <c r="F357" s="333"/>
      <c r="G357" s="333"/>
      <c r="H357" s="333"/>
      <c r="I357" s="333"/>
      <c r="J357" s="333"/>
      <c r="K357" s="333"/>
      <c r="L357" s="333"/>
      <c r="M357" s="334"/>
      <c r="N357" s="325" t="s">
        <v>66</v>
      </c>
      <c r="O357" s="326"/>
      <c r="P357" s="326"/>
      <c r="Q357" s="326"/>
      <c r="R357" s="326"/>
      <c r="S357" s="326"/>
      <c r="T357" s="327"/>
      <c r="U357" s="37" t="s">
        <v>65</v>
      </c>
      <c r="V357" s="319">
        <f>IFERROR(SUM(V354:V355),"0")</f>
        <v>0</v>
      </c>
      <c r="W357" s="319">
        <f>IFERROR(SUM(W354:W355),"0")</f>
        <v>0</v>
      </c>
      <c r="X357" s="37"/>
      <c r="Y357" s="320"/>
      <c r="Z357" s="320"/>
    </row>
    <row r="358" spans="1:53" ht="14.25" customHeight="1" x14ac:dyDescent="0.25">
      <c r="A358" s="339" t="s">
        <v>60</v>
      </c>
      <c r="B358" s="333"/>
      <c r="C358" s="333"/>
      <c r="D358" s="333"/>
      <c r="E358" s="333"/>
      <c r="F358" s="333"/>
      <c r="G358" s="333"/>
      <c r="H358" s="333"/>
      <c r="I358" s="333"/>
      <c r="J358" s="333"/>
      <c r="K358" s="333"/>
      <c r="L358" s="333"/>
      <c r="M358" s="333"/>
      <c r="N358" s="333"/>
      <c r="O358" s="333"/>
      <c r="P358" s="333"/>
      <c r="Q358" s="333"/>
      <c r="R358" s="333"/>
      <c r="S358" s="333"/>
      <c r="T358" s="333"/>
      <c r="U358" s="333"/>
      <c r="V358" s="333"/>
      <c r="W358" s="333"/>
      <c r="X358" s="333"/>
      <c r="Y358" s="313"/>
      <c r="Z358" s="313"/>
    </row>
    <row r="359" spans="1:53" ht="27" customHeight="1" x14ac:dyDescent="0.25">
      <c r="A359" s="54" t="s">
        <v>509</v>
      </c>
      <c r="B359" s="54" t="s">
        <v>510</v>
      </c>
      <c r="C359" s="31">
        <v>4301031177</v>
      </c>
      <c r="D359" s="324">
        <v>4607091389753</v>
      </c>
      <c r="E359" s="323"/>
      <c r="F359" s="316">
        <v>0.7</v>
      </c>
      <c r="G359" s="32">
        <v>6</v>
      </c>
      <c r="H359" s="316">
        <v>4.2</v>
      </c>
      <c r="I359" s="316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37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9" s="322"/>
      <c r="P359" s="322"/>
      <c r="Q359" s="322"/>
      <c r="R359" s="323"/>
      <c r="S359" s="34"/>
      <c r="T359" s="34"/>
      <c r="U359" s="35" t="s">
        <v>65</v>
      </c>
      <c r="V359" s="317">
        <v>0</v>
      </c>
      <c r="W359" s="318">
        <f t="shared" ref="W359:W371" si="16"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49" t="s">
        <v>1</v>
      </c>
    </row>
    <row r="360" spans="1:53" ht="27" customHeight="1" x14ac:dyDescent="0.25">
      <c r="A360" s="54" t="s">
        <v>511</v>
      </c>
      <c r="B360" s="54" t="s">
        <v>512</v>
      </c>
      <c r="C360" s="31">
        <v>4301031174</v>
      </c>
      <c r="D360" s="324">
        <v>4607091389760</v>
      </c>
      <c r="E360" s="323"/>
      <c r="F360" s="316">
        <v>0.7</v>
      </c>
      <c r="G360" s="32">
        <v>6</v>
      </c>
      <c r="H360" s="316">
        <v>4.2</v>
      </c>
      <c r="I360" s="316">
        <v>4.43</v>
      </c>
      <c r="J360" s="32">
        <v>156</v>
      </c>
      <c r="K360" s="32" t="s">
        <v>63</v>
      </c>
      <c r="L360" s="33" t="s">
        <v>64</v>
      </c>
      <c r="M360" s="32">
        <v>45</v>
      </c>
      <c r="N360" s="44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60" s="322"/>
      <c r="P360" s="322"/>
      <c r="Q360" s="322"/>
      <c r="R360" s="323"/>
      <c r="S360" s="34"/>
      <c r="T360" s="34"/>
      <c r="U360" s="35" t="s">
        <v>65</v>
      </c>
      <c r="V360" s="317">
        <v>0</v>
      </c>
      <c r="W360" s="318">
        <f t="shared" si="16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513</v>
      </c>
      <c r="B361" s="54" t="s">
        <v>514</v>
      </c>
      <c r="C361" s="31">
        <v>4301031175</v>
      </c>
      <c r="D361" s="324">
        <v>4607091389746</v>
      </c>
      <c r="E361" s="323"/>
      <c r="F361" s="316">
        <v>0.7</v>
      </c>
      <c r="G361" s="32">
        <v>6</v>
      </c>
      <c r="H361" s="316">
        <v>4.2</v>
      </c>
      <c r="I361" s="316">
        <v>4.43</v>
      </c>
      <c r="J361" s="32">
        <v>156</v>
      </c>
      <c r="K361" s="32" t="s">
        <v>63</v>
      </c>
      <c r="L361" s="33" t="s">
        <v>64</v>
      </c>
      <c r="M361" s="32">
        <v>45</v>
      </c>
      <c r="N361" s="4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1" s="322"/>
      <c r="P361" s="322"/>
      <c r="Q361" s="322"/>
      <c r="R361" s="323"/>
      <c r="S361" s="34"/>
      <c r="T361" s="34"/>
      <c r="U361" s="35" t="s">
        <v>65</v>
      </c>
      <c r="V361" s="317">
        <v>0</v>
      </c>
      <c r="W361" s="318">
        <f t="shared" si="16"/>
        <v>0</v>
      </c>
      <c r="X361" s="36" t="str">
        <f>IFERROR(IF(W361=0,"",ROUNDUP(W361/H361,0)*0.00753),"")</f>
        <v/>
      </c>
      <c r="Y361" s="56"/>
      <c r="Z361" s="57"/>
      <c r="AD361" s="58"/>
      <c r="BA361" s="251" t="s">
        <v>1</v>
      </c>
    </row>
    <row r="362" spans="1:53" ht="37.5" customHeight="1" x14ac:dyDescent="0.25">
      <c r="A362" s="54" t="s">
        <v>515</v>
      </c>
      <c r="B362" s="54" t="s">
        <v>516</v>
      </c>
      <c r="C362" s="31">
        <v>4301031236</v>
      </c>
      <c r="D362" s="324">
        <v>4680115882928</v>
      </c>
      <c r="E362" s="323"/>
      <c r="F362" s="316">
        <v>0.28000000000000003</v>
      </c>
      <c r="G362" s="32">
        <v>6</v>
      </c>
      <c r="H362" s="316">
        <v>1.68</v>
      </c>
      <c r="I362" s="316">
        <v>2.6</v>
      </c>
      <c r="J362" s="32">
        <v>156</v>
      </c>
      <c r="K362" s="32" t="s">
        <v>63</v>
      </c>
      <c r="L362" s="33" t="s">
        <v>64</v>
      </c>
      <c r="M362" s="32">
        <v>35</v>
      </c>
      <c r="N362" s="39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2" s="322"/>
      <c r="P362" s="322"/>
      <c r="Q362" s="322"/>
      <c r="R362" s="323"/>
      <c r="S362" s="34"/>
      <c r="T362" s="34"/>
      <c r="U362" s="35" t="s">
        <v>65</v>
      </c>
      <c r="V362" s="317">
        <v>0</v>
      </c>
      <c r="W362" s="318">
        <f t="shared" si="16"/>
        <v>0</v>
      </c>
      <c r="X362" s="36" t="str">
        <f>IFERROR(IF(W362=0,"",ROUNDUP(W362/H362,0)*0.00753),"")</f>
        <v/>
      </c>
      <c r="Y362" s="56"/>
      <c r="Z362" s="57"/>
      <c r="AD362" s="58"/>
      <c r="BA362" s="252" t="s">
        <v>1</v>
      </c>
    </row>
    <row r="363" spans="1:53" ht="27" customHeight="1" x14ac:dyDescent="0.25">
      <c r="A363" s="54" t="s">
        <v>517</v>
      </c>
      <c r="B363" s="54" t="s">
        <v>518</v>
      </c>
      <c r="C363" s="31">
        <v>4301031257</v>
      </c>
      <c r="D363" s="324">
        <v>4680115883147</v>
      </c>
      <c r="E363" s="323"/>
      <c r="F363" s="316">
        <v>0.28000000000000003</v>
      </c>
      <c r="G363" s="32">
        <v>6</v>
      </c>
      <c r="H363" s="316">
        <v>1.68</v>
      </c>
      <c r="I363" s="316">
        <v>1.81</v>
      </c>
      <c r="J363" s="32">
        <v>234</v>
      </c>
      <c r="K363" s="32" t="s">
        <v>168</v>
      </c>
      <c r="L363" s="33" t="s">
        <v>64</v>
      </c>
      <c r="M363" s="32">
        <v>45</v>
      </c>
      <c r="N363" s="41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3" s="322"/>
      <c r="P363" s="322"/>
      <c r="Q363" s="322"/>
      <c r="R363" s="323"/>
      <c r="S363" s="34"/>
      <c r="T363" s="34"/>
      <c r="U363" s="35" t="s">
        <v>65</v>
      </c>
      <c r="V363" s="317">
        <v>0</v>
      </c>
      <c r="W363" s="318">
        <f t="shared" si="16"/>
        <v>0</v>
      </c>
      <c r="X363" s="36" t="str">
        <f t="shared" ref="X363:X371" si="17">IFERROR(IF(W363=0,"",ROUNDUP(W363/H363,0)*0.00502),"")</f>
        <v/>
      </c>
      <c r="Y363" s="56"/>
      <c r="Z363" s="57"/>
      <c r="AD363" s="58"/>
      <c r="BA363" s="253" t="s">
        <v>1</v>
      </c>
    </row>
    <row r="364" spans="1:53" ht="27" customHeight="1" x14ac:dyDescent="0.25">
      <c r="A364" s="54" t="s">
        <v>519</v>
      </c>
      <c r="B364" s="54" t="s">
        <v>520</v>
      </c>
      <c r="C364" s="31">
        <v>4301031178</v>
      </c>
      <c r="D364" s="324">
        <v>4607091384338</v>
      </c>
      <c r="E364" s="323"/>
      <c r="F364" s="316">
        <v>0.35</v>
      </c>
      <c r="G364" s="32">
        <v>6</v>
      </c>
      <c r="H364" s="316">
        <v>2.1</v>
      </c>
      <c r="I364" s="316">
        <v>2.23</v>
      </c>
      <c r="J364" s="32">
        <v>234</v>
      </c>
      <c r="K364" s="32" t="s">
        <v>168</v>
      </c>
      <c r="L364" s="33" t="s">
        <v>64</v>
      </c>
      <c r="M364" s="32">
        <v>45</v>
      </c>
      <c r="N364" s="39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4" s="322"/>
      <c r="P364" s="322"/>
      <c r="Q364" s="322"/>
      <c r="R364" s="323"/>
      <c r="S364" s="34"/>
      <c r="T364" s="34"/>
      <c r="U364" s="35" t="s">
        <v>65</v>
      </c>
      <c r="V364" s="317">
        <v>0</v>
      </c>
      <c r="W364" s="318">
        <f t="shared" si="16"/>
        <v>0</v>
      </c>
      <c r="X364" s="36" t="str">
        <f t="shared" si="17"/>
        <v/>
      </c>
      <c r="Y364" s="56"/>
      <c r="Z364" s="57"/>
      <c r="AD364" s="58"/>
      <c r="BA364" s="254" t="s">
        <v>1</v>
      </c>
    </row>
    <row r="365" spans="1:53" ht="37.5" customHeight="1" x14ac:dyDescent="0.25">
      <c r="A365" s="54" t="s">
        <v>521</v>
      </c>
      <c r="B365" s="54" t="s">
        <v>522</v>
      </c>
      <c r="C365" s="31">
        <v>4301031254</v>
      </c>
      <c r="D365" s="324">
        <v>4680115883154</v>
      </c>
      <c r="E365" s="323"/>
      <c r="F365" s="316">
        <v>0.28000000000000003</v>
      </c>
      <c r="G365" s="32">
        <v>6</v>
      </c>
      <c r="H365" s="316">
        <v>1.68</v>
      </c>
      <c r="I365" s="316">
        <v>1.81</v>
      </c>
      <c r="J365" s="32">
        <v>234</v>
      </c>
      <c r="K365" s="32" t="s">
        <v>168</v>
      </c>
      <c r="L365" s="33" t="s">
        <v>64</v>
      </c>
      <c r="M365" s="32">
        <v>45</v>
      </c>
      <c r="N365" s="43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5" s="322"/>
      <c r="P365" s="322"/>
      <c r="Q365" s="322"/>
      <c r="R365" s="323"/>
      <c r="S365" s="34"/>
      <c r="T365" s="34"/>
      <c r="U365" s="35" t="s">
        <v>65</v>
      </c>
      <c r="V365" s="317">
        <v>0</v>
      </c>
      <c r="W365" s="318">
        <f t="shared" si="16"/>
        <v>0</v>
      </c>
      <c r="X365" s="36" t="str">
        <f t="shared" si="17"/>
        <v/>
      </c>
      <c r="Y365" s="56"/>
      <c r="Z365" s="57"/>
      <c r="AD365" s="58"/>
      <c r="BA365" s="255" t="s">
        <v>1</v>
      </c>
    </row>
    <row r="366" spans="1:53" ht="37.5" customHeight="1" x14ac:dyDescent="0.25">
      <c r="A366" s="54" t="s">
        <v>523</v>
      </c>
      <c r="B366" s="54" t="s">
        <v>524</v>
      </c>
      <c r="C366" s="31">
        <v>4301031171</v>
      </c>
      <c r="D366" s="324">
        <v>4607091389524</v>
      </c>
      <c r="E366" s="323"/>
      <c r="F366" s="316">
        <v>0.35</v>
      </c>
      <c r="G366" s="32">
        <v>6</v>
      </c>
      <c r="H366" s="316">
        <v>2.1</v>
      </c>
      <c r="I366" s="316">
        <v>2.23</v>
      </c>
      <c r="J366" s="32">
        <v>234</v>
      </c>
      <c r="K366" s="32" t="s">
        <v>168</v>
      </c>
      <c r="L366" s="33" t="s">
        <v>64</v>
      </c>
      <c r="M366" s="32">
        <v>45</v>
      </c>
      <c r="N366" s="33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6" s="322"/>
      <c r="P366" s="322"/>
      <c r="Q366" s="322"/>
      <c r="R366" s="323"/>
      <c r="S366" s="34"/>
      <c r="T366" s="34"/>
      <c r="U366" s="35" t="s">
        <v>65</v>
      </c>
      <c r="V366" s="317">
        <v>0</v>
      </c>
      <c r="W366" s="318">
        <f t="shared" si="16"/>
        <v>0</v>
      </c>
      <c r="X366" s="36" t="str">
        <f t="shared" si="17"/>
        <v/>
      </c>
      <c r="Y366" s="56"/>
      <c r="Z366" s="57"/>
      <c r="AD366" s="58"/>
      <c r="BA366" s="256" t="s">
        <v>1</v>
      </c>
    </row>
    <row r="367" spans="1:53" ht="27" customHeight="1" x14ac:dyDescent="0.25">
      <c r="A367" s="54" t="s">
        <v>525</v>
      </c>
      <c r="B367" s="54" t="s">
        <v>526</v>
      </c>
      <c r="C367" s="31">
        <v>4301031258</v>
      </c>
      <c r="D367" s="324">
        <v>4680115883161</v>
      </c>
      <c r="E367" s="323"/>
      <c r="F367" s="316">
        <v>0.28000000000000003</v>
      </c>
      <c r="G367" s="32">
        <v>6</v>
      </c>
      <c r="H367" s="316">
        <v>1.68</v>
      </c>
      <c r="I367" s="316">
        <v>1.81</v>
      </c>
      <c r="J367" s="32">
        <v>234</v>
      </c>
      <c r="K367" s="32" t="s">
        <v>168</v>
      </c>
      <c r="L367" s="33" t="s">
        <v>64</v>
      </c>
      <c r="M367" s="32">
        <v>45</v>
      </c>
      <c r="N367" s="59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7" s="322"/>
      <c r="P367" s="322"/>
      <c r="Q367" s="322"/>
      <c r="R367" s="323"/>
      <c r="S367" s="34"/>
      <c r="T367" s="34"/>
      <c r="U367" s="35" t="s">
        <v>65</v>
      </c>
      <c r="V367" s="317">
        <v>0</v>
      </c>
      <c r="W367" s="318">
        <f t="shared" si="16"/>
        <v>0</v>
      </c>
      <c r="X367" s="36" t="str">
        <f t="shared" si="17"/>
        <v/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527</v>
      </c>
      <c r="B368" s="54" t="s">
        <v>528</v>
      </c>
      <c r="C368" s="31">
        <v>4301031170</v>
      </c>
      <c r="D368" s="324">
        <v>4607091384345</v>
      </c>
      <c r="E368" s="323"/>
      <c r="F368" s="316">
        <v>0.35</v>
      </c>
      <c r="G368" s="32">
        <v>6</v>
      </c>
      <c r="H368" s="316">
        <v>2.1</v>
      </c>
      <c r="I368" s="316">
        <v>2.23</v>
      </c>
      <c r="J368" s="32">
        <v>234</v>
      </c>
      <c r="K368" s="32" t="s">
        <v>168</v>
      </c>
      <c r="L368" s="33" t="s">
        <v>64</v>
      </c>
      <c r="M368" s="32">
        <v>45</v>
      </c>
      <c r="N368" s="43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8" s="322"/>
      <c r="P368" s="322"/>
      <c r="Q368" s="322"/>
      <c r="R368" s="323"/>
      <c r="S368" s="34"/>
      <c r="T368" s="34"/>
      <c r="U368" s="35" t="s">
        <v>65</v>
      </c>
      <c r="V368" s="317">
        <v>0</v>
      </c>
      <c r="W368" s="318">
        <f t="shared" si="16"/>
        <v>0</v>
      </c>
      <c r="X368" s="36" t="str">
        <f t="shared" si="17"/>
        <v/>
      </c>
      <c r="Y368" s="56"/>
      <c r="Z368" s="57"/>
      <c r="AD368" s="58"/>
      <c r="BA368" s="258" t="s">
        <v>1</v>
      </c>
    </row>
    <row r="369" spans="1:53" ht="27" customHeight="1" x14ac:dyDescent="0.25">
      <c r="A369" s="54" t="s">
        <v>529</v>
      </c>
      <c r="B369" s="54" t="s">
        <v>530</v>
      </c>
      <c r="C369" s="31">
        <v>4301031256</v>
      </c>
      <c r="D369" s="324">
        <v>4680115883178</v>
      </c>
      <c r="E369" s="323"/>
      <c r="F369" s="316">
        <v>0.28000000000000003</v>
      </c>
      <c r="G369" s="32">
        <v>6</v>
      </c>
      <c r="H369" s="316">
        <v>1.68</v>
      </c>
      <c r="I369" s="316">
        <v>1.81</v>
      </c>
      <c r="J369" s="32">
        <v>234</v>
      </c>
      <c r="K369" s="32" t="s">
        <v>168</v>
      </c>
      <c r="L369" s="33" t="s">
        <v>64</v>
      </c>
      <c r="M369" s="32">
        <v>45</v>
      </c>
      <c r="N369" s="60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9" s="322"/>
      <c r="P369" s="322"/>
      <c r="Q369" s="322"/>
      <c r="R369" s="323"/>
      <c r="S369" s="34"/>
      <c r="T369" s="34"/>
      <c r="U369" s="35" t="s">
        <v>65</v>
      </c>
      <c r="V369" s="317">
        <v>0</v>
      </c>
      <c r="W369" s="318">
        <f t="shared" si="16"/>
        <v>0</v>
      </c>
      <c r="X369" s="36" t="str">
        <f t="shared" si="17"/>
        <v/>
      </c>
      <c r="Y369" s="56"/>
      <c r="Z369" s="57"/>
      <c r="AD369" s="58"/>
      <c r="BA369" s="259" t="s">
        <v>1</v>
      </c>
    </row>
    <row r="370" spans="1:53" ht="27" customHeight="1" x14ac:dyDescent="0.25">
      <c r="A370" s="54" t="s">
        <v>531</v>
      </c>
      <c r="B370" s="54" t="s">
        <v>532</v>
      </c>
      <c r="C370" s="31">
        <v>4301031172</v>
      </c>
      <c r="D370" s="324">
        <v>4607091389531</v>
      </c>
      <c r="E370" s="323"/>
      <c r="F370" s="316">
        <v>0.35</v>
      </c>
      <c r="G370" s="32">
        <v>6</v>
      </c>
      <c r="H370" s="316">
        <v>2.1</v>
      </c>
      <c r="I370" s="316">
        <v>2.23</v>
      </c>
      <c r="J370" s="32">
        <v>234</v>
      </c>
      <c r="K370" s="32" t="s">
        <v>168</v>
      </c>
      <c r="L370" s="33" t="s">
        <v>64</v>
      </c>
      <c r="M370" s="32">
        <v>45</v>
      </c>
      <c r="N370" s="6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70" s="322"/>
      <c r="P370" s="322"/>
      <c r="Q370" s="322"/>
      <c r="R370" s="323"/>
      <c r="S370" s="34"/>
      <c r="T370" s="34"/>
      <c r="U370" s="35" t="s">
        <v>65</v>
      </c>
      <c r="V370" s="317">
        <v>0</v>
      </c>
      <c r="W370" s="318">
        <f t="shared" si="16"/>
        <v>0</v>
      </c>
      <c r="X370" s="36" t="str">
        <f t="shared" si="17"/>
        <v/>
      </c>
      <c r="Y370" s="56"/>
      <c r="Z370" s="57"/>
      <c r="AD370" s="58"/>
      <c r="BA370" s="260" t="s">
        <v>1</v>
      </c>
    </row>
    <row r="371" spans="1:53" ht="27" customHeight="1" x14ac:dyDescent="0.25">
      <c r="A371" s="54" t="s">
        <v>533</v>
      </c>
      <c r="B371" s="54" t="s">
        <v>534</v>
      </c>
      <c r="C371" s="31">
        <v>4301031255</v>
      </c>
      <c r="D371" s="324">
        <v>4680115883185</v>
      </c>
      <c r="E371" s="323"/>
      <c r="F371" s="316">
        <v>0.28000000000000003</v>
      </c>
      <c r="G371" s="32">
        <v>6</v>
      </c>
      <c r="H371" s="316">
        <v>1.68</v>
      </c>
      <c r="I371" s="316">
        <v>1.81</v>
      </c>
      <c r="J371" s="32">
        <v>234</v>
      </c>
      <c r="K371" s="32" t="s">
        <v>168</v>
      </c>
      <c r="L371" s="33" t="s">
        <v>64</v>
      </c>
      <c r="M371" s="32">
        <v>45</v>
      </c>
      <c r="N371" s="466" t="s">
        <v>535</v>
      </c>
      <c r="O371" s="322"/>
      <c r="P371" s="322"/>
      <c r="Q371" s="322"/>
      <c r="R371" s="323"/>
      <c r="S371" s="34"/>
      <c r="T371" s="34"/>
      <c r="U371" s="35" t="s">
        <v>65</v>
      </c>
      <c r="V371" s="317">
        <v>0</v>
      </c>
      <c r="W371" s="318">
        <f t="shared" si="16"/>
        <v>0</v>
      </c>
      <c r="X371" s="36" t="str">
        <f t="shared" si="17"/>
        <v/>
      </c>
      <c r="Y371" s="56"/>
      <c r="Z371" s="57"/>
      <c r="AD371" s="58"/>
      <c r="BA371" s="261" t="s">
        <v>1</v>
      </c>
    </row>
    <row r="372" spans="1:53" x14ac:dyDescent="0.2">
      <c r="A372" s="332"/>
      <c r="B372" s="333"/>
      <c r="C372" s="333"/>
      <c r="D372" s="333"/>
      <c r="E372" s="333"/>
      <c r="F372" s="333"/>
      <c r="G372" s="333"/>
      <c r="H372" s="333"/>
      <c r="I372" s="333"/>
      <c r="J372" s="333"/>
      <c r="K372" s="333"/>
      <c r="L372" s="333"/>
      <c r="M372" s="334"/>
      <c r="N372" s="325" t="s">
        <v>66</v>
      </c>
      <c r="O372" s="326"/>
      <c r="P372" s="326"/>
      <c r="Q372" s="326"/>
      <c r="R372" s="326"/>
      <c r="S372" s="326"/>
      <c r="T372" s="327"/>
      <c r="U372" s="37" t="s">
        <v>67</v>
      </c>
      <c r="V372" s="319">
        <f>IFERROR(V359/H359,"0")+IFERROR(V360/H360,"0")+IFERROR(V361/H361,"0")+IFERROR(V362/H362,"0")+IFERROR(V363/H363,"0")+IFERROR(V364/H364,"0")+IFERROR(V365/H365,"0")+IFERROR(V366/H366,"0")+IFERROR(V367/H367,"0")+IFERROR(V368/H368,"0")+IFERROR(V369/H369,"0")+IFERROR(V370/H370,"0")+IFERROR(V371/H371,"0")</f>
        <v>0</v>
      </c>
      <c r="W372" s="319">
        <f>IFERROR(W359/H359,"0")+IFERROR(W360/H360,"0")+IFERROR(W361/H361,"0")+IFERROR(W362/H362,"0")+IFERROR(W363/H363,"0")+IFERROR(W364/H364,"0")+IFERROR(W365/H365,"0")+IFERROR(W366/H366,"0")+IFERROR(W367/H367,"0")+IFERROR(W368/H368,"0")+IFERROR(W369/H369,"0")+IFERROR(W370/H370,"0")+IFERROR(W371/H371,"0")</f>
        <v>0</v>
      </c>
      <c r="X372" s="319">
        <f>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+IFERROR(IF(X371="",0,X371),"0")</f>
        <v>0</v>
      </c>
      <c r="Y372" s="320"/>
      <c r="Z372" s="320"/>
    </row>
    <row r="373" spans="1:53" x14ac:dyDescent="0.2">
      <c r="A373" s="333"/>
      <c r="B373" s="333"/>
      <c r="C373" s="333"/>
      <c r="D373" s="333"/>
      <c r="E373" s="333"/>
      <c r="F373" s="333"/>
      <c r="G373" s="333"/>
      <c r="H373" s="333"/>
      <c r="I373" s="333"/>
      <c r="J373" s="333"/>
      <c r="K373" s="333"/>
      <c r="L373" s="333"/>
      <c r="M373" s="334"/>
      <c r="N373" s="325" t="s">
        <v>66</v>
      </c>
      <c r="O373" s="326"/>
      <c r="P373" s="326"/>
      <c r="Q373" s="326"/>
      <c r="R373" s="326"/>
      <c r="S373" s="326"/>
      <c r="T373" s="327"/>
      <c r="U373" s="37" t="s">
        <v>65</v>
      </c>
      <c r="V373" s="319">
        <f>IFERROR(SUM(V359:V371),"0")</f>
        <v>0</v>
      </c>
      <c r="W373" s="319">
        <f>IFERROR(SUM(W359:W371),"0")</f>
        <v>0</v>
      </c>
      <c r="X373" s="37"/>
      <c r="Y373" s="320"/>
      <c r="Z373" s="320"/>
    </row>
    <row r="374" spans="1:53" ht="14.25" customHeight="1" x14ac:dyDescent="0.25">
      <c r="A374" s="339" t="s">
        <v>68</v>
      </c>
      <c r="B374" s="333"/>
      <c r="C374" s="333"/>
      <c r="D374" s="333"/>
      <c r="E374" s="333"/>
      <c r="F374" s="333"/>
      <c r="G374" s="333"/>
      <c r="H374" s="333"/>
      <c r="I374" s="333"/>
      <c r="J374" s="333"/>
      <c r="K374" s="333"/>
      <c r="L374" s="333"/>
      <c r="M374" s="333"/>
      <c r="N374" s="333"/>
      <c r="O374" s="333"/>
      <c r="P374" s="333"/>
      <c r="Q374" s="333"/>
      <c r="R374" s="333"/>
      <c r="S374" s="333"/>
      <c r="T374" s="333"/>
      <c r="U374" s="333"/>
      <c r="V374" s="333"/>
      <c r="W374" s="333"/>
      <c r="X374" s="333"/>
      <c r="Y374" s="313"/>
      <c r="Z374" s="313"/>
    </row>
    <row r="375" spans="1:53" ht="27" customHeight="1" x14ac:dyDescent="0.25">
      <c r="A375" s="54" t="s">
        <v>536</v>
      </c>
      <c r="B375" s="54" t="s">
        <v>537</v>
      </c>
      <c r="C375" s="31">
        <v>4301051258</v>
      </c>
      <c r="D375" s="324">
        <v>4607091389685</v>
      </c>
      <c r="E375" s="323"/>
      <c r="F375" s="316">
        <v>1.3</v>
      </c>
      <c r="G375" s="32">
        <v>6</v>
      </c>
      <c r="H375" s="316">
        <v>7.8</v>
      </c>
      <c r="I375" s="316">
        <v>8.3460000000000001</v>
      </c>
      <c r="J375" s="32">
        <v>56</v>
      </c>
      <c r="K375" s="32" t="s">
        <v>100</v>
      </c>
      <c r="L375" s="33" t="s">
        <v>121</v>
      </c>
      <c r="M375" s="32">
        <v>45</v>
      </c>
      <c r="N375" s="62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5" s="322"/>
      <c r="P375" s="322"/>
      <c r="Q375" s="322"/>
      <c r="R375" s="323"/>
      <c r="S375" s="34"/>
      <c r="T375" s="34"/>
      <c r="U375" s="35" t="s">
        <v>65</v>
      </c>
      <c r="V375" s="317">
        <v>0</v>
      </c>
      <c r="W375" s="318">
        <f>IFERROR(IF(V375="",0,CEILING((V375/$H375),1)*$H375),"")</f>
        <v>0</v>
      </c>
      <c r="X375" s="36" t="str">
        <f>IFERROR(IF(W375=0,"",ROUNDUP(W375/H375,0)*0.02175),"")</f>
        <v/>
      </c>
      <c r="Y375" s="56"/>
      <c r="Z375" s="57"/>
      <c r="AD375" s="58"/>
      <c r="BA375" s="262" t="s">
        <v>1</v>
      </c>
    </row>
    <row r="376" spans="1:53" ht="27" customHeight="1" x14ac:dyDescent="0.25">
      <c r="A376" s="54" t="s">
        <v>538</v>
      </c>
      <c r="B376" s="54" t="s">
        <v>539</v>
      </c>
      <c r="C376" s="31">
        <v>4301051431</v>
      </c>
      <c r="D376" s="324">
        <v>4607091389654</v>
      </c>
      <c r="E376" s="323"/>
      <c r="F376" s="316">
        <v>0.33</v>
      </c>
      <c r="G376" s="32">
        <v>6</v>
      </c>
      <c r="H376" s="316">
        <v>1.98</v>
      </c>
      <c r="I376" s="316">
        <v>2.258</v>
      </c>
      <c r="J376" s="32">
        <v>156</v>
      </c>
      <c r="K376" s="32" t="s">
        <v>63</v>
      </c>
      <c r="L376" s="33" t="s">
        <v>121</v>
      </c>
      <c r="M376" s="32">
        <v>45</v>
      </c>
      <c r="N376" s="4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6" s="322"/>
      <c r="P376" s="322"/>
      <c r="Q376" s="322"/>
      <c r="R376" s="323"/>
      <c r="S376" s="34"/>
      <c r="T376" s="34"/>
      <c r="U376" s="35" t="s">
        <v>65</v>
      </c>
      <c r="V376" s="317">
        <v>0</v>
      </c>
      <c r="W376" s="318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3" t="s">
        <v>1</v>
      </c>
    </row>
    <row r="377" spans="1:53" ht="27" customHeight="1" x14ac:dyDescent="0.25">
      <c r="A377" s="54" t="s">
        <v>540</v>
      </c>
      <c r="B377" s="54" t="s">
        <v>541</v>
      </c>
      <c r="C377" s="31">
        <v>4301051284</v>
      </c>
      <c r="D377" s="324">
        <v>4607091384352</v>
      </c>
      <c r="E377" s="323"/>
      <c r="F377" s="316">
        <v>0.6</v>
      </c>
      <c r="G377" s="32">
        <v>4</v>
      </c>
      <c r="H377" s="316">
        <v>2.4</v>
      </c>
      <c r="I377" s="316">
        <v>2.6459999999999999</v>
      </c>
      <c r="J377" s="32">
        <v>120</v>
      </c>
      <c r="K377" s="32" t="s">
        <v>63</v>
      </c>
      <c r="L377" s="33" t="s">
        <v>121</v>
      </c>
      <c r="M377" s="32">
        <v>45</v>
      </c>
      <c r="N377" s="6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7" s="322"/>
      <c r="P377" s="322"/>
      <c r="Q377" s="322"/>
      <c r="R377" s="323"/>
      <c r="S377" s="34"/>
      <c r="T377" s="34"/>
      <c r="U377" s="35" t="s">
        <v>65</v>
      </c>
      <c r="V377" s="317">
        <v>0</v>
      </c>
      <c r="W377" s="318">
        <f>IFERROR(IF(V377="",0,CEILING((V377/$H377),1)*$H377),"")</f>
        <v>0</v>
      </c>
      <c r="X377" s="36" t="str">
        <f>IFERROR(IF(W377=0,"",ROUNDUP(W377/H377,0)*0.00937),"")</f>
        <v/>
      </c>
      <c r="Y377" s="56"/>
      <c r="Z377" s="57"/>
      <c r="AD377" s="58"/>
      <c r="BA377" s="264" t="s">
        <v>1</v>
      </c>
    </row>
    <row r="378" spans="1:53" ht="27" customHeight="1" x14ac:dyDescent="0.25">
      <c r="A378" s="54" t="s">
        <v>542</v>
      </c>
      <c r="B378" s="54" t="s">
        <v>543</v>
      </c>
      <c r="C378" s="31">
        <v>4301051257</v>
      </c>
      <c r="D378" s="324">
        <v>4607091389661</v>
      </c>
      <c r="E378" s="323"/>
      <c r="F378" s="316">
        <v>0.55000000000000004</v>
      </c>
      <c r="G378" s="32">
        <v>4</v>
      </c>
      <c r="H378" s="316">
        <v>2.2000000000000002</v>
      </c>
      <c r="I378" s="316">
        <v>2.492</v>
      </c>
      <c r="J378" s="32">
        <v>120</v>
      </c>
      <c r="K378" s="32" t="s">
        <v>63</v>
      </c>
      <c r="L378" s="33" t="s">
        <v>121</v>
      </c>
      <c r="M378" s="32">
        <v>45</v>
      </c>
      <c r="N378" s="45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8" s="322"/>
      <c r="P378" s="322"/>
      <c r="Q378" s="322"/>
      <c r="R378" s="323"/>
      <c r="S378" s="34"/>
      <c r="T378" s="34"/>
      <c r="U378" s="35" t="s">
        <v>65</v>
      </c>
      <c r="V378" s="317">
        <v>0</v>
      </c>
      <c r="W378" s="318">
        <f>IFERROR(IF(V378="",0,CEILING((V378/$H378),1)*$H378),"")</f>
        <v>0</v>
      </c>
      <c r="X378" s="36" t="str">
        <f>IFERROR(IF(W378=0,"",ROUNDUP(W378/H378,0)*0.00937),"")</f>
        <v/>
      </c>
      <c r="Y378" s="56"/>
      <c r="Z378" s="57"/>
      <c r="AD378" s="58"/>
      <c r="BA378" s="265" t="s">
        <v>1</v>
      </c>
    </row>
    <row r="379" spans="1:53" x14ac:dyDescent="0.2">
      <c r="A379" s="332"/>
      <c r="B379" s="333"/>
      <c r="C379" s="333"/>
      <c r="D379" s="333"/>
      <c r="E379" s="333"/>
      <c r="F379" s="333"/>
      <c r="G379" s="333"/>
      <c r="H379" s="333"/>
      <c r="I379" s="333"/>
      <c r="J379" s="333"/>
      <c r="K379" s="333"/>
      <c r="L379" s="333"/>
      <c r="M379" s="334"/>
      <c r="N379" s="325" t="s">
        <v>66</v>
      </c>
      <c r="O379" s="326"/>
      <c r="P379" s="326"/>
      <c r="Q379" s="326"/>
      <c r="R379" s="326"/>
      <c r="S379" s="326"/>
      <c r="T379" s="327"/>
      <c r="U379" s="37" t="s">
        <v>67</v>
      </c>
      <c r="V379" s="319">
        <f>IFERROR(V375/H375,"0")+IFERROR(V376/H376,"0")+IFERROR(V377/H377,"0")+IFERROR(V378/H378,"0")</f>
        <v>0</v>
      </c>
      <c r="W379" s="319">
        <f>IFERROR(W375/H375,"0")+IFERROR(W376/H376,"0")+IFERROR(W377/H377,"0")+IFERROR(W378/H378,"0")</f>
        <v>0</v>
      </c>
      <c r="X379" s="319">
        <f>IFERROR(IF(X375="",0,X375),"0")+IFERROR(IF(X376="",0,X376),"0")+IFERROR(IF(X377="",0,X377),"0")+IFERROR(IF(X378="",0,X378),"0")</f>
        <v>0</v>
      </c>
      <c r="Y379" s="320"/>
      <c r="Z379" s="320"/>
    </row>
    <row r="380" spans="1:53" x14ac:dyDescent="0.2">
      <c r="A380" s="333"/>
      <c r="B380" s="333"/>
      <c r="C380" s="333"/>
      <c r="D380" s="333"/>
      <c r="E380" s="333"/>
      <c r="F380" s="333"/>
      <c r="G380" s="333"/>
      <c r="H380" s="333"/>
      <c r="I380" s="333"/>
      <c r="J380" s="333"/>
      <c r="K380" s="333"/>
      <c r="L380" s="333"/>
      <c r="M380" s="334"/>
      <c r="N380" s="325" t="s">
        <v>66</v>
      </c>
      <c r="O380" s="326"/>
      <c r="P380" s="326"/>
      <c r="Q380" s="326"/>
      <c r="R380" s="326"/>
      <c r="S380" s="326"/>
      <c r="T380" s="327"/>
      <c r="U380" s="37" t="s">
        <v>65</v>
      </c>
      <c r="V380" s="319">
        <f>IFERROR(SUM(V375:V378),"0")</f>
        <v>0</v>
      </c>
      <c r="W380" s="319">
        <f>IFERROR(SUM(W375:W378),"0")</f>
        <v>0</v>
      </c>
      <c r="X380" s="37"/>
      <c r="Y380" s="320"/>
      <c r="Z380" s="320"/>
    </row>
    <row r="381" spans="1:53" ht="14.25" customHeight="1" x14ac:dyDescent="0.25">
      <c r="A381" s="339" t="s">
        <v>223</v>
      </c>
      <c r="B381" s="333"/>
      <c r="C381" s="333"/>
      <c r="D381" s="333"/>
      <c r="E381" s="333"/>
      <c r="F381" s="333"/>
      <c r="G381" s="333"/>
      <c r="H381" s="333"/>
      <c r="I381" s="333"/>
      <c r="J381" s="333"/>
      <c r="K381" s="333"/>
      <c r="L381" s="333"/>
      <c r="M381" s="333"/>
      <c r="N381" s="333"/>
      <c r="O381" s="333"/>
      <c r="P381" s="333"/>
      <c r="Q381" s="333"/>
      <c r="R381" s="333"/>
      <c r="S381" s="333"/>
      <c r="T381" s="333"/>
      <c r="U381" s="333"/>
      <c r="V381" s="333"/>
      <c r="W381" s="333"/>
      <c r="X381" s="333"/>
      <c r="Y381" s="313"/>
      <c r="Z381" s="313"/>
    </row>
    <row r="382" spans="1:53" ht="27" customHeight="1" x14ac:dyDescent="0.25">
      <c r="A382" s="54" t="s">
        <v>544</v>
      </c>
      <c r="B382" s="54" t="s">
        <v>545</v>
      </c>
      <c r="C382" s="31">
        <v>4301060352</v>
      </c>
      <c r="D382" s="324">
        <v>4680115881648</v>
      </c>
      <c r="E382" s="323"/>
      <c r="F382" s="316">
        <v>1</v>
      </c>
      <c r="G382" s="32">
        <v>4</v>
      </c>
      <c r="H382" s="316">
        <v>4</v>
      </c>
      <c r="I382" s="316">
        <v>4.4039999999999999</v>
      </c>
      <c r="J382" s="32">
        <v>104</v>
      </c>
      <c r="K382" s="32" t="s">
        <v>100</v>
      </c>
      <c r="L382" s="33" t="s">
        <v>64</v>
      </c>
      <c r="M382" s="32">
        <v>35</v>
      </c>
      <c r="N382" s="52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2" s="322"/>
      <c r="P382" s="322"/>
      <c r="Q382" s="322"/>
      <c r="R382" s="323"/>
      <c r="S382" s="34"/>
      <c r="T382" s="34"/>
      <c r="U382" s="35" t="s">
        <v>65</v>
      </c>
      <c r="V382" s="317">
        <v>0</v>
      </c>
      <c r="W382" s="318">
        <f>IFERROR(IF(V382="",0,CEILING((V382/$H382),1)*$H382),"")</f>
        <v>0</v>
      </c>
      <c r="X382" s="36" t="str">
        <f>IFERROR(IF(W382=0,"",ROUNDUP(W382/H382,0)*0.01196),"")</f>
        <v/>
      </c>
      <c r="Y382" s="56"/>
      <c r="Z382" s="57"/>
      <c r="AD382" s="58"/>
      <c r="BA382" s="266" t="s">
        <v>1</v>
      </c>
    </row>
    <row r="383" spans="1:53" x14ac:dyDescent="0.2">
      <c r="A383" s="332"/>
      <c r="B383" s="333"/>
      <c r="C383" s="333"/>
      <c r="D383" s="333"/>
      <c r="E383" s="333"/>
      <c r="F383" s="333"/>
      <c r="G383" s="333"/>
      <c r="H383" s="333"/>
      <c r="I383" s="333"/>
      <c r="J383" s="333"/>
      <c r="K383" s="333"/>
      <c r="L383" s="333"/>
      <c r="M383" s="334"/>
      <c r="N383" s="325" t="s">
        <v>66</v>
      </c>
      <c r="O383" s="326"/>
      <c r="P383" s="326"/>
      <c r="Q383" s="326"/>
      <c r="R383" s="326"/>
      <c r="S383" s="326"/>
      <c r="T383" s="327"/>
      <c r="U383" s="37" t="s">
        <v>67</v>
      </c>
      <c r="V383" s="319">
        <f>IFERROR(V382/H382,"0")</f>
        <v>0</v>
      </c>
      <c r="W383" s="319">
        <f>IFERROR(W382/H382,"0")</f>
        <v>0</v>
      </c>
      <c r="X383" s="319">
        <f>IFERROR(IF(X382="",0,X382),"0")</f>
        <v>0</v>
      </c>
      <c r="Y383" s="320"/>
      <c r="Z383" s="320"/>
    </row>
    <row r="384" spans="1:53" x14ac:dyDescent="0.2">
      <c r="A384" s="333"/>
      <c r="B384" s="333"/>
      <c r="C384" s="333"/>
      <c r="D384" s="333"/>
      <c r="E384" s="333"/>
      <c r="F384" s="333"/>
      <c r="G384" s="333"/>
      <c r="H384" s="333"/>
      <c r="I384" s="333"/>
      <c r="J384" s="333"/>
      <c r="K384" s="333"/>
      <c r="L384" s="333"/>
      <c r="M384" s="334"/>
      <c r="N384" s="325" t="s">
        <v>66</v>
      </c>
      <c r="O384" s="326"/>
      <c r="P384" s="326"/>
      <c r="Q384" s="326"/>
      <c r="R384" s="326"/>
      <c r="S384" s="326"/>
      <c r="T384" s="327"/>
      <c r="U384" s="37" t="s">
        <v>65</v>
      </c>
      <c r="V384" s="319">
        <f>IFERROR(SUM(V382:V382),"0")</f>
        <v>0</v>
      </c>
      <c r="W384" s="319">
        <f>IFERROR(SUM(W382:W382),"0")</f>
        <v>0</v>
      </c>
      <c r="X384" s="37"/>
      <c r="Y384" s="320"/>
      <c r="Z384" s="320"/>
    </row>
    <row r="385" spans="1:53" ht="14.25" customHeight="1" x14ac:dyDescent="0.25">
      <c r="A385" s="339" t="s">
        <v>83</v>
      </c>
      <c r="B385" s="333"/>
      <c r="C385" s="333"/>
      <c r="D385" s="333"/>
      <c r="E385" s="333"/>
      <c r="F385" s="333"/>
      <c r="G385" s="333"/>
      <c r="H385" s="333"/>
      <c r="I385" s="333"/>
      <c r="J385" s="333"/>
      <c r="K385" s="333"/>
      <c r="L385" s="333"/>
      <c r="M385" s="333"/>
      <c r="N385" s="333"/>
      <c r="O385" s="333"/>
      <c r="P385" s="333"/>
      <c r="Q385" s="333"/>
      <c r="R385" s="333"/>
      <c r="S385" s="333"/>
      <c r="T385" s="333"/>
      <c r="U385" s="333"/>
      <c r="V385" s="333"/>
      <c r="W385" s="333"/>
      <c r="X385" s="333"/>
      <c r="Y385" s="313"/>
      <c r="Z385" s="313"/>
    </row>
    <row r="386" spans="1:53" ht="27" customHeight="1" x14ac:dyDescent="0.25">
      <c r="A386" s="54" t="s">
        <v>546</v>
      </c>
      <c r="B386" s="54" t="s">
        <v>547</v>
      </c>
      <c r="C386" s="31">
        <v>4301032046</v>
      </c>
      <c r="D386" s="324">
        <v>4680115884359</v>
      </c>
      <c r="E386" s="323"/>
      <c r="F386" s="316">
        <v>0.06</v>
      </c>
      <c r="G386" s="32">
        <v>20</v>
      </c>
      <c r="H386" s="316">
        <v>1.2</v>
      </c>
      <c r="I386" s="316">
        <v>1.8</v>
      </c>
      <c r="J386" s="32">
        <v>160</v>
      </c>
      <c r="K386" s="32" t="s">
        <v>548</v>
      </c>
      <c r="L386" s="33" t="s">
        <v>549</v>
      </c>
      <c r="M386" s="32">
        <v>60</v>
      </c>
      <c r="N386" s="475" t="s">
        <v>550</v>
      </c>
      <c r="O386" s="322"/>
      <c r="P386" s="322"/>
      <c r="Q386" s="322"/>
      <c r="R386" s="323"/>
      <c r="S386" s="34"/>
      <c r="T386" s="34"/>
      <c r="U386" s="35" t="s">
        <v>65</v>
      </c>
      <c r="V386" s="317">
        <v>0</v>
      </c>
      <c r="W386" s="318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551</v>
      </c>
      <c r="B387" s="54" t="s">
        <v>552</v>
      </c>
      <c r="C387" s="31">
        <v>4301032045</v>
      </c>
      <c r="D387" s="324">
        <v>4680115884335</v>
      </c>
      <c r="E387" s="323"/>
      <c r="F387" s="316">
        <v>0.06</v>
      </c>
      <c r="G387" s="32">
        <v>20</v>
      </c>
      <c r="H387" s="316">
        <v>1.2</v>
      </c>
      <c r="I387" s="316">
        <v>1.8</v>
      </c>
      <c r="J387" s="32">
        <v>160</v>
      </c>
      <c r="K387" s="32" t="s">
        <v>548</v>
      </c>
      <c r="L387" s="33" t="s">
        <v>549</v>
      </c>
      <c r="M387" s="32">
        <v>60</v>
      </c>
      <c r="N387" s="507" t="s">
        <v>553</v>
      </c>
      <c r="O387" s="322"/>
      <c r="P387" s="322"/>
      <c r="Q387" s="322"/>
      <c r="R387" s="323"/>
      <c r="S387" s="34"/>
      <c r="T387" s="34"/>
      <c r="U387" s="35" t="s">
        <v>65</v>
      </c>
      <c r="V387" s="317">
        <v>0</v>
      </c>
      <c r="W387" s="318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t="27" customHeight="1" x14ac:dyDescent="0.25">
      <c r="A388" s="54" t="s">
        <v>554</v>
      </c>
      <c r="B388" s="54" t="s">
        <v>555</v>
      </c>
      <c r="C388" s="31">
        <v>4301032047</v>
      </c>
      <c r="D388" s="324">
        <v>4680115884342</v>
      </c>
      <c r="E388" s="323"/>
      <c r="F388" s="316">
        <v>0.06</v>
      </c>
      <c r="G388" s="32">
        <v>20</v>
      </c>
      <c r="H388" s="316">
        <v>1.2</v>
      </c>
      <c r="I388" s="316">
        <v>1.8</v>
      </c>
      <c r="J388" s="32">
        <v>160</v>
      </c>
      <c r="K388" s="32" t="s">
        <v>548</v>
      </c>
      <c r="L388" s="33" t="s">
        <v>549</v>
      </c>
      <c r="M388" s="32">
        <v>60</v>
      </c>
      <c r="N388" s="642" t="s">
        <v>556</v>
      </c>
      <c r="O388" s="322"/>
      <c r="P388" s="322"/>
      <c r="Q388" s="322"/>
      <c r="R388" s="323"/>
      <c r="S388" s="34"/>
      <c r="T388" s="34"/>
      <c r="U388" s="35" t="s">
        <v>65</v>
      </c>
      <c r="V388" s="317">
        <v>0</v>
      </c>
      <c r="W388" s="318">
        <f>IFERROR(IF(V388="",0,CEILING((V388/$H388),1)*$H388),"")</f>
        <v>0</v>
      </c>
      <c r="X388" s="36" t="str">
        <f>IFERROR(IF(W388=0,"",ROUNDUP(W388/H388,0)*0.00627),"")</f>
        <v/>
      </c>
      <c r="Y388" s="56"/>
      <c r="Z388" s="57"/>
      <c r="AD388" s="58"/>
      <c r="BA388" s="269" t="s">
        <v>1</v>
      </c>
    </row>
    <row r="389" spans="1:53" ht="27" customHeight="1" x14ac:dyDescent="0.25">
      <c r="A389" s="54" t="s">
        <v>557</v>
      </c>
      <c r="B389" s="54" t="s">
        <v>558</v>
      </c>
      <c r="C389" s="31">
        <v>4301170011</v>
      </c>
      <c r="D389" s="324">
        <v>4680115884113</v>
      </c>
      <c r="E389" s="323"/>
      <c r="F389" s="316">
        <v>0.11</v>
      </c>
      <c r="G389" s="32">
        <v>12</v>
      </c>
      <c r="H389" s="316">
        <v>1.32</v>
      </c>
      <c r="I389" s="316">
        <v>1.88</v>
      </c>
      <c r="J389" s="32">
        <v>160</v>
      </c>
      <c r="K389" s="32" t="s">
        <v>548</v>
      </c>
      <c r="L389" s="33" t="s">
        <v>549</v>
      </c>
      <c r="M389" s="32">
        <v>150</v>
      </c>
      <c r="N389" s="647" t="s">
        <v>559</v>
      </c>
      <c r="O389" s="322"/>
      <c r="P389" s="322"/>
      <c r="Q389" s="322"/>
      <c r="R389" s="323"/>
      <c r="S389" s="34"/>
      <c r="T389" s="34"/>
      <c r="U389" s="35" t="s">
        <v>65</v>
      </c>
      <c r="V389" s="317">
        <v>0</v>
      </c>
      <c r="W389" s="318">
        <f>IFERROR(IF(V389="",0,CEILING((V389/$H389),1)*$H389),"")</f>
        <v>0</v>
      </c>
      <c r="X389" s="36" t="str">
        <f>IFERROR(IF(W389=0,"",ROUNDUP(W389/H389,0)*0.00627),"")</f>
        <v/>
      </c>
      <c r="Y389" s="56"/>
      <c r="Z389" s="57"/>
      <c r="AD389" s="58"/>
      <c r="BA389" s="270" t="s">
        <v>1</v>
      </c>
    </row>
    <row r="390" spans="1:53" x14ac:dyDescent="0.2">
      <c r="A390" s="332"/>
      <c r="B390" s="333"/>
      <c r="C390" s="333"/>
      <c r="D390" s="333"/>
      <c r="E390" s="333"/>
      <c r="F390" s="333"/>
      <c r="G390" s="333"/>
      <c r="H390" s="333"/>
      <c r="I390" s="333"/>
      <c r="J390" s="333"/>
      <c r="K390" s="333"/>
      <c r="L390" s="333"/>
      <c r="M390" s="334"/>
      <c r="N390" s="325" t="s">
        <v>66</v>
      </c>
      <c r="O390" s="326"/>
      <c r="P390" s="326"/>
      <c r="Q390" s="326"/>
      <c r="R390" s="326"/>
      <c r="S390" s="326"/>
      <c r="T390" s="327"/>
      <c r="U390" s="37" t="s">
        <v>67</v>
      </c>
      <c r="V390" s="319">
        <f>IFERROR(V386/H386,"0")+IFERROR(V387/H387,"0")+IFERROR(V388/H388,"0")+IFERROR(V389/H389,"0")</f>
        <v>0</v>
      </c>
      <c r="W390" s="319">
        <f>IFERROR(W386/H386,"0")+IFERROR(W387/H387,"0")+IFERROR(W388/H388,"0")+IFERROR(W389/H389,"0")</f>
        <v>0</v>
      </c>
      <c r="X390" s="319">
        <f>IFERROR(IF(X386="",0,X386),"0")+IFERROR(IF(X387="",0,X387),"0")+IFERROR(IF(X388="",0,X388),"0")+IFERROR(IF(X389="",0,X389),"0")</f>
        <v>0</v>
      </c>
      <c r="Y390" s="320"/>
      <c r="Z390" s="320"/>
    </row>
    <row r="391" spans="1:53" x14ac:dyDescent="0.2">
      <c r="A391" s="333"/>
      <c r="B391" s="333"/>
      <c r="C391" s="333"/>
      <c r="D391" s="333"/>
      <c r="E391" s="333"/>
      <c r="F391" s="333"/>
      <c r="G391" s="333"/>
      <c r="H391" s="333"/>
      <c r="I391" s="333"/>
      <c r="J391" s="333"/>
      <c r="K391" s="333"/>
      <c r="L391" s="333"/>
      <c r="M391" s="334"/>
      <c r="N391" s="325" t="s">
        <v>66</v>
      </c>
      <c r="O391" s="326"/>
      <c r="P391" s="326"/>
      <c r="Q391" s="326"/>
      <c r="R391" s="326"/>
      <c r="S391" s="326"/>
      <c r="T391" s="327"/>
      <c r="U391" s="37" t="s">
        <v>65</v>
      </c>
      <c r="V391" s="319">
        <f>IFERROR(SUM(V386:V389),"0")</f>
        <v>0</v>
      </c>
      <c r="W391" s="319">
        <f>IFERROR(SUM(W386:W389),"0")</f>
        <v>0</v>
      </c>
      <c r="X391" s="37"/>
      <c r="Y391" s="320"/>
      <c r="Z391" s="320"/>
    </row>
    <row r="392" spans="1:53" ht="14.25" customHeight="1" x14ac:dyDescent="0.25">
      <c r="A392" s="339" t="s">
        <v>92</v>
      </c>
      <c r="B392" s="333"/>
      <c r="C392" s="333"/>
      <c r="D392" s="333"/>
      <c r="E392" s="333"/>
      <c r="F392" s="333"/>
      <c r="G392" s="333"/>
      <c r="H392" s="333"/>
      <c r="I392" s="333"/>
      <c r="J392" s="333"/>
      <c r="K392" s="333"/>
      <c r="L392" s="333"/>
      <c r="M392" s="333"/>
      <c r="N392" s="333"/>
      <c r="O392" s="333"/>
      <c r="P392" s="333"/>
      <c r="Q392" s="333"/>
      <c r="R392" s="333"/>
      <c r="S392" s="333"/>
      <c r="T392" s="333"/>
      <c r="U392" s="333"/>
      <c r="V392" s="333"/>
      <c r="W392" s="333"/>
      <c r="X392" s="333"/>
      <c r="Y392" s="313"/>
      <c r="Z392" s="313"/>
    </row>
    <row r="393" spans="1:53" ht="27" customHeight="1" x14ac:dyDescent="0.25">
      <c r="A393" s="54" t="s">
        <v>560</v>
      </c>
      <c r="B393" s="54" t="s">
        <v>561</v>
      </c>
      <c r="C393" s="31">
        <v>4301170010</v>
      </c>
      <c r="D393" s="324">
        <v>4680115884090</v>
      </c>
      <c r="E393" s="323"/>
      <c r="F393" s="316">
        <v>0.11</v>
      </c>
      <c r="G393" s="32">
        <v>12</v>
      </c>
      <c r="H393" s="316">
        <v>1.32</v>
      </c>
      <c r="I393" s="316">
        <v>1.88</v>
      </c>
      <c r="J393" s="32">
        <v>160</v>
      </c>
      <c r="K393" s="32" t="s">
        <v>548</v>
      </c>
      <c r="L393" s="33" t="s">
        <v>549</v>
      </c>
      <c r="M393" s="32">
        <v>150</v>
      </c>
      <c r="N393" s="537" t="s">
        <v>562</v>
      </c>
      <c r="O393" s="322"/>
      <c r="P393" s="322"/>
      <c r="Q393" s="322"/>
      <c r="R393" s="323"/>
      <c r="S393" s="34"/>
      <c r="T393" s="34"/>
      <c r="U393" s="35" t="s">
        <v>65</v>
      </c>
      <c r="V393" s="317">
        <v>0</v>
      </c>
      <c r="W393" s="318">
        <f>IFERROR(IF(V393="",0,CEILING((V393/$H393),1)*$H393),"")</f>
        <v>0</v>
      </c>
      <c r="X393" s="36" t="str">
        <f>IFERROR(IF(W393=0,"",ROUNDUP(W393/H393,0)*0.00627),"")</f>
        <v/>
      </c>
      <c r="Y393" s="56"/>
      <c r="Z393" s="57"/>
      <c r="AD393" s="58"/>
      <c r="BA393" s="271" t="s">
        <v>1</v>
      </c>
    </row>
    <row r="394" spans="1:53" ht="27" customHeight="1" x14ac:dyDescent="0.25">
      <c r="A394" s="54" t="s">
        <v>563</v>
      </c>
      <c r="B394" s="54" t="s">
        <v>564</v>
      </c>
      <c r="C394" s="31">
        <v>4301170009</v>
      </c>
      <c r="D394" s="324">
        <v>4680115882997</v>
      </c>
      <c r="E394" s="323"/>
      <c r="F394" s="316">
        <v>0.13</v>
      </c>
      <c r="G394" s="32">
        <v>10</v>
      </c>
      <c r="H394" s="316">
        <v>1.3</v>
      </c>
      <c r="I394" s="316">
        <v>1.46</v>
      </c>
      <c r="J394" s="32">
        <v>200</v>
      </c>
      <c r="K394" s="32" t="s">
        <v>548</v>
      </c>
      <c r="L394" s="33" t="s">
        <v>549</v>
      </c>
      <c r="M394" s="32">
        <v>150</v>
      </c>
      <c r="N394" s="379" t="s">
        <v>565</v>
      </c>
      <c r="O394" s="322"/>
      <c r="P394" s="322"/>
      <c r="Q394" s="322"/>
      <c r="R394" s="323"/>
      <c r="S394" s="34"/>
      <c r="T394" s="34"/>
      <c r="U394" s="35" t="s">
        <v>65</v>
      </c>
      <c r="V394" s="317">
        <v>0</v>
      </c>
      <c r="W394" s="318">
        <f>IFERROR(IF(V394="",0,CEILING((V394/$H394),1)*$H394),"")</f>
        <v>0</v>
      </c>
      <c r="X394" s="36" t="str">
        <f>IFERROR(IF(W394=0,"",ROUNDUP(W394/H394,0)*0.00673),"")</f>
        <v/>
      </c>
      <c r="Y394" s="56"/>
      <c r="Z394" s="57"/>
      <c r="AD394" s="58"/>
      <c r="BA394" s="272" t="s">
        <v>1</v>
      </c>
    </row>
    <row r="395" spans="1:53" x14ac:dyDescent="0.2">
      <c r="A395" s="332"/>
      <c r="B395" s="333"/>
      <c r="C395" s="333"/>
      <c r="D395" s="333"/>
      <c r="E395" s="333"/>
      <c r="F395" s="333"/>
      <c r="G395" s="333"/>
      <c r="H395" s="333"/>
      <c r="I395" s="333"/>
      <c r="J395" s="333"/>
      <c r="K395" s="333"/>
      <c r="L395" s="333"/>
      <c r="M395" s="334"/>
      <c r="N395" s="325" t="s">
        <v>66</v>
      </c>
      <c r="O395" s="326"/>
      <c r="P395" s="326"/>
      <c r="Q395" s="326"/>
      <c r="R395" s="326"/>
      <c r="S395" s="326"/>
      <c r="T395" s="327"/>
      <c r="U395" s="37" t="s">
        <v>67</v>
      </c>
      <c r="V395" s="319">
        <f>IFERROR(V393/H393,"0")+IFERROR(V394/H394,"0")</f>
        <v>0</v>
      </c>
      <c r="W395" s="319">
        <f>IFERROR(W393/H393,"0")+IFERROR(W394/H394,"0")</f>
        <v>0</v>
      </c>
      <c r="X395" s="319">
        <f>IFERROR(IF(X393="",0,X393),"0")+IFERROR(IF(X394="",0,X394),"0")</f>
        <v>0</v>
      </c>
      <c r="Y395" s="320"/>
      <c r="Z395" s="320"/>
    </row>
    <row r="396" spans="1:53" x14ac:dyDescent="0.2">
      <c r="A396" s="333"/>
      <c r="B396" s="333"/>
      <c r="C396" s="333"/>
      <c r="D396" s="333"/>
      <c r="E396" s="333"/>
      <c r="F396" s="333"/>
      <c r="G396" s="333"/>
      <c r="H396" s="333"/>
      <c r="I396" s="333"/>
      <c r="J396" s="333"/>
      <c r="K396" s="333"/>
      <c r="L396" s="333"/>
      <c r="M396" s="334"/>
      <c r="N396" s="325" t="s">
        <v>66</v>
      </c>
      <c r="O396" s="326"/>
      <c r="P396" s="326"/>
      <c r="Q396" s="326"/>
      <c r="R396" s="326"/>
      <c r="S396" s="326"/>
      <c r="T396" s="327"/>
      <c r="U396" s="37" t="s">
        <v>65</v>
      </c>
      <c r="V396" s="319">
        <f>IFERROR(SUM(V393:V394),"0")</f>
        <v>0</v>
      </c>
      <c r="W396" s="319">
        <f>IFERROR(SUM(W393:W394),"0")</f>
        <v>0</v>
      </c>
      <c r="X396" s="37"/>
      <c r="Y396" s="320"/>
      <c r="Z396" s="320"/>
    </row>
    <row r="397" spans="1:53" ht="16.5" customHeight="1" x14ac:dyDescent="0.25">
      <c r="A397" s="382" t="s">
        <v>566</v>
      </c>
      <c r="B397" s="333"/>
      <c r="C397" s="333"/>
      <c r="D397" s="333"/>
      <c r="E397" s="333"/>
      <c r="F397" s="333"/>
      <c r="G397" s="333"/>
      <c r="H397" s="333"/>
      <c r="I397" s="333"/>
      <c r="J397" s="333"/>
      <c r="K397" s="333"/>
      <c r="L397" s="333"/>
      <c r="M397" s="333"/>
      <c r="N397" s="333"/>
      <c r="O397" s="333"/>
      <c r="P397" s="333"/>
      <c r="Q397" s="333"/>
      <c r="R397" s="333"/>
      <c r="S397" s="333"/>
      <c r="T397" s="333"/>
      <c r="U397" s="333"/>
      <c r="V397" s="333"/>
      <c r="W397" s="333"/>
      <c r="X397" s="333"/>
      <c r="Y397" s="312"/>
      <c r="Z397" s="312"/>
    </row>
    <row r="398" spans="1:53" ht="14.25" customHeight="1" x14ac:dyDescent="0.25">
      <c r="A398" s="339" t="s">
        <v>97</v>
      </c>
      <c r="B398" s="333"/>
      <c r="C398" s="333"/>
      <c r="D398" s="333"/>
      <c r="E398" s="333"/>
      <c r="F398" s="333"/>
      <c r="G398" s="333"/>
      <c r="H398" s="333"/>
      <c r="I398" s="333"/>
      <c r="J398" s="333"/>
      <c r="K398" s="333"/>
      <c r="L398" s="333"/>
      <c r="M398" s="333"/>
      <c r="N398" s="333"/>
      <c r="O398" s="333"/>
      <c r="P398" s="333"/>
      <c r="Q398" s="333"/>
      <c r="R398" s="333"/>
      <c r="S398" s="333"/>
      <c r="T398" s="333"/>
      <c r="U398" s="333"/>
      <c r="V398" s="333"/>
      <c r="W398" s="333"/>
      <c r="X398" s="333"/>
      <c r="Y398" s="313"/>
      <c r="Z398" s="313"/>
    </row>
    <row r="399" spans="1:53" ht="27" customHeight="1" x14ac:dyDescent="0.25">
      <c r="A399" s="54" t="s">
        <v>567</v>
      </c>
      <c r="B399" s="54" t="s">
        <v>568</v>
      </c>
      <c r="C399" s="31">
        <v>4301020196</v>
      </c>
      <c r="D399" s="324">
        <v>4607091389388</v>
      </c>
      <c r="E399" s="323"/>
      <c r="F399" s="316">
        <v>1.3</v>
      </c>
      <c r="G399" s="32">
        <v>4</v>
      </c>
      <c r="H399" s="316">
        <v>5.2</v>
      </c>
      <c r="I399" s="316">
        <v>5.6079999999999997</v>
      </c>
      <c r="J399" s="32">
        <v>104</v>
      </c>
      <c r="K399" s="32" t="s">
        <v>100</v>
      </c>
      <c r="L399" s="33" t="s">
        <v>121</v>
      </c>
      <c r="M399" s="32">
        <v>35</v>
      </c>
      <c r="N399" s="36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9" s="322"/>
      <c r="P399" s="322"/>
      <c r="Q399" s="322"/>
      <c r="R399" s="323"/>
      <c r="S399" s="34"/>
      <c r="T399" s="34"/>
      <c r="U399" s="35" t="s">
        <v>65</v>
      </c>
      <c r="V399" s="317">
        <v>0</v>
      </c>
      <c r="W399" s="318">
        <f>IFERROR(IF(V399="",0,CEILING((V399/$H399),1)*$H399),"")</f>
        <v>0</v>
      </c>
      <c r="X399" s="36" t="str">
        <f>IFERROR(IF(W399=0,"",ROUNDUP(W399/H399,0)*0.01196),"")</f>
        <v/>
      </c>
      <c r="Y399" s="56"/>
      <c r="Z399" s="57"/>
      <c r="AD399" s="58"/>
      <c r="BA399" s="273" t="s">
        <v>1</v>
      </c>
    </row>
    <row r="400" spans="1:53" ht="27" customHeight="1" x14ac:dyDescent="0.25">
      <c r="A400" s="54" t="s">
        <v>569</v>
      </c>
      <c r="B400" s="54" t="s">
        <v>570</v>
      </c>
      <c r="C400" s="31">
        <v>4301020185</v>
      </c>
      <c r="D400" s="324">
        <v>4607091389364</v>
      </c>
      <c r="E400" s="323"/>
      <c r="F400" s="316">
        <v>0.42</v>
      </c>
      <c r="G400" s="32">
        <v>6</v>
      </c>
      <c r="H400" s="316">
        <v>2.52</v>
      </c>
      <c r="I400" s="316">
        <v>2.75</v>
      </c>
      <c r="J400" s="32">
        <v>156</v>
      </c>
      <c r="K400" s="32" t="s">
        <v>63</v>
      </c>
      <c r="L400" s="33" t="s">
        <v>121</v>
      </c>
      <c r="M400" s="32">
        <v>35</v>
      </c>
      <c r="N400" s="40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0" s="322"/>
      <c r="P400" s="322"/>
      <c r="Q400" s="322"/>
      <c r="R400" s="323"/>
      <c r="S400" s="34"/>
      <c r="T400" s="34"/>
      <c r="U400" s="35" t="s">
        <v>65</v>
      </c>
      <c r="V400" s="317">
        <v>0</v>
      </c>
      <c r="W400" s="318">
        <f>IFERROR(IF(V400="",0,CEILING((V400/$H400),1)*$H400),"")</f>
        <v>0</v>
      </c>
      <c r="X400" s="36" t="str">
        <f>IFERROR(IF(W400=0,"",ROUNDUP(W400/H400,0)*0.00753),"")</f>
        <v/>
      </c>
      <c r="Y400" s="56"/>
      <c r="Z400" s="57"/>
      <c r="AD400" s="58"/>
      <c r="BA400" s="274" t="s">
        <v>1</v>
      </c>
    </row>
    <row r="401" spans="1:53" x14ac:dyDescent="0.2">
      <c r="A401" s="332"/>
      <c r="B401" s="333"/>
      <c r="C401" s="333"/>
      <c r="D401" s="333"/>
      <c r="E401" s="333"/>
      <c r="F401" s="333"/>
      <c r="G401" s="333"/>
      <c r="H401" s="333"/>
      <c r="I401" s="333"/>
      <c r="J401" s="333"/>
      <c r="K401" s="333"/>
      <c r="L401" s="333"/>
      <c r="M401" s="334"/>
      <c r="N401" s="325" t="s">
        <v>66</v>
      </c>
      <c r="O401" s="326"/>
      <c r="P401" s="326"/>
      <c r="Q401" s="326"/>
      <c r="R401" s="326"/>
      <c r="S401" s="326"/>
      <c r="T401" s="327"/>
      <c r="U401" s="37" t="s">
        <v>67</v>
      </c>
      <c r="V401" s="319">
        <f>IFERROR(V399/H399,"0")+IFERROR(V400/H400,"0")</f>
        <v>0</v>
      </c>
      <c r="W401" s="319">
        <f>IFERROR(W399/H399,"0")+IFERROR(W400/H400,"0")</f>
        <v>0</v>
      </c>
      <c r="X401" s="319">
        <f>IFERROR(IF(X399="",0,X399),"0")+IFERROR(IF(X400="",0,X400),"0")</f>
        <v>0</v>
      </c>
      <c r="Y401" s="320"/>
      <c r="Z401" s="320"/>
    </row>
    <row r="402" spans="1:53" x14ac:dyDescent="0.2">
      <c r="A402" s="333"/>
      <c r="B402" s="333"/>
      <c r="C402" s="333"/>
      <c r="D402" s="333"/>
      <c r="E402" s="333"/>
      <c r="F402" s="333"/>
      <c r="G402" s="333"/>
      <c r="H402" s="333"/>
      <c r="I402" s="333"/>
      <c r="J402" s="333"/>
      <c r="K402" s="333"/>
      <c r="L402" s="333"/>
      <c r="M402" s="334"/>
      <c r="N402" s="325" t="s">
        <v>66</v>
      </c>
      <c r="O402" s="326"/>
      <c r="P402" s="326"/>
      <c r="Q402" s="326"/>
      <c r="R402" s="326"/>
      <c r="S402" s="326"/>
      <c r="T402" s="327"/>
      <c r="U402" s="37" t="s">
        <v>65</v>
      </c>
      <c r="V402" s="319">
        <f>IFERROR(SUM(V399:V400),"0")</f>
        <v>0</v>
      </c>
      <c r="W402" s="319">
        <f>IFERROR(SUM(W399:W400),"0")</f>
        <v>0</v>
      </c>
      <c r="X402" s="37"/>
      <c r="Y402" s="320"/>
      <c r="Z402" s="320"/>
    </row>
    <row r="403" spans="1:53" ht="14.25" customHeight="1" x14ac:dyDescent="0.25">
      <c r="A403" s="339" t="s">
        <v>60</v>
      </c>
      <c r="B403" s="333"/>
      <c r="C403" s="333"/>
      <c r="D403" s="333"/>
      <c r="E403" s="333"/>
      <c r="F403" s="333"/>
      <c r="G403" s="333"/>
      <c r="H403" s="333"/>
      <c r="I403" s="333"/>
      <c r="J403" s="333"/>
      <c r="K403" s="333"/>
      <c r="L403" s="333"/>
      <c r="M403" s="333"/>
      <c r="N403" s="333"/>
      <c r="O403" s="333"/>
      <c r="P403" s="333"/>
      <c r="Q403" s="333"/>
      <c r="R403" s="333"/>
      <c r="S403" s="333"/>
      <c r="T403" s="333"/>
      <c r="U403" s="333"/>
      <c r="V403" s="333"/>
      <c r="W403" s="333"/>
      <c r="X403" s="333"/>
      <c r="Y403" s="313"/>
      <c r="Z403" s="313"/>
    </row>
    <row r="404" spans="1:53" ht="27" customHeight="1" x14ac:dyDescent="0.25">
      <c r="A404" s="54" t="s">
        <v>571</v>
      </c>
      <c r="B404" s="54" t="s">
        <v>572</v>
      </c>
      <c r="C404" s="31">
        <v>4301031212</v>
      </c>
      <c r="D404" s="324">
        <v>4607091389739</v>
      </c>
      <c r="E404" s="323"/>
      <c r="F404" s="316">
        <v>0.7</v>
      </c>
      <c r="G404" s="32">
        <v>6</v>
      </c>
      <c r="H404" s="316">
        <v>4.2</v>
      </c>
      <c r="I404" s="316">
        <v>4.43</v>
      </c>
      <c r="J404" s="32">
        <v>156</v>
      </c>
      <c r="K404" s="32" t="s">
        <v>63</v>
      </c>
      <c r="L404" s="33" t="s">
        <v>101</v>
      </c>
      <c r="M404" s="32">
        <v>45</v>
      </c>
      <c r="N404" s="36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4" s="322"/>
      <c r="P404" s="322"/>
      <c r="Q404" s="322"/>
      <c r="R404" s="323"/>
      <c r="S404" s="34"/>
      <c r="T404" s="34"/>
      <c r="U404" s="35" t="s">
        <v>65</v>
      </c>
      <c r="V404" s="317">
        <v>0</v>
      </c>
      <c r="W404" s="318">
        <f t="shared" ref="W404:W410" si="18">IFERROR(IF(V404="",0,CEILING((V404/$H404),1)*$H404),"")</f>
        <v>0</v>
      </c>
      <c r="X404" s="36" t="str">
        <f>IFERROR(IF(W404=0,"",ROUNDUP(W404/H404,0)*0.00753),"")</f>
        <v/>
      </c>
      <c r="Y404" s="56"/>
      <c r="Z404" s="57"/>
      <c r="AD404" s="58"/>
      <c r="BA404" s="275" t="s">
        <v>1</v>
      </c>
    </row>
    <row r="405" spans="1:53" ht="27" customHeight="1" x14ac:dyDescent="0.25">
      <c r="A405" s="54" t="s">
        <v>573</v>
      </c>
      <c r="B405" s="54" t="s">
        <v>574</v>
      </c>
      <c r="C405" s="31">
        <v>4301031247</v>
      </c>
      <c r="D405" s="324">
        <v>4680115883048</v>
      </c>
      <c r="E405" s="323"/>
      <c r="F405" s="316">
        <v>1</v>
      </c>
      <c r="G405" s="32">
        <v>4</v>
      </c>
      <c r="H405" s="316">
        <v>4</v>
      </c>
      <c r="I405" s="316">
        <v>4.21</v>
      </c>
      <c r="J405" s="32">
        <v>120</v>
      </c>
      <c r="K405" s="32" t="s">
        <v>63</v>
      </c>
      <c r="L405" s="33" t="s">
        <v>64</v>
      </c>
      <c r="M405" s="32">
        <v>40</v>
      </c>
      <c r="N405" s="51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5" s="322"/>
      <c r="P405" s="322"/>
      <c r="Q405" s="322"/>
      <c r="R405" s="323"/>
      <c r="S405" s="34"/>
      <c r="T405" s="34"/>
      <c r="U405" s="35" t="s">
        <v>65</v>
      </c>
      <c r="V405" s="317">
        <v>0</v>
      </c>
      <c r="W405" s="318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6" t="s">
        <v>1</v>
      </c>
    </row>
    <row r="406" spans="1:53" ht="27" customHeight="1" x14ac:dyDescent="0.25">
      <c r="A406" s="54" t="s">
        <v>575</v>
      </c>
      <c r="B406" s="54" t="s">
        <v>576</v>
      </c>
      <c r="C406" s="31">
        <v>4301031176</v>
      </c>
      <c r="D406" s="324">
        <v>4607091389425</v>
      </c>
      <c r="E406" s="323"/>
      <c r="F406" s="316">
        <v>0.35</v>
      </c>
      <c r="G406" s="32">
        <v>6</v>
      </c>
      <c r="H406" s="316">
        <v>2.1</v>
      </c>
      <c r="I406" s="316">
        <v>2.23</v>
      </c>
      <c r="J406" s="32">
        <v>234</v>
      </c>
      <c r="K406" s="32" t="s">
        <v>168</v>
      </c>
      <c r="L406" s="33" t="s">
        <v>64</v>
      </c>
      <c r="M406" s="32">
        <v>45</v>
      </c>
      <c r="N406" s="5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6" s="322"/>
      <c r="P406" s="322"/>
      <c r="Q406" s="322"/>
      <c r="R406" s="323"/>
      <c r="S406" s="34"/>
      <c r="T406" s="34"/>
      <c r="U406" s="35" t="s">
        <v>65</v>
      </c>
      <c r="V406" s="317">
        <v>0</v>
      </c>
      <c r="W406" s="318">
        <f t="shared" si="18"/>
        <v>0</v>
      </c>
      <c r="X406" s="36" t="str">
        <f>IFERROR(IF(W406=0,"",ROUNDUP(W406/H406,0)*0.00502),"")</f>
        <v/>
      </c>
      <c r="Y406" s="56"/>
      <c r="Z406" s="57"/>
      <c r="AD406" s="58"/>
      <c r="BA406" s="277" t="s">
        <v>1</v>
      </c>
    </row>
    <row r="407" spans="1:53" ht="27" customHeight="1" x14ac:dyDescent="0.25">
      <c r="A407" s="54" t="s">
        <v>577</v>
      </c>
      <c r="B407" s="54" t="s">
        <v>578</v>
      </c>
      <c r="C407" s="31">
        <v>4301031215</v>
      </c>
      <c r="D407" s="324">
        <v>4680115882911</v>
      </c>
      <c r="E407" s="323"/>
      <c r="F407" s="316">
        <v>0.4</v>
      </c>
      <c r="G407" s="32">
        <v>6</v>
      </c>
      <c r="H407" s="316">
        <v>2.4</v>
      </c>
      <c r="I407" s="316">
        <v>2.5299999999999998</v>
      </c>
      <c r="J407" s="32">
        <v>234</v>
      </c>
      <c r="K407" s="32" t="s">
        <v>168</v>
      </c>
      <c r="L407" s="33" t="s">
        <v>64</v>
      </c>
      <c r="M407" s="32">
        <v>40</v>
      </c>
      <c r="N407" s="399" t="s">
        <v>579</v>
      </c>
      <c r="O407" s="322"/>
      <c r="P407" s="322"/>
      <c r="Q407" s="322"/>
      <c r="R407" s="323"/>
      <c r="S407" s="34"/>
      <c r="T407" s="34"/>
      <c r="U407" s="35" t="s">
        <v>65</v>
      </c>
      <c r="V407" s="317">
        <v>0</v>
      </c>
      <c r="W407" s="318">
        <f t="shared" si="18"/>
        <v>0</v>
      </c>
      <c r="X407" s="36" t="str">
        <f>IFERROR(IF(W407=0,"",ROUNDUP(W407/H407,0)*0.00502),"")</f>
        <v/>
      </c>
      <c r="Y407" s="56"/>
      <c r="Z407" s="57"/>
      <c r="AD407" s="58"/>
      <c r="BA407" s="278" t="s">
        <v>1</v>
      </c>
    </row>
    <row r="408" spans="1:53" ht="27" customHeight="1" x14ac:dyDescent="0.25">
      <c r="A408" s="54" t="s">
        <v>580</v>
      </c>
      <c r="B408" s="54" t="s">
        <v>581</v>
      </c>
      <c r="C408" s="31">
        <v>4301031167</v>
      </c>
      <c r="D408" s="324">
        <v>4680115880771</v>
      </c>
      <c r="E408" s="323"/>
      <c r="F408" s="316">
        <v>0.28000000000000003</v>
      </c>
      <c r="G408" s="32">
        <v>6</v>
      </c>
      <c r="H408" s="316">
        <v>1.68</v>
      </c>
      <c r="I408" s="316">
        <v>1.81</v>
      </c>
      <c r="J408" s="32">
        <v>234</v>
      </c>
      <c r="K408" s="32" t="s">
        <v>168</v>
      </c>
      <c r="L408" s="33" t="s">
        <v>64</v>
      </c>
      <c r="M408" s="32">
        <v>45</v>
      </c>
      <c r="N408" s="54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8" s="322"/>
      <c r="P408" s="322"/>
      <c r="Q408" s="322"/>
      <c r="R408" s="323"/>
      <c r="S408" s="34"/>
      <c r="T408" s="34"/>
      <c r="U408" s="35" t="s">
        <v>65</v>
      </c>
      <c r="V408" s="317">
        <v>0</v>
      </c>
      <c r="W408" s="318">
        <f t="shared" si="18"/>
        <v>0</v>
      </c>
      <c r="X408" s="36" t="str">
        <f>IFERROR(IF(W408=0,"",ROUNDUP(W408/H408,0)*0.00502),"")</f>
        <v/>
      </c>
      <c r="Y408" s="56"/>
      <c r="Z408" s="57"/>
      <c r="AD408" s="58"/>
      <c r="BA408" s="279" t="s">
        <v>1</v>
      </c>
    </row>
    <row r="409" spans="1:53" ht="27" customHeight="1" x14ac:dyDescent="0.25">
      <c r="A409" s="54" t="s">
        <v>582</v>
      </c>
      <c r="B409" s="54" t="s">
        <v>583</v>
      </c>
      <c r="C409" s="31">
        <v>4301031173</v>
      </c>
      <c r="D409" s="324">
        <v>4607091389500</v>
      </c>
      <c r="E409" s="323"/>
      <c r="F409" s="316">
        <v>0.35</v>
      </c>
      <c r="G409" s="32">
        <v>6</v>
      </c>
      <c r="H409" s="316">
        <v>2.1</v>
      </c>
      <c r="I409" s="316">
        <v>2.23</v>
      </c>
      <c r="J409" s="32">
        <v>234</v>
      </c>
      <c r="K409" s="32" t="s">
        <v>168</v>
      </c>
      <c r="L409" s="33" t="s">
        <v>64</v>
      </c>
      <c r="M409" s="32">
        <v>45</v>
      </c>
      <c r="N409" s="35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9" s="322"/>
      <c r="P409" s="322"/>
      <c r="Q409" s="322"/>
      <c r="R409" s="323"/>
      <c r="S409" s="34"/>
      <c r="T409" s="34"/>
      <c r="U409" s="35" t="s">
        <v>65</v>
      </c>
      <c r="V409" s="317">
        <v>0</v>
      </c>
      <c r="W409" s="318">
        <f t="shared" si="18"/>
        <v>0</v>
      </c>
      <c r="X409" s="36" t="str">
        <f>IFERROR(IF(W409=0,"",ROUNDUP(W409/H409,0)*0.00502),"")</f>
        <v/>
      </c>
      <c r="Y409" s="56"/>
      <c r="Z409" s="57"/>
      <c r="AD409" s="58"/>
      <c r="BA409" s="280" t="s">
        <v>1</v>
      </c>
    </row>
    <row r="410" spans="1:53" ht="27" customHeight="1" x14ac:dyDescent="0.25">
      <c r="A410" s="54" t="s">
        <v>584</v>
      </c>
      <c r="B410" s="54" t="s">
        <v>585</v>
      </c>
      <c r="C410" s="31">
        <v>4301031103</v>
      </c>
      <c r="D410" s="324">
        <v>4680115881983</v>
      </c>
      <c r="E410" s="323"/>
      <c r="F410" s="316">
        <v>0.28000000000000003</v>
      </c>
      <c r="G410" s="32">
        <v>4</v>
      </c>
      <c r="H410" s="316">
        <v>1.1200000000000001</v>
      </c>
      <c r="I410" s="316">
        <v>1.252</v>
      </c>
      <c r="J410" s="32">
        <v>234</v>
      </c>
      <c r="K410" s="32" t="s">
        <v>168</v>
      </c>
      <c r="L410" s="33" t="s">
        <v>64</v>
      </c>
      <c r="M410" s="32">
        <v>40</v>
      </c>
      <c r="N410" s="55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0" s="322"/>
      <c r="P410" s="322"/>
      <c r="Q410" s="322"/>
      <c r="R410" s="323"/>
      <c r="S410" s="34"/>
      <c r="T410" s="34"/>
      <c r="U410" s="35" t="s">
        <v>65</v>
      </c>
      <c r="V410" s="317">
        <v>0</v>
      </c>
      <c r="W410" s="318">
        <f t="shared" si="18"/>
        <v>0</v>
      </c>
      <c r="X410" s="36" t="str">
        <f>IFERROR(IF(W410=0,"",ROUNDUP(W410/H410,0)*0.00502),"")</f>
        <v/>
      </c>
      <c r="Y410" s="56"/>
      <c r="Z410" s="57"/>
      <c r="AD410" s="58"/>
      <c r="BA410" s="281" t="s">
        <v>1</v>
      </c>
    </row>
    <row r="411" spans="1:53" x14ac:dyDescent="0.2">
      <c r="A411" s="332"/>
      <c r="B411" s="333"/>
      <c r="C411" s="333"/>
      <c r="D411" s="333"/>
      <c r="E411" s="333"/>
      <c r="F411" s="333"/>
      <c r="G411" s="333"/>
      <c r="H411" s="333"/>
      <c r="I411" s="333"/>
      <c r="J411" s="333"/>
      <c r="K411" s="333"/>
      <c r="L411" s="333"/>
      <c r="M411" s="334"/>
      <c r="N411" s="325" t="s">
        <v>66</v>
      </c>
      <c r="O411" s="326"/>
      <c r="P411" s="326"/>
      <c r="Q411" s="326"/>
      <c r="R411" s="326"/>
      <c r="S411" s="326"/>
      <c r="T411" s="327"/>
      <c r="U411" s="37" t="s">
        <v>67</v>
      </c>
      <c r="V411" s="319">
        <f>IFERROR(V404/H404,"0")+IFERROR(V405/H405,"0")+IFERROR(V406/H406,"0")+IFERROR(V407/H407,"0")+IFERROR(V408/H408,"0")+IFERROR(V409/H409,"0")+IFERROR(V410/H410,"0")</f>
        <v>0</v>
      </c>
      <c r="W411" s="319">
        <f>IFERROR(W404/H404,"0")+IFERROR(W405/H405,"0")+IFERROR(W406/H406,"0")+IFERROR(W407/H407,"0")+IFERROR(W408/H408,"0")+IFERROR(W409/H409,"0")+IFERROR(W410/H410,"0")</f>
        <v>0</v>
      </c>
      <c r="X411" s="319">
        <f>IFERROR(IF(X404="",0,X404),"0")+IFERROR(IF(X405="",0,X405),"0")+IFERROR(IF(X406="",0,X406),"0")+IFERROR(IF(X407="",0,X407),"0")+IFERROR(IF(X408="",0,X408),"0")+IFERROR(IF(X409="",0,X409),"0")+IFERROR(IF(X410="",0,X410),"0")</f>
        <v>0</v>
      </c>
      <c r="Y411" s="320"/>
      <c r="Z411" s="320"/>
    </row>
    <row r="412" spans="1:53" x14ac:dyDescent="0.2">
      <c r="A412" s="333"/>
      <c r="B412" s="333"/>
      <c r="C412" s="333"/>
      <c r="D412" s="333"/>
      <c r="E412" s="333"/>
      <c r="F412" s="333"/>
      <c r="G412" s="333"/>
      <c r="H412" s="333"/>
      <c r="I412" s="333"/>
      <c r="J412" s="333"/>
      <c r="K412" s="333"/>
      <c r="L412" s="333"/>
      <c r="M412" s="334"/>
      <c r="N412" s="325" t="s">
        <v>66</v>
      </c>
      <c r="O412" s="326"/>
      <c r="P412" s="326"/>
      <c r="Q412" s="326"/>
      <c r="R412" s="326"/>
      <c r="S412" s="326"/>
      <c r="T412" s="327"/>
      <c r="U412" s="37" t="s">
        <v>65</v>
      </c>
      <c r="V412" s="319">
        <f>IFERROR(SUM(V404:V410),"0")</f>
        <v>0</v>
      </c>
      <c r="W412" s="319">
        <f>IFERROR(SUM(W404:W410),"0")</f>
        <v>0</v>
      </c>
      <c r="X412" s="37"/>
      <c r="Y412" s="320"/>
      <c r="Z412" s="320"/>
    </row>
    <row r="413" spans="1:53" ht="27.75" customHeight="1" x14ac:dyDescent="0.2">
      <c r="A413" s="494" t="s">
        <v>586</v>
      </c>
      <c r="B413" s="495"/>
      <c r="C413" s="495"/>
      <c r="D413" s="495"/>
      <c r="E413" s="495"/>
      <c r="F413" s="495"/>
      <c r="G413" s="495"/>
      <c r="H413" s="495"/>
      <c r="I413" s="495"/>
      <c r="J413" s="495"/>
      <c r="K413" s="495"/>
      <c r="L413" s="495"/>
      <c r="M413" s="495"/>
      <c r="N413" s="495"/>
      <c r="O413" s="495"/>
      <c r="P413" s="495"/>
      <c r="Q413" s="495"/>
      <c r="R413" s="495"/>
      <c r="S413" s="495"/>
      <c r="T413" s="495"/>
      <c r="U413" s="495"/>
      <c r="V413" s="495"/>
      <c r="W413" s="495"/>
      <c r="X413" s="495"/>
      <c r="Y413" s="48"/>
      <c r="Z413" s="48"/>
    </row>
    <row r="414" spans="1:53" ht="16.5" customHeight="1" x14ac:dyDescent="0.25">
      <c r="A414" s="382" t="s">
        <v>586</v>
      </c>
      <c r="B414" s="333"/>
      <c r="C414" s="333"/>
      <c r="D414" s="333"/>
      <c r="E414" s="333"/>
      <c r="F414" s="333"/>
      <c r="G414" s="333"/>
      <c r="H414" s="333"/>
      <c r="I414" s="333"/>
      <c r="J414" s="333"/>
      <c r="K414" s="333"/>
      <c r="L414" s="333"/>
      <c r="M414" s="333"/>
      <c r="N414" s="333"/>
      <c r="O414" s="333"/>
      <c r="P414" s="333"/>
      <c r="Q414" s="333"/>
      <c r="R414" s="333"/>
      <c r="S414" s="333"/>
      <c r="T414" s="333"/>
      <c r="U414" s="333"/>
      <c r="V414" s="333"/>
      <c r="W414" s="333"/>
      <c r="X414" s="333"/>
      <c r="Y414" s="312"/>
      <c r="Z414" s="312"/>
    </row>
    <row r="415" spans="1:53" ht="14.25" customHeight="1" x14ac:dyDescent="0.25">
      <c r="A415" s="339" t="s">
        <v>105</v>
      </c>
      <c r="B415" s="333"/>
      <c r="C415" s="333"/>
      <c r="D415" s="333"/>
      <c r="E415" s="333"/>
      <c r="F415" s="333"/>
      <c r="G415" s="333"/>
      <c r="H415" s="333"/>
      <c r="I415" s="333"/>
      <c r="J415" s="333"/>
      <c r="K415" s="333"/>
      <c r="L415" s="333"/>
      <c r="M415" s="333"/>
      <c r="N415" s="333"/>
      <c r="O415" s="333"/>
      <c r="P415" s="333"/>
      <c r="Q415" s="333"/>
      <c r="R415" s="333"/>
      <c r="S415" s="333"/>
      <c r="T415" s="333"/>
      <c r="U415" s="333"/>
      <c r="V415" s="333"/>
      <c r="W415" s="333"/>
      <c r="X415" s="333"/>
      <c r="Y415" s="313"/>
      <c r="Z415" s="313"/>
    </row>
    <row r="416" spans="1:53" ht="27" customHeight="1" x14ac:dyDescent="0.25">
      <c r="A416" s="54" t="s">
        <v>587</v>
      </c>
      <c r="B416" s="54" t="s">
        <v>588</v>
      </c>
      <c r="C416" s="31">
        <v>4301011371</v>
      </c>
      <c r="D416" s="324">
        <v>4607091389067</v>
      </c>
      <c r="E416" s="323"/>
      <c r="F416" s="316">
        <v>0.88</v>
      </c>
      <c r="G416" s="32">
        <v>6</v>
      </c>
      <c r="H416" s="316">
        <v>5.28</v>
      </c>
      <c r="I416" s="316">
        <v>5.64</v>
      </c>
      <c r="J416" s="32">
        <v>104</v>
      </c>
      <c r="K416" s="32" t="s">
        <v>100</v>
      </c>
      <c r="L416" s="33" t="s">
        <v>121</v>
      </c>
      <c r="M416" s="32">
        <v>55</v>
      </c>
      <c r="N416" s="57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6" s="322"/>
      <c r="P416" s="322"/>
      <c r="Q416" s="322"/>
      <c r="R416" s="323"/>
      <c r="S416" s="34"/>
      <c r="T416" s="34"/>
      <c r="U416" s="35" t="s">
        <v>65</v>
      </c>
      <c r="V416" s="317">
        <v>0</v>
      </c>
      <c r="W416" s="318">
        <f t="shared" ref="W416:W424" si="19"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2" t="s">
        <v>1</v>
      </c>
    </row>
    <row r="417" spans="1:53" ht="27" customHeight="1" x14ac:dyDescent="0.25">
      <c r="A417" s="54" t="s">
        <v>589</v>
      </c>
      <c r="B417" s="54" t="s">
        <v>590</v>
      </c>
      <c r="C417" s="31">
        <v>4301011363</v>
      </c>
      <c r="D417" s="324">
        <v>4607091383522</v>
      </c>
      <c r="E417" s="323"/>
      <c r="F417" s="316">
        <v>0.88</v>
      </c>
      <c r="G417" s="32">
        <v>6</v>
      </c>
      <c r="H417" s="316">
        <v>5.28</v>
      </c>
      <c r="I417" s="316">
        <v>5.64</v>
      </c>
      <c r="J417" s="32">
        <v>104</v>
      </c>
      <c r="K417" s="32" t="s">
        <v>100</v>
      </c>
      <c r="L417" s="33" t="s">
        <v>101</v>
      </c>
      <c r="M417" s="32">
        <v>55</v>
      </c>
      <c r="N417" s="57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7" s="322"/>
      <c r="P417" s="322"/>
      <c r="Q417" s="322"/>
      <c r="R417" s="323"/>
      <c r="S417" s="34"/>
      <c r="T417" s="34"/>
      <c r="U417" s="35" t="s">
        <v>65</v>
      </c>
      <c r="V417" s="317">
        <v>0</v>
      </c>
      <c r="W417" s="318">
        <f t="shared" si="19"/>
        <v>0</v>
      </c>
      <c r="X417" s="36" t="str">
        <f>IFERROR(IF(W417=0,"",ROUNDUP(W417/H417,0)*0.01196),"")</f>
        <v/>
      </c>
      <c r="Y417" s="56"/>
      <c r="Z417" s="57"/>
      <c r="AD417" s="58"/>
      <c r="BA417" s="283" t="s">
        <v>1</v>
      </c>
    </row>
    <row r="418" spans="1:53" ht="27" customHeight="1" x14ac:dyDescent="0.25">
      <c r="A418" s="54" t="s">
        <v>591</v>
      </c>
      <c r="B418" s="54" t="s">
        <v>592</v>
      </c>
      <c r="C418" s="31">
        <v>4301011431</v>
      </c>
      <c r="D418" s="324">
        <v>4607091384437</v>
      </c>
      <c r="E418" s="323"/>
      <c r="F418" s="316">
        <v>0.88</v>
      </c>
      <c r="G418" s="32">
        <v>6</v>
      </c>
      <c r="H418" s="316">
        <v>5.28</v>
      </c>
      <c r="I418" s="316">
        <v>5.64</v>
      </c>
      <c r="J418" s="32">
        <v>104</v>
      </c>
      <c r="K418" s="32" t="s">
        <v>100</v>
      </c>
      <c r="L418" s="33" t="s">
        <v>101</v>
      </c>
      <c r="M418" s="32">
        <v>50</v>
      </c>
      <c r="N418" s="60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8" s="322"/>
      <c r="P418" s="322"/>
      <c r="Q418" s="322"/>
      <c r="R418" s="323"/>
      <c r="S418" s="34"/>
      <c r="T418" s="34"/>
      <c r="U418" s="35" t="s">
        <v>65</v>
      </c>
      <c r="V418" s="317">
        <v>0</v>
      </c>
      <c r="W418" s="318">
        <f t="shared" si="19"/>
        <v>0</v>
      </c>
      <c r="X418" s="36" t="str">
        <f>IFERROR(IF(W418=0,"",ROUNDUP(W418/H418,0)*0.01196),"")</f>
        <v/>
      </c>
      <c r="Y418" s="56"/>
      <c r="Z418" s="57"/>
      <c r="AD418" s="58"/>
      <c r="BA418" s="284" t="s">
        <v>1</v>
      </c>
    </row>
    <row r="419" spans="1:53" ht="27" customHeight="1" x14ac:dyDescent="0.25">
      <c r="A419" s="54" t="s">
        <v>593</v>
      </c>
      <c r="B419" s="54" t="s">
        <v>594</v>
      </c>
      <c r="C419" s="31">
        <v>4301011365</v>
      </c>
      <c r="D419" s="324">
        <v>4607091389104</v>
      </c>
      <c r="E419" s="323"/>
      <c r="F419" s="316">
        <v>0.88</v>
      </c>
      <c r="G419" s="32">
        <v>6</v>
      </c>
      <c r="H419" s="316">
        <v>5.28</v>
      </c>
      <c r="I419" s="316">
        <v>5.64</v>
      </c>
      <c r="J419" s="32">
        <v>104</v>
      </c>
      <c r="K419" s="32" t="s">
        <v>100</v>
      </c>
      <c r="L419" s="33" t="s">
        <v>101</v>
      </c>
      <c r="M419" s="32">
        <v>55</v>
      </c>
      <c r="N419" s="58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9" s="322"/>
      <c r="P419" s="322"/>
      <c r="Q419" s="322"/>
      <c r="R419" s="323"/>
      <c r="S419" s="34"/>
      <c r="T419" s="34"/>
      <c r="U419" s="35" t="s">
        <v>65</v>
      </c>
      <c r="V419" s="317">
        <v>0</v>
      </c>
      <c r="W419" s="318">
        <f t="shared" si="19"/>
        <v>0</v>
      </c>
      <c r="X419" s="36" t="str">
        <f>IFERROR(IF(W419=0,"",ROUNDUP(W419/H419,0)*0.01196),"")</f>
        <v/>
      </c>
      <c r="Y419" s="56"/>
      <c r="Z419" s="57"/>
      <c r="AD419" s="58"/>
      <c r="BA419" s="285" t="s">
        <v>1</v>
      </c>
    </row>
    <row r="420" spans="1:53" ht="27" customHeight="1" x14ac:dyDescent="0.25">
      <c r="A420" s="54" t="s">
        <v>595</v>
      </c>
      <c r="B420" s="54" t="s">
        <v>596</v>
      </c>
      <c r="C420" s="31">
        <v>4301011367</v>
      </c>
      <c r="D420" s="324">
        <v>4680115880603</v>
      </c>
      <c r="E420" s="323"/>
      <c r="F420" s="316">
        <v>0.6</v>
      </c>
      <c r="G420" s="32">
        <v>6</v>
      </c>
      <c r="H420" s="316">
        <v>3.6</v>
      </c>
      <c r="I420" s="316">
        <v>3.84</v>
      </c>
      <c r="J420" s="32">
        <v>120</v>
      </c>
      <c r="K420" s="32" t="s">
        <v>63</v>
      </c>
      <c r="L420" s="33" t="s">
        <v>101</v>
      </c>
      <c r="M420" s="32">
        <v>55</v>
      </c>
      <c r="N420" s="60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0" s="322"/>
      <c r="P420" s="322"/>
      <c r="Q420" s="322"/>
      <c r="R420" s="323"/>
      <c r="S420" s="34"/>
      <c r="T420" s="34"/>
      <c r="U420" s="35" t="s">
        <v>65</v>
      </c>
      <c r="V420" s="317">
        <v>0</v>
      </c>
      <c r="W420" s="318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6" t="s">
        <v>1</v>
      </c>
    </row>
    <row r="421" spans="1:53" ht="27" customHeight="1" x14ac:dyDescent="0.25">
      <c r="A421" s="54" t="s">
        <v>597</v>
      </c>
      <c r="B421" s="54" t="s">
        <v>598</v>
      </c>
      <c r="C421" s="31">
        <v>4301011168</v>
      </c>
      <c r="D421" s="324">
        <v>4607091389999</v>
      </c>
      <c r="E421" s="323"/>
      <c r="F421" s="316">
        <v>0.6</v>
      </c>
      <c r="G421" s="32">
        <v>6</v>
      </c>
      <c r="H421" s="316">
        <v>3.6</v>
      </c>
      <c r="I421" s="316">
        <v>3.84</v>
      </c>
      <c r="J421" s="32">
        <v>120</v>
      </c>
      <c r="K421" s="32" t="s">
        <v>63</v>
      </c>
      <c r="L421" s="33" t="s">
        <v>101</v>
      </c>
      <c r="M421" s="32">
        <v>55</v>
      </c>
      <c r="N421" s="54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1" s="322"/>
      <c r="P421" s="322"/>
      <c r="Q421" s="322"/>
      <c r="R421" s="323"/>
      <c r="S421" s="34"/>
      <c r="T421" s="34"/>
      <c r="U421" s="35" t="s">
        <v>65</v>
      </c>
      <c r="V421" s="317">
        <v>0</v>
      </c>
      <c r="W421" s="318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7" t="s">
        <v>1</v>
      </c>
    </row>
    <row r="422" spans="1:53" ht="27" customHeight="1" x14ac:dyDescent="0.25">
      <c r="A422" s="54" t="s">
        <v>599</v>
      </c>
      <c r="B422" s="54" t="s">
        <v>600</v>
      </c>
      <c r="C422" s="31">
        <v>4301011372</v>
      </c>
      <c r="D422" s="324">
        <v>4680115882782</v>
      </c>
      <c r="E422" s="323"/>
      <c r="F422" s="316">
        <v>0.6</v>
      </c>
      <c r="G422" s="32">
        <v>6</v>
      </c>
      <c r="H422" s="316">
        <v>3.6</v>
      </c>
      <c r="I422" s="316">
        <v>3.84</v>
      </c>
      <c r="J422" s="32">
        <v>120</v>
      </c>
      <c r="K422" s="32" t="s">
        <v>63</v>
      </c>
      <c r="L422" s="33" t="s">
        <v>101</v>
      </c>
      <c r="M422" s="32">
        <v>50</v>
      </c>
      <c r="N422" s="44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2" s="322"/>
      <c r="P422" s="322"/>
      <c r="Q422" s="322"/>
      <c r="R422" s="323"/>
      <c r="S422" s="34"/>
      <c r="T422" s="34"/>
      <c r="U422" s="35" t="s">
        <v>65</v>
      </c>
      <c r="V422" s="317">
        <v>0</v>
      </c>
      <c r="W422" s="318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8" t="s">
        <v>1</v>
      </c>
    </row>
    <row r="423" spans="1:53" ht="27" customHeight="1" x14ac:dyDescent="0.25">
      <c r="A423" s="54" t="s">
        <v>601</v>
      </c>
      <c r="B423" s="54" t="s">
        <v>602</v>
      </c>
      <c r="C423" s="31">
        <v>4301011190</v>
      </c>
      <c r="D423" s="324">
        <v>4607091389098</v>
      </c>
      <c r="E423" s="323"/>
      <c r="F423" s="316">
        <v>0.4</v>
      </c>
      <c r="G423" s="32">
        <v>6</v>
      </c>
      <c r="H423" s="316">
        <v>2.4</v>
      </c>
      <c r="I423" s="316">
        <v>2.6</v>
      </c>
      <c r="J423" s="32">
        <v>156</v>
      </c>
      <c r="K423" s="32" t="s">
        <v>63</v>
      </c>
      <c r="L423" s="33" t="s">
        <v>121</v>
      </c>
      <c r="M423" s="32">
        <v>50</v>
      </c>
      <c r="N423" s="5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3" s="322"/>
      <c r="P423" s="322"/>
      <c r="Q423" s="322"/>
      <c r="R423" s="323"/>
      <c r="S423" s="34"/>
      <c r="T423" s="34"/>
      <c r="U423" s="35" t="s">
        <v>65</v>
      </c>
      <c r="V423" s="317">
        <v>0</v>
      </c>
      <c r="W423" s="318">
        <f t="shared" si="19"/>
        <v>0</v>
      </c>
      <c r="X423" s="36" t="str">
        <f>IFERROR(IF(W423=0,"",ROUNDUP(W423/H423,0)*0.00753),"")</f>
        <v/>
      </c>
      <c r="Y423" s="56"/>
      <c r="Z423" s="57"/>
      <c r="AD423" s="58"/>
      <c r="BA423" s="289" t="s">
        <v>1</v>
      </c>
    </row>
    <row r="424" spans="1:53" ht="27" customHeight="1" x14ac:dyDescent="0.25">
      <c r="A424" s="54" t="s">
        <v>603</v>
      </c>
      <c r="B424" s="54" t="s">
        <v>604</v>
      </c>
      <c r="C424" s="31">
        <v>4301011366</v>
      </c>
      <c r="D424" s="324">
        <v>4607091389982</v>
      </c>
      <c r="E424" s="323"/>
      <c r="F424" s="316">
        <v>0.6</v>
      </c>
      <c r="G424" s="32">
        <v>6</v>
      </c>
      <c r="H424" s="316">
        <v>3.6</v>
      </c>
      <c r="I424" s="316">
        <v>3.84</v>
      </c>
      <c r="J424" s="32">
        <v>120</v>
      </c>
      <c r="K424" s="32" t="s">
        <v>63</v>
      </c>
      <c r="L424" s="33" t="s">
        <v>101</v>
      </c>
      <c r="M424" s="32">
        <v>55</v>
      </c>
      <c r="N424" s="45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4" s="322"/>
      <c r="P424" s="322"/>
      <c r="Q424" s="322"/>
      <c r="R424" s="323"/>
      <c r="S424" s="34"/>
      <c r="T424" s="34"/>
      <c r="U424" s="35" t="s">
        <v>65</v>
      </c>
      <c r="V424" s="317">
        <v>0</v>
      </c>
      <c r="W424" s="318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90" t="s">
        <v>1</v>
      </c>
    </row>
    <row r="425" spans="1:53" x14ac:dyDescent="0.2">
      <c r="A425" s="332"/>
      <c r="B425" s="333"/>
      <c r="C425" s="333"/>
      <c r="D425" s="333"/>
      <c r="E425" s="333"/>
      <c r="F425" s="333"/>
      <c r="G425" s="333"/>
      <c r="H425" s="333"/>
      <c r="I425" s="333"/>
      <c r="J425" s="333"/>
      <c r="K425" s="333"/>
      <c r="L425" s="333"/>
      <c r="M425" s="334"/>
      <c r="N425" s="325" t="s">
        <v>66</v>
      </c>
      <c r="O425" s="326"/>
      <c r="P425" s="326"/>
      <c r="Q425" s="326"/>
      <c r="R425" s="326"/>
      <c r="S425" s="326"/>
      <c r="T425" s="327"/>
      <c r="U425" s="37" t="s">
        <v>67</v>
      </c>
      <c r="V425" s="319">
        <f>IFERROR(V416/H416,"0")+IFERROR(V417/H417,"0")+IFERROR(V418/H418,"0")+IFERROR(V419/H419,"0")+IFERROR(V420/H420,"0")+IFERROR(V421/H421,"0")+IFERROR(V422/H422,"0")+IFERROR(V423/H423,"0")+IFERROR(V424/H424,"0")</f>
        <v>0</v>
      </c>
      <c r="W425" s="319">
        <f>IFERROR(W416/H416,"0")+IFERROR(W417/H417,"0")+IFERROR(W418/H418,"0")+IFERROR(W419/H419,"0")+IFERROR(W420/H420,"0")+IFERROR(W421/H421,"0")+IFERROR(W422/H422,"0")+IFERROR(W423/H423,"0")+IFERROR(W424/H424,"0")</f>
        <v>0</v>
      </c>
      <c r="X425" s="319">
        <f>IFERROR(IF(X416="",0,X416),"0")+IFERROR(IF(X417="",0,X417),"0")+IFERROR(IF(X418="",0,X418),"0")+IFERROR(IF(X419="",0,X419),"0")+IFERROR(IF(X420="",0,X420),"0")+IFERROR(IF(X421="",0,X421),"0")+IFERROR(IF(X422="",0,X422),"0")+IFERROR(IF(X423="",0,X423),"0")+IFERROR(IF(X424="",0,X424),"0")</f>
        <v>0</v>
      </c>
      <c r="Y425" s="320"/>
      <c r="Z425" s="320"/>
    </row>
    <row r="426" spans="1:53" x14ac:dyDescent="0.2">
      <c r="A426" s="333"/>
      <c r="B426" s="333"/>
      <c r="C426" s="333"/>
      <c r="D426" s="333"/>
      <c r="E426" s="333"/>
      <c r="F426" s="333"/>
      <c r="G426" s="333"/>
      <c r="H426" s="333"/>
      <c r="I426" s="333"/>
      <c r="J426" s="333"/>
      <c r="K426" s="333"/>
      <c r="L426" s="333"/>
      <c r="M426" s="334"/>
      <c r="N426" s="325" t="s">
        <v>66</v>
      </c>
      <c r="O426" s="326"/>
      <c r="P426" s="326"/>
      <c r="Q426" s="326"/>
      <c r="R426" s="326"/>
      <c r="S426" s="326"/>
      <c r="T426" s="327"/>
      <c r="U426" s="37" t="s">
        <v>65</v>
      </c>
      <c r="V426" s="319">
        <f>IFERROR(SUM(V416:V424),"0")</f>
        <v>0</v>
      </c>
      <c r="W426" s="319">
        <f>IFERROR(SUM(W416:W424),"0")</f>
        <v>0</v>
      </c>
      <c r="X426" s="37"/>
      <c r="Y426" s="320"/>
      <c r="Z426" s="320"/>
    </row>
    <row r="427" spans="1:53" ht="14.25" customHeight="1" x14ac:dyDescent="0.25">
      <c r="A427" s="339" t="s">
        <v>97</v>
      </c>
      <c r="B427" s="333"/>
      <c r="C427" s="333"/>
      <c r="D427" s="333"/>
      <c r="E427" s="333"/>
      <c r="F427" s="333"/>
      <c r="G427" s="333"/>
      <c r="H427" s="333"/>
      <c r="I427" s="333"/>
      <c r="J427" s="333"/>
      <c r="K427" s="333"/>
      <c r="L427" s="333"/>
      <c r="M427" s="333"/>
      <c r="N427" s="333"/>
      <c r="O427" s="333"/>
      <c r="P427" s="333"/>
      <c r="Q427" s="333"/>
      <c r="R427" s="333"/>
      <c r="S427" s="333"/>
      <c r="T427" s="333"/>
      <c r="U427" s="333"/>
      <c r="V427" s="333"/>
      <c r="W427" s="333"/>
      <c r="X427" s="333"/>
      <c r="Y427" s="313"/>
      <c r="Z427" s="313"/>
    </row>
    <row r="428" spans="1:53" ht="16.5" customHeight="1" x14ac:dyDescent="0.25">
      <c r="A428" s="54" t="s">
        <v>605</v>
      </c>
      <c r="B428" s="54" t="s">
        <v>606</v>
      </c>
      <c r="C428" s="31">
        <v>4301020222</v>
      </c>
      <c r="D428" s="324">
        <v>4607091388930</v>
      </c>
      <c r="E428" s="323"/>
      <c r="F428" s="316">
        <v>0.88</v>
      </c>
      <c r="G428" s="32">
        <v>6</v>
      </c>
      <c r="H428" s="316">
        <v>5.28</v>
      </c>
      <c r="I428" s="316">
        <v>5.64</v>
      </c>
      <c r="J428" s="32">
        <v>104</v>
      </c>
      <c r="K428" s="32" t="s">
        <v>100</v>
      </c>
      <c r="L428" s="33" t="s">
        <v>101</v>
      </c>
      <c r="M428" s="32">
        <v>55</v>
      </c>
      <c r="N428" s="42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8" s="322"/>
      <c r="P428" s="322"/>
      <c r="Q428" s="322"/>
      <c r="R428" s="323"/>
      <c r="S428" s="34"/>
      <c r="T428" s="34"/>
      <c r="U428" s="35" t="s">
        <v>65</v>
      </c>
      <c r="V428" s="317">
        <v>0</v>
      </c>
      <c r="W428" s="318">
        <f>IFERROR(IF(V428="",0,CEILING((V428/$H428),1)*$H428),"")</f>
        <v>0</v>
      </c>
      <c r="X428" s="36" t="str">
        <f>IFERROR(IF(W428=0,"",ROUNDUP(W428/H428,0)*0.01196),"")</f>
        <v/>
      </c>
      <c r="Y428" s="56"/>
      <c r="Z428" s="57"/>
      <c r="AD428" s="58"/>
      <c r="BA428" s="291" t="s">
        <v>1</v>
      </c>
    </row>
    <row r="429" spans="1:53" ht="16.5" customHeight="1" x14ac:dyDescent="0.25">
      <c r="A429" s="54" t="s">
        <v>607</v>
      </c>
      <c r="B429" s="54" t="s">
        <v>608</v>
      </c>
      <c r="C429" s="31">
        <v>4301020206</v>
      </c>
      <c r="D429" s="324">
        <v>4680115880054</v>
      </c>
      <c r="E429" s="323"/>
      <c r="F429" s="316">
        <v>0.6</v>
      </c>
      <c r="G429" s="32">
        <v>6</v>
      </c>
      <c r="H429" s="316">
        <v>3.6</v>
      </c>
      <c r="I429" s="316">
        <v>3.84</v>
      </c>
      <c r="J429" s="32">
        <v>120</v>
      </c>
      <c r="K429" s="32" t="s">
        <v>63</v>
      </c>
      <c r="L429" s="33" t="s">
        <v>101</v>
      </c>
      <c r="M429" s="32">
        <v>55</v>
      </c>
      <c r="N429" s="4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9" s="322"/>
      <c r="P429" s="322"/>
      <c r="Q429" s="322"/>
      <c r="R429" s="323"/>
      <c r="S429" s="34"/>
      <c r="T429" s="34"/>
      <c r="U429" s="35" t="s">
        <v>65</v>
      </c>
      <c r="V429" s="317">
        <v>0</v>
      </c>
      <c r="W429" s="318">
        <f>IFERROR(IF(V429="",0,CEILING((V429/$H429),1)*$H429),"")</f>
        <v>0</v>
      </c>
      <c r="X429" s="36" t="str">
        <f>IFERROR(IF(W429=0,"",ROUNDUP(W429/H429,0)*0.00937),"")</f>
        <v/>
      </c>
      <c r="Y429" s="56"/>
      <c r="Z429" s="57"/>
      <c r="AD429" s="58"/>
      <c r="BA429" s="292" t="s">
        <v>1</v>
      </c>
    </row>
    <row r="430" spans="1:53" x14ac:dyDescent="0.2">
      <c r="A430" s="332"/>
      <c r="B430" s="333"/>
      <c r="C430" s="333"/>
      <c r="D430" s="333"/>
      <c r="E430" s="333"/>
      <c r="F430" s="333"/>
      <c r="G430" s="333"/>
      <c r="H430" s="333"/>
      <c r="I430" s="333"/>
      <c r="J430" s="333"/>
      <c r="K430" s="333"/>
      <c r="L430" s="333"/>
      <c r="M430" s="334"/>
      <c r="N430" s="325" t="s">
        <v>66</v>
      </c>
      <c r="O430" s="326"/>
      <c r="P430" s="326"/>
      <c r="Q430" s="326"/>
      <c r="R430" s="326"/>
      <c r="S430" s="326"/>
      <c r="T430" s="327"/>
      <c r="U430" s="37" t="s">
        <v>67</v>
      </c>
      <c r="V430" s="319">
        <f>IFERROR(V428/H428,"0")+IFERROR(V429/H429,"0")</f>
        <v>0</v>
      </c>
      <c r="W430" s="319">
        <f>IFERROR(W428/H428,"0")+IFERROR(W429/H429,"0")</f>
        <v>0</v>
      </c>
      <c r="X430" s="319">
        <f>IFERROR(IF(X428="",0,X428),"0")+IFERROR(IF(X429="",0,X429),"0")</f>
        <v>0</v>
      </c>
      <c r="Y430" s="320"/>
      <c r="Z430" s="320"/>
    </row>
    <row r="431" spans="1:53" x14ac:dyDescent="0.2">
      <c r="A431" s="333"/>
      <c r="B431" s="333"/>
      <c r="C431" s="333"/>
      <c r="D431" s="333"/>
      <c r="E431" s="333"/>
      <c r="F431" s="333"/>
      <c r="G431" s="333"/>
      <c r="H431" s="333"/>
      <c r="I431" s="333"/>
      <c r="J431" s="333"/>
      <c r="K431" s="333"/>
      <c r="L431" s="333"/>
      <c r="M431" s="334"/>
      <c r="N431" s="325" t="s">
        <v>66</v>
      </c>
      <c r="O431" s="326"/>
      <c r="P431" s="326"/>
      <c r="Q431" s="326"/>
      <c r="R431" s="326"/>
      <c r="S431" s="326"/>
      <c r="T431" s="327"/>
      <c r="U431" s="37" t="s">
        <v>65</v>
      </c>
      <c r="V431" s="319">
        <f>IFERROR(SUM(V428:V429),"0")</f>
        <v>0</v>
      </c>
      <c r="W431" s="319">
        <f>IFERROR(SUM(W428:W429),"0")</f>
        <v>0</v>
      </c>
      <c r="X431" s="37"/>
      <c r="Y431" s="320"/>
      <c r="Z431" s="320"/>
    </row>
    <row r="432" spans="1:53" ht="14.25" customHeight="1" x14ac:dyDescent="0.25">
      <c r="A432" s="339" t="s">
        <v>60</v>
      </c>
      <c r="B432" s="333"/>
      <c r="C432" s="333"/>
      <c r="D432" s="333"/>
      <c r="E432" s="333"/>
      <c r="F432" s="333"/>
      <c r="G432" s="333"/>
      <c r="H432" s="333"/>
      <c r="I432" s="333"/>
      <c r="J432" s="333"/>
      <c r="K432" s="333"/>
      <c r="L432" s="333"/>
      <c r="M432" s="333"/>
      <c r="N432" s="333"/>
      <c r="O432" s="333"/>
      <c r="P432" s="333"/>
      <c r="Q432" s="333"/>
      <c r="R432" s="333"/>
      <c r="S432" s="333"/>
      <c r="T432" s="333"/>
      <c r="U432" s="333"/>
      <c r="V432" s="333"/>
      <c r="W432" s="333"/>
      <c r="X432" s="333"/>
      <c r="Y432" s="313"/>
      <c r="Z432" s="313"/>
    </row>
    <row r="433" spans="1:53" ht="27" customHeight="1" x14ac:dyDescent="0.25">
      <c r="A433" s="54" t="s">
        <v>609</v>
      </c>
      <c r="B433" s="54" t="s">
        <v>610</v>
      </c>
      <c r="C433" s="31">
        <v>4301031252</v>
      </c>
      <c r="D433" s="324">
        <v>4680115883116</v>
      </c>
      <c r="E433" s="323"/>
      <c r="F433" s="316">
        <v>0.88</v>
      </c>
      <c r="G433" s="32">
        <v>6</v>
      </c>
      <c r="H433" s="316">
        <v>5.28</v>
      </c>
      <c r="I433" s="316">
        <v>5.64</v>
      </c>
      <c r="J433" s="32">
        <v>104</v>
      </c>
      <c r="K433" s="32" t="s">
        <v>100</v>
      </c>
      <c r="L433" s="33" t="s">
        <v>101</v>
      </c>
      <c r="M433" s="32">
        <v>60</v>
      </c>
      <c r="N433" s="60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3" s="322"/>
      <c r="P433" s="322"/>
      <c r="Q433" s="322"/>
      <c r="R433" s="323"/>
      <c r="S433" s="34"/>
      <c r="T433" s="34"/>
      <c r="U433" s="35" t="s">
        <v>65</v>
      </c>
      <c r="V433" s="317">
        <v>0</v>
      </c>
      <c r="W433" s="318">
        <f t="shared" ref="W433:W438" si="20">IFERROR(IF(V433="",0,CEILING((V433/$H433),1)*$H433),"")</f>
        <v>0</v>
      </c>
      <c r="X433" s="36" t="str">
        <f>IFERROR(IF(W433=0,"",ROUNDUP(W433/H433,0)*0.01196),"")</f>
        <v/>
      </c>
      <c r="Y433" s="56"/>
      <c r="Z433" s="57"/>
      <c r="AD433" s="58"/>
      <c r="BA433" s="293" t="s">
        <v>1</v>
      </c>
    </row>
    <row r="434" spans="1:53" ht="27" customHeight="1" x14ac:dyDescent="0.25">
      <c r="A434" s="54" t="s">
        <v>611</v>
      </c>
      <c r="B434" s="54" t="s">
        <v>612</v>
      </c>
      <c r="C434" s="31">
        <v>4301031248</v>
      </c>
      <c r="D434" s="324">
        <v>4680115883093</v>
      </c>
      <c r="E434" s="323"/>
      <c r="F434" s="316">
        <v>0.88</v>
      </c>
      <c r="G434" s="32">
        <v>6</v>
      </c>
      <c r="H434" s="316">
        <v>5.28</v>
      </c>
      <c r="I434" s="316">
        <v>5.64</v>
      </c>
      <c r="J434" s="32">
        <v>104</v>
      </c>
      <c r="K434" s="32" t="s">
        <v>100</v>
      </c>
      <c r="L434" s="33" t="s">
        <v>64</v>
      </c>
      <c r="M434" s="32">
        <v>60</v>
      </c>
      <c r="N434" s="42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4" s="322"/>
      <c r="P434" s="322"/>
      <c r="Q434" s="322"/>
      <c r="R434" s="323"/>
      <c r="S434" s="34"/>
      <c r="T434" s="34"/>
      <c r="U434" s="35" t="s">
        <v>65</v>
      </c>
      <c r="V434" s="317">
        <v>0</v>
      </c>
      <c r="W434" s="318">
        <f t="shared" si="20"/>
        <v>0</v>
      </c>
      <c r="X434" s="36" t="str">
        <f>IFERROR(IF(W434=0,"",ROUNDUP(W434/H434,0)*0.01196),"")</f>
        <v/>
      </c>
      <c r="Y434" s="56"/>
      <c r="Z434" s="57"/>
      <c r="AD434" s="58"/>
      <c r="BA434" s="294" t="s">
        <v>1</v>
      </c>
    </row>
    <row r="435" spans="1:53" ht="27" customHeight="1" x14ac:dyDescent="0.25">
      <c r="A435" s="54" t="s">
        <v>613</v>
      </c>
      <c r="B435" s="54" t="s">
        <v>614</v>
      </c>
      <c r="C435" s="31">
        <v>4301031250</v>
      </c>
      <c r="D435" s="324">
        <v>4680115883109</v>
      </c>
      <c r="E435" s="323"/>
      <c r="F435" s="316">
        <v>0.88</v>
      </c>
      <c r="G435" s="32">
        <v>6</v>
      </c>
      <c r="H435" s="316">
        <v>5.28</v>
      </c>
      <c r="I435" s="316">
        <v>5.64</v>
      </c>
      <c r="J435" s="32">
        <v>104</v>
      </c>
      <c r="K435" s="32" t="s">
        <v>100</v>
      </c>
      <c r="L435" s="33" t="s">
        <v>64</v>
      </c>
      <c r="M435" s="32">
        <v>60</v>
      </c>
      <c r="N435" s="63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5" s="322"/>
      <c r="P435" s="322"/>
      <c r="Q435" s="322"/>
      <c r="R435" s="323"/>
      <c r="S435" s="34"/>
      <c r="T435" s="34"/>
      <c r="U435" s="35" t="s">
        <v>65</v>
      </c>
      <c r="V435" s="317">
        <v>0</v>
      </c>
      <c r="W435" s="318">
        <f t="shared" si="20"/>
        <v>0</v>
      </c>
      <c r="X435" s="36" t="str">
        <f>IFERROR(IF(W435=0,"",ROUNDUP(W435/H435,0)*0.01196),"")</f>
        <v/>
      </c>
      <c r="Y435" s="56"/>
      <c r="Z435" s="57"/>
      <c r="AD435" s="58"/>
      <c r="BA435" s="295" t="s">
        <v>1</v>
      </c>
    </row>
    <row r="436" spans="1:53" ht="27" customHeight="1" x14ac:dyDescent="0.25">
      <c r="A436" s="54" t="s">
        <v>615</v>
      </c>
      <c r="B436" s="54" t="s">
        <v>616</v>
      </c>
      <c r="C436" s="31">
        <v>4301031249</v>
      </c>
      <c r="D436" s="324">
        <v>4680115882072</v>
      </c>
      <c r="E436" s="323"/>
      <c r="F436" s="316">
        <v>0.6</v>
      </c>
      <c r="G436" s="32">
        <v>6</v>
      </c>
      <c r="H436" s="316">
        <v>3.6</v>
      </c>
      <c r="I436" s="316">
        <v>3.84</v>
      </c>
      <c r="J436" s="32">
        <v>120</v>
      </c>
      <c r="K436" s="32" t="s">
        <v>63</v>
      </c>
      <c r="L436" s="33" t="s">
        <v>101</v>
      </c>
      <c r="M436" s="32">
        <v>60</v>
      </c>
      <c r="N436" s="457" t="s">
        <v>617</v>
      </c>
      <c r="O436" s="322"/>
      <c r="P436" s="322"/>
      <c r="Q436" s="322"/>
      <c r="R436" s="323"/>
      <c r="S436" s="34"/>
      <c r="T436" s="34"/>
      <c r="U436" s="35" t="s">
        <v>65</v>
      </c>
      <c r="V436" s="317">
        <v>0</v>
      </c>
      <c r="W436" s="318">
        <f t="shared" si="20"/>
        <v>0</v>
      </c>
      <c r="X436" s="36" t="str">
        <f>IFERROR(IF(W436=0,"",ROUNDUP(W436/H436,0)*0.00937),"")</f>
        <v/>
      </c>
      <c r="Y436" s="56"/>
      <c r="Z436" s="57"/>
      <c r="AD436" s="58"/>
      <c r="BA436" s="296" t="s">
        <v>1</v>
      </c>
    </row>
    <row r="437" spans="1:53" ht="27" customHeight="1" x14ac:dyDescent="0.25">
      <c r="A437" s="54" t="s">
        <v>618</v>
      </c>
      <c r="B437" s="54" t="s">
        <v>619</v>
      </c>
      <c r="C437" s="31">
        <v>4301031251</v>
      </c>
      <c r="D437" s="324">
        <v>4680115882102</v>
      </c>
      <c r="E437" s="323"/>
      <c r="F437" s="316">
        <v>0.6</v>
      </c>
      <c r="G437" s="32">
        <v>6</v>
      </c>
      <c r="H437" s="316">
        <v>3.6</v>
      </c>
      <c r="I437" s="316">
        <v>3.81</v>
      </c>
      <c r="J437" s="32">
        <v>120</v>
      </c>
      <c r="K437" s="32" t="s">
        <v>63</v>
      </c>
      <c r="L437" s="33" t="s">
        <v>64</v>
      </c>
      <c r="M437" s="32">
        <v>60</v>
      </c>
      <c r="N437" s="464" t="s">
        <v>620</v>
      </c>
      <c r="O437" s="322"/>
      <c r="P437" s="322"/>
      <c r="Q437" s="322"/>
      <c r="R437" s="323"/>
      <c r="S437" s="34"/>
      <c r="T437" s="34"/>
      <c r="U437" s="35" t="s">
        <v>65</v>
      </c>
      <c r="V437" s="317">
        <v>0</v>
      </c>
      <c r="W437" s="318">
        <f t="shared" si="20"/>
        <v>0</v>
      </c>
      <c r="X437" s="36" t="str">
        <f>IFERROR(IF(W437=0,"",ROUNDUP(W437/H437,0)*0.00937),"")</f>
        <v/>
      </c>
      <c r="Y437" s="56"/>
      <c r="Z437" s="57"/>
      <c r="AD437" s="58"/>
      <c r="BA437" s="297" t="s">
        <v>1</v>
      </c>
    </row>
    <row r="438" spans="1:53" ht="27" customHeight="1" x14ac:dyDescent="0.25">
      <c r="A438" s="54" t="s">
        <v>621</v>
      </c>
      <c r="B438" s="54" t="s">
        <v>622</v>
      </c>
      <c r="C438" s="31">
        <v>4301031253</v>
      </c>
      <c r="D438" s="324">
        <v>4680115882096</v>
      </c>
      <c r="E438" s="323"/>
      <c r="F438" s="316">
        <v>0.6</v>
      </c>
      <c r="G438" s="32">
        <v>6</v>
      </c>
      <c r="H438" s="316">
        <v>3.6</v>
      </c>
      <c r="I438" s="316">
        <v>3.81</v>
      </c>
      <c r="J438" s="32">
        <v>120</v>
      </c>
      <c r="K438" s="32" t="s">
        <v>63</v>
      </c>
      <c r="L438" s="33" t="s">
        <v>64</v>
      </c>
      <c r="M438" s="32">
        <v>60</v>
      </c>
      <c r="N438" s="600" t="s">
        <v>623</v>
      </c>
      <c r="O438" s="322"/>
      <c r="P438" s="322"/>
      <c r="Q438" s="322"/>
      <c r="R438" s="323"/>
      <c r="S438" s="34"/>
      <c r="T438" s="34"/>
      <c r="U438" s="35" t="s">
        <v>65</v>
      </c>
      <c r="V438" s="317">
        <v>0</v>
      </c>
      <c r="W438" s="318">
        <f t="shared" si="20"/>
        <v>0</v>
      </c>
      <c r="X438" s="36" t="str">
        <f>IFERROR(IF(W438=0,"",ROUNDUP(W438/H438,0)*0.00937),"")</f>
        <v/>
      </c>
      <c r="Y438" s="56"/>
      <c r="Z438" s="57"/>
      <c r="AD438" s="58"/>
      <c r="BA438" s="298" t="s">
        <v>1</v>
      </c>
    </row>
    <row r="439" spans="1:53" x14ac:dyDescent="0.2">
      <c r="A439" s="332"/>
      <c r="B439" s="333"/>
      <c r="C439" s="333"/>
      <c r="D439" s="333"/>
      <c r="E439" s="333"/>
      <c r="F439" s="333"/>
      <c r="G439" s="333"/>
      <c r="H439" s="333"/>
      <c r="I439" s="333"/>
      <c r="J439" s="333"/>
      <c r="K439" s="333"/>
      <c r="L439" s="333"/>
      <c r="M439" s="334"/>
      <c r="N439" s="325" t="s">
        <v>66</v>
      </c>
      <c r="O439" s="326"/>
      <c r="P439" s="326"/>
      <c r="Q439" s="326"/>
      <c r="R439" s="326"/>
      <c r="S439" s="326"/>
      <c r="T439" s="327"/>
      <c r="U439" s="37" t="s">
        <v>67</v>
      </c>
      <c r="V439" s="319">
        <f>IFERROR(V433/H433,"0")+IFERROR(V434/H434,"0")+IFERROR(V435/H435,"0")+IFERROR(V436/H436,"0")+IFERROR(V437/H437,"0")+IFERROR(V438/H438,"0")</f>
        <v>0</v>
      </c>
      <c r="W439" s="319">
        <f>IFERROR(W433/H433,"0")+IFERROR(W434/H434,"0")+IFERROR(W435/H435,"0")+IFERROR(W436/H436,"0")+IFERROR(W437/H437,"0")+IFERROR(W438/H438,"0")</f>
        <v>0</v>
      </c>
      <c r="X439" s="319">
        <f>IFERROR(IF(X433="",0,X433),"0")+IFERROR(IF(X434="",0,X434),"0")+IFERROR(IF(X435="",0,X435),"0")+IFERROR(IF(X436="",0,X436),"0")+IFERROR(IF(X437="",0,X437),"0")+IFERROR(IF(X438="",0,X438),"0")</f>
        <v>0</v>
      </c>
      <c r="Y439" s="320"/>
      <c r="Z439" s="320"/>
    </row>
    <row r="440" spans="1:53" x14ac:dyDescent="0.2">
      <c r="A440" s="333"/>
      <c r="B440" s="333"/>
      <c r="C440" s="333"/>
      <c r="D440" s="333"/>
      <c r="E440" s="333"/>
      <c r="F440" s="333"/>
      <c r="G440" s="333"/>
      <c r="H440" s="333"/>
      <c r="I440" s="333"/>
      <c r="J440" s="333"/>
      <c r="K440" s="333"/>
      <c r="L440" s="333"/>
      <c r="M440" s="334"/>
      <c r="N440" s="325" t="s">
        <v>66</v>
      </c>
      <c r="O440" s="326"/>
      <c r="P440" s="326"/>
      <c r="Q440" s="326"/>
      <c r="R440" s="326"/>
      <c r="S440" s="326"/>
      <c r="T440" s="327"/>
      <c r="U440" s="37" t="s">
        <v>65</v>
      </c>
      <c r="V440" s="319">
        <f>IFERROR(SUM(V433:V438),"0")</f>
        <v>0</v>
      </c>
      <c r="W440" s="319">
        <f>IFERROR(SUM(W433:W438),"0")</f>
        <v>0</v>
      </c>
      <c r="X440" s="37"/>
      <c r="Y440" s="320"/>
      <c r="Z440" s="320"/>
    </row>
    <row r="441" spans="1:53" ht="14.25" customHeight="1" x14ac:dyDescent="0.25">
      <c r="A441" s="339" t="s">
        <v>68</v>
      </c>
      <c r="B441" s="333"/>
      <c r="C441" s="333"/>
      <c r="D441" s="333"/>
      <c r="E441" s="333"/>
      <c r="F441" s="333"/>
      <c r="G441" s="333"/>
      <c r="H441" s="333"/>
      <c r="I441" s="333"/>
      <c r="J441" s="333"/>
      <c r="K441" s="333"/>
      <c r="L441" s="333"/>
      <c r="M441" s="333"/>
      <c r="N441" s="333"/>
      <c r="O441" s="333"/>
      <c r="P441" s="333"/>
      <c r="Q441" s="333"/>
      <c r="R441" s="333"/>
      <c r="S441" s="333"/>
      <c r="T441" s="333"/>
      <c r="U441" s="333"/>
      <c r="V441" s="333"/>
      <c r="W441" s="333"/>
      <c r="X441" s="333"/>
      <c r="Y441" s="313"/>
      <c r="Z441" s="313"/>
    </row>
    <row r="442" spans="1:53" ht="16.5" customHeight="1" x14ac:dyDescent="0.25">
      <c r="A442" s="54" t="s">
        <v>624</v>
      </c>
      <c r="B442" s="54" t="s">
        <v>625</v>
      </c>
      <c r="C442" s="31">
        <v>4301051230</v>
      </c>
      <c r="D442" s="324">
        <v>4607091383409</v>
      </c>
      <c r="E442" s="323"/>
      <c r="F442" s="316">
        <v>1.3</v>
      </c>
      <c r="G442" s="32">
        <v>6</v>
      </c>
      <c r="H442" s="316">
        <v>7.8</v>
      </c>
      <c r="I442" s="316">
        <v>8.3460000000000001</v>
      </c>
      <c r="J442" s="32">
        <v>56</v>
      </c>
      <c r="K442" s="32" t="s">
        <v>100</v>
      </c>
      <c r="L442" s="33" t="s">
        <v>64</v>
      </c>
      <c r="M442" s="32">
        <v>45</v>
      </c>
      <c r="N442" s="5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2" s="322"/>
      <c r="P442" s="322"/>
      <c r="Q442" s="322"/>
      <c r="R442" s="323"/>
      <c r="S442" s="34"/>
      <c r="T442" s="34"/>
      <c r="U442" s="35" t="s">
        <v>65</v>
      </c>
      <c r="V442" s="317">
        <v>0</v>
      </c>
      <c r="W442" s="318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9" t="s">
        <v>1</v>
      </c>
    </row>
    <row r="443" spans="1:53" ht="16.5" customHeight="1" x14ac:dyDescent="0.25">
      <c r="A443" s="54" t="s">
        <v>626</v>
      </c>
      <c r="B443" s="54" t="s">
        <v>627</v>
      </c>
      <c r="C443" s="31">
        <v>4301051231</v>
      </c>
      <c r="D443" s="324">
        <v>4607091383416</v>
      </c>
      <c r="E443" s="323"/>
      <c r="F443" s="316">
        <v>1.3</v>
      </c>
      <c r="G443" s="32">
        <v>6</v>
      </c>
      <c r="H443" s="316">
        <v>7.8</v>
      </c>
      <c r="I443" s="316">
        <v>8.3460000000000001</v>
      </c>
      <c r="J443" s="32">
        <v>56</v>
      </c>
      <c r="K443" s="32" t="s">
        <v>100</v>
      </c>
      <c r="L443" s="33" t="s">
        <v>64</v>
      </c>
      <c r="M443" s="32">
        <v>45</v>
      </c>
      <c r="N443" s="48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3" s="322"/>
      <c r="P443" s="322"/>
      <c r="Q443" s="322"/>
      <c r="R443" s="323"/>
      <c r="S443" s="34"/>
      <c r="T443" s="34"/>
      <c r="U443" s="35" t="s">
        <v>65</v>
      </c>
      <c r="V443" s="317">
        <v>0</v>
      </c>
      <c r="W443" s="318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300" t="s">
        <v>1</v>
      </c>
    </row>
    <row r="444" spans="1:53" x14ac:dyDescent="0.2">
      <c r="A444" s="332"/>
      <c r="B444" s="333"/>
      <c r="C444" s="333"/>
      <c r="D444" s="333"/>
      <c r="E444" s="333"/>
      <c r="F444" s="333"/>
      <c r="G444" s="333"/>
      <c r="H444" s="333"/>
      <c r="I444" s="333"/>
      <c r="J444" s="333"/>
      <c r="K444" s="333"/>
      <c r="L444" s="333"/>
      <c r="M444" s="334"/>
      <c r="N444" s="325" t="s">
        <v>66</v>
      </c>
      <c r="O444" s="326"/>
      <c r="P444" s="326"/>
      <c r="Q444" s="326"/>
      <c r="R444" s="326"/>
      <c r="S444" s="326"/>
      <c r="T444" s="327"/>
      <c r="U444" s="37" t="s">
        <v>67</v>
      </c>
      <c r="V444" s="319">
        <f>IFERROR(V442/H442,"0")+IFERROR(V443/H443,"0")</f>
        <v>0</v>
      </c>
      <c r="W444" s="319">
        <f>IFERROR(W442/H442,"0")+IFERROR(W443/H443,"0")</f>
        <v>0</v>
      </c>
      <c r="X444" s="319">
        <f>IFERROR(IF(X442="",0,X442),"0")+IFERROR(IF(X443="",0,X443),"0")</f>
        <v>0</v>
      </c>
      <c r="Y444" s="320"/>
      <c r="Z444" s="320"/>
    </row>
    <row r="445" spans="1:53" x14ac:dyDescent="0.2">
      <c r="A445" s="333"/>
      <c r="B445" s="333"/>
      <c r="C445" s="333"/>
      <c r="D445" s="333"/>
      <c r="E445" s="333"/>
      <c r="F445" s="333"/>
      <c r="G445" s="333"/>
      <c r="H445" s="333"/>
      <c r="I445" s="333"/>
      <c r="J445" s="333"/>
      <c r="K445" s="333"/>
      <c r="L445" s="333"/>
      <c r="M445" s="334"/>
      <c r="N445" s="325" t="s">
        <v>66</v>
      </c>
      <c r="O445" s="326"/>
      <c r="P445" s="326"/>
      <c r="Q445" s="326"/>
      <c r="R445" s="326"/>
      <c r="S445" s="326"/>
      <c r="T445" s="327"/>
      <c r="U445" s="37" t="s">
        <v>65</v>
      </c>
      <c r="V445" s="319">
        <f>IFERROR(SUM(V442:V443),"0")</f>
        <v>0</v>
      </c>
      <c r="W445" s="319">
        <f>IFERROR(SUM(W442:W443),"0")</f>
        <v>0</v>
      </c>
      <c r="X445" s="37"/>
      <c r="Y445" s="320"/>
      <c r="Z445" s="320"/>
    </row>
    <row r="446" spans="1:53" ht="27.75" customHeight="1" x14ac:dyDescent="0.2">
      <c r="A446" s="494" t="s">
        <v>628</v>
      </c>
      <c r="B446" s="495"/>
      <c r="C446" s="495"/>
      <c r="D446" s="495"/>
      <c r="E446" s="495"/>
      <c r="F446" s="495"/>
      <c r="G446" s="495"/>
      <c r="H446" s="495"/>
      <c r="I446" s="495"/>
      <c r="J446" s="495"/>
      <c r="K446" s="495"/>
      <c r="L446" s="495"/>
      <c r="M446" s="495"/>
      <c r="N446" s="495"/>
      <c r="O446" s="495"/>
      <c r="P446" s="495"/>
      <c r="Q446" s="495"/>
      <c r="R446" s="495"/>
      <c r="S446" s="495"/>
      <c r="T446" s="495"/>
      <c r="U446" s="495"/>
      <c r="V446" s="495"/>
      <c r="W446" s="495"/>
      <c r="X446" s="495"/>
      <c r="Y446" s="48"/>
      <c r="Z446" s="48"/>
    </row>
    <row r="447" spans="1:53" ht="16.5" customHeight="1" x14ac:dyDescent="0.25">
      <c r="A447" s="382" t="s">
        <v>629</v>
      </c>
      <c r="B447" s="333"/>
      <c r="C447" s="333"/>
      <c r="D447" s="333"/>
      <c r="E447" s="333"/>
      <c r="F447" s="333"/>
      <c r="G447" s="333"/>
      <c r="H447" s="333"/>
      <c r="I447" s="333"/>
      <c r="J447" s="333"/>
      <c r="K447" s="333"/>
      <c r="L447" s="333"/>
      <c r="M447" s="333"/>
      <c r="N447" s="333"/>
      <c r="O447" s="333"/>
      <c r="P447" s="333"/>
      <c r="Q447" s="333"/>
      <c r="R447" s="333"/>
      <c r="S447" s="333"/>
      <c r="T447" s="333"/>
      <c r="U447" s="333"/>
      <c r="V447" s="333"/>
      <c r="W447" s="333"/>
      <c r="X447" s="333"/>
      <c r="Y447" s="312"/>
      <c r="Z447" s="312"/>
    </row>
    <row r="448" spans="1:53" ht="14.25" customHeight="1" x14ac:dyDescent="0.25">
      <c r="A448" s="339" t="s">
        <v>105</v>
      </c>
      <c r="B448" s="333"/>
      <c r="C448" s="333"/>
      <c r="D448" s="333"/>
      <c r="E448" s="333"/>
      <c r="F448" s="333"/>
      <c r="G448" s="333"/>
      <c r="H448" s="333"/>
      <c r="I448" s="333"/>
      <c r="J448" s="333"/>
      <c r="K448" s="333"/>
      <c r="L448" s="333"/>
      <c r="M448" s="333"/>
      <c r="N448" s="333"/>
      <c r="O448" s="333"/>
      <c r="P448" s="333"/>
      <c r="Q448" s="333"/>
      <c r="R448" s="333"/>
      <c r="S448" s="333"/>
      <c r="T448" s="333"/>
      <c r="U448" s="333"/>
      <c r="V448" s="333"/>
      <c r="W448" s="333"/>
      <c r="X448" s="333"/>
      <c r="Y448" s="313"/>
      <c r="Z448" s="313"/>
    </row>
    <row r="449" spans="1:53" ht="27" customHeight="1" x14ac:dyDescent="0.25">
      <c r="A449" s="54" t="s">
        <v>630</v>
      </c>
      <c r="B449" s="54" t="s">
        <v>631</v>
      </c>
      <c r="C449" s="31">
        <v>4301011585</v>
      </c>
      <c r="D449" s="324">
        <v>4640242180441</v>
      </c>
      <c r="E449" s="323"/>
      <c r="F449" s="316">
        <v>1.5</v>
      </c>
      <c r="G449" s="32">
        <v>8</v>
      </c>
      <c r="H449" s="316">
        <v>12</v>
      </c>
      <c r="I449" s="316">
        <v>12.48</v>
      </c>
      <c r="J449" s="32">
        <v>56</v>
      </c>
      <c r="K449" s="32" t="s">
        <v>100</v>
      </c>
      <c r="L449" s="33" t="s">
        <v>101</v>
      </c>
      <c r="M449" s="32">
        <v>50</v>
      </c>
      <c r="N449" s="473" t="s">
        <v>632</v>
      </c>
      <c r="O449" s="322"/>
      <c r="P449" s="322"/>
      <c r="Q449" s="322"/>
      <c r="R449" s="323"/>
      <c r="S449" s="34"/>
      <c r="T449" s="34"/>
      <c r="U449" s="35" t="s">
        <v>65</v>
      </c>
      <c r="V449" s="317">
        <v>0</v>
      </c>
      <c r="W449" s="318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301" t="s">
        <v>1</v>
      </c>
    </row>
    <row r="450" spans="1:53" ht="27" customHeight="1" x14ac:dyDescent="0.25">
      <c r="A450" s="54" t="s">
        <v>633</v>
      </c>
      <c r="B450" s="54" t="s">
        <v>634</v>
      </c>
      <c r="C450" s="31">
        <v>4301011584</v>
      </c>
      <c r="D450" s="324">
        <v>4640242180564</v>
      </c>
      <c r="E450" s="323"/>
      <c r="F450" s="316">
        <v>1.5</v>
      </c>
      <c r="G450" s="32">
        <v>8</v>
      </c>
      <c r="H450" s="316">
        <v>12</v>
      </c>
      <c r="I450" s="316">
        <v>12.48</v>
      </c>
      <c r="J450" s="32">
        <v>56</v>
      </c>
      <c r="K450" s="32" t="s">
        <v>100</v>
      </c>
      <c r="L450" s="33" t="s">
        <v>101</v>
      </c>
      <c r="M450" s="32">
        <v>50</v>
      </c>
      <c r="N450" s="482" t="s">
        <v>635</v>
      </c>
      <c r="O450" s="322"/>
      <c r="P450" s="322"/>
      <c r="Q450" s="322"/>
      <c r="R450" s="323"/>
      <c r="S450" s="34"/>
      <c r="T450" s="34"/>
      <c r="U450" s="35" t="s">
        <v>65</v>
      </c>
      <c r="V450" s="317">
        <v>600</v>
      </c>
      <c r="W450" s="318">
        <f>IFERROR(IF(V450="",0,CEILING((V450/$H450),1)*$H450),"")</f>
        <v>600</v>
      </c>
      <c r="X450" s="36">
        <f>IFERROR(IF(W450=0,"",ROUNDUP(W450/H450,0)*0.02175),"")</f>
        <v>1.0874999999999999</v>
      </c>
      <c r="Y450" s="56"/>
      <c r="Z450" s="57"/>
      <c r="AD450" s="58"/>
      <c r="BA450" s="302" t="s">
        <v>1</v>
      </c>
    </row>
    <row r="451" spans="1:53" x14ac:dyDescent="0.2">
      <c r="A451" s="332"/>
      <c r="B451" s="333"/>
      <c r="C451" s="333"/>
      <c r="D451" s="333"/>
      <c r="E451" s="333"/>
      <c r="F451" s="333"/>
      <c r="G451" s="333"/>
      <c r="H451" s="333"/>
      <c r="I451" s="333"/>
      <c r="J451" s="333"/>
      <c r="K451" s="333"/>
      <c r="L451" s="333"/>
      <c r="M451" s="334"/>
      <c r="N451" s="325" t="s">
        <v>66</v>
      </c>
      <c r="O451" s="326"/>
      <c r="P451" s="326"/>
      <c r="Q451" s="326"/>
      <c r="R451" s="326"/>
      <c r="S451" s="326"/>
      <c r="T451" s="327"/>
      <c r="U451" s="37" t="s">
        <v>67</v>
      </c>
      <c r="V451" s="319">
        <f>IFERROR(V449/H449,"0")+IFERROR(V450/H450,"0")</f>
        <v>50</v>
      </c>
      <c r="W451" s="319">
        <f>IFERROR(W449/H449,"0")+IFERROR(W450/H450,"0")</f>
        <v>50</v>
      </c>
      <c r="X451" s="319">
        <f>IFERROR(IF(X449="",0,X449),"0")+IFERROR(IF(X450="",0,X450),"0")</f>
        <v>1.0874999999999999</v>
      </c>
      <c r="Y451" s="320"/>
      <c r="Z451" s="320"/>
    </row>
    <row r="452" spans="1:53" x14ac:dyDescent="0.2">
      <c r="A452" s="333"/>
      <c r="B452" s="333"/>
      <c r="C452" s="333"/>
      <c r="D452" s="333"/>
      <c r="E452" s="333"/>
      <c r="F452" s="333"/>
      <c r="G452" s="333"/>
      <c r="H452" s="333"/>
      <c r="I452" s="333"/>
      <c r="J452" s="333"/>
      <c r="K452" s="333"/>
      <c r="L452" s="333"/>
      <c r="M452" s="334"/>
      <c r="N452" s="325" t="s">
        <v>66</v>
      </c>
      <c r="O452" s="326"/>
      <c r="P452" s="326"/>
      <c r="Q452" s="326"/>
      <c r="R452" s="326"/>
      <c r="S452" s="326"/>
      <c r="T452" s="327"/>
      <c r="U452" s="37" t="s">
        <v>65</v>
      </c>
      <c r="V452" s="319">
        <f>IFERROR(SUM(V449:V450),"0")</f>
        <v>600</v>
      </c>
      <c r="W452" s="319">
        <f>IFERROR(SUM(W449:W450),"0")</f>
        <v>600</v>
      </c>
      <c r="X452" s="37"/>
      <c r="Y452" s="320"/>
      <c r="Z452" s="320"/>
    </row>
    <row r="453" spans="1:53" ht="14.25" customHeight="1" x14ac:dyDescent="0.25">
      <c r="A453" s="339" t="s">
        <v>97</v>
      </c>
      <c r="B453" s="333"/>
      <c r="C453" s="333"/>
      <c r="D453" s="333"/>
      <c r="E453" s="333"/>
      <c r="F453" s="333"/>
      <c r="G453" s="333"/>
      <c r="H453" s="333"/>
      <c r="I453" s="333"/>
      <c r="J453" s="333"/>
      <c r="K453" s="333"/>
      <c r="L453" s="333"/>
      <c r="M453" s="333"/>
      <c r="N453" s="333"/>
      <c r="O453" s="333"/>
      <c r="P453" s="333"/>
      <c r="Q453" s="333"/>
      <c r="R453" s="333"/>
      <c r="S453" s="333"/>
      <c r="T453" s="333"/>
      <c r="U453" s="333"/>
      <c r="V453" s="333"/>
      <c r="W453" s="333"/>
      <c r="X453" s="333"/>
      <c r="Y453" s="313"/>
      <c r="Z453" s="313"/>
    </row>
    <row r="454" spans="1:53" ht="27" customHeight="1" x14ac:dyDescent="0.25">
      <c r="A454" s="54" t="s">
        <v>636</v>
      </c>
      <c r="B454" s="54" t="s">
        <v>637</v>
      </c>
      <c r="C454" s="31">
        <v>4301020260</v>
      </c>
      <c r="D454" s="324">
        <v>4640242180526</v>
      </c>
      <c r="E454" s="323"/>
      <c r="F454" s="316">
        <v>1.8</v>
      </c>
      <c r="G454" s="32">
        <v>6</v>
      </c>
      <c r="H454" s="316">
        <v>10.8</v>
      </c>
      <c r="I454" s="316">
        <v>11.28</v>
      </c>
      <c r="J454" s="32">
        <v>56</v>
      </c>
      <c r="K454" s="32" t="s">
        <v>100</v>
      </c>
      <c r="L454" s="33" t="s">
        <v>101</v>
      </c>
      <c r="M454" s="32">
        <v>50</v>
      </c>
      <c r="N454" s="648" t="s">
        <v>638</v>
      </c>
      <c r="O454" s="322"/>
      <c r="P454" s="322"/>
      <c r="Q454" s="322"/>
      <c r="R454" s="323"/>
      <c r="S454" s="34"/>
      <c r="T454" s="34"/>
      <c r="U454" s="35" t="s">
        <v>65</v>
      </c>
      <c r="V454" s="317">
        <v>0</v>
      </c>
      <c r="W454" s="318">
        <f>IFERROR(IF(V454="",0,CEILING((V454/$H454),1)*$H454),"")</f>
        <v>0</v>
      </c>
      <c r="X454" s="36" t="str">
        <f>IFERROR(IF(W454=0,"",ROUNDUP(W454/H454,0)*0.02175),"")</f>
        <v/>
      </c>
      <c r="Y454" s="56"/>
      <c r="Z454" s="57"/>
      <c r="AD454" s="58"/>
      <c r="BA454" s="303" t="s">
        <v>1</v>
      </c>
    </row>
    <row r="455" spans="1:53" ht="16.5" customHeight="1" x14ac:dyDescent="0.25">
      <c r="A455" s="54" t="s">
        <v>639</v>
      </c>
      <c r="B455" s="54" t="s">
        <v>640</v>
      </c>
      <c r="C455" s="31">
        <v>4301020269</v>
      </c>
      <c r="D455" s="324">
        <v>4640242180519</v>
      </c>
      <c r="E455" s="323"/>
      <c r="F455" s="316">
        <v>1.35</v>
      </c>
      <c r="G455" s="32">
        <v>8</v>
      </c>
      <c r="H455" s="316">
        <v>10.8</v>
      </c>
      <c r="I455" s="316">
        <v>11.28</v>
      </c>
      <c r="J455" s="32">
        <v>56</v>
      </c>
      <c r="K455" s="32" t="s">
        <v>100</v>
      </c>
      <c r="L455" s="33" t="s">
        <v>121</v>
      </c>
      <c r="M455" s="32">
        <v>50</v>
      </c>
      <c r="N455" s="338" t="s">
        <v>641</v>
      </c>
      <c r="O455" s="322"/>
      <c r="P455" s="322"/>
      <c r="Q455" s="322"/>
      <c r="R455" s="323"/>
      <c r="S455" s="34"/>
      <c r="T455" s="34"/>
      <c r="U455" s="35" t="s">
        <v>65</v>
      </c>
      <c r="V455" s="317">
        <v>0</v>
      </c>
      <c r="W455" s="318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304" t="s">
        <v>1</v>
      </c>
    </row>
    <row r="456" spans="1:53" x14ac:dyDescent="0.2">
      <c r="A456" s="332"/>
      <c r="B456" s="333"/>
      <c r="C456" s="333"/>
      <c r="D456" s="333"/>
      <c r="E456" s="333"/>
      <c r="F456" s="333"/>
      <c r="G456" s="333"/>
      <c r="H456" s="333"/>
      <c r="I456" s="333"/>
      <c r="J456" s="333"/>
      <c r="K456" s="333"/>
      <c r="L456" s="333"/>
      <c r="M456" s="334"/>
      <c r="N456" s="325" t="s">
        <v>66</v>
      </c>
      <c r="O456" s="326"/>
      <c r="P456" s="326"/>
      <c r="Q456" s="326"/>
      <c r="R456" s="326"/>
      <c r="S456" s="326"/>
      <c r="T456" s="327"/>
      <c r="U456" s="37" t="s">
        <v>67</v>
      </c>
      <c r="V456" s="319">
        <f>IFERROR(V454/H454,"0")+IFERROR(V455/H455,"0")</f>
        <v>0</v>
      </c>
      <c r="W456" s="319">
        <f>IFERROR(W454/H454,"0")+IFERROR(W455/H455,"0")</f>
        <v>0</v>
      </c>
      <c r="X456" s="319">
        <f>IFERROR(IF(X454="",0,X454),"0")+IFERROR(IF(X455="",0,X455),"0")</f>
        <v>0</v>
      </c>
      <c r="Y456" s="320"/>
      <c r="Z456" s="320"/>
    </row>
    <row r="457" spans="1:53" x14ac:dyDescent="0.2">
      <c r="A457" s="333"/>
      <c r="B457" s="333"/>
      <c r="C457" s="333"/>
      <c r="D457" s="333"/>
      <c r="E457" s="333"/>
      <c r="F457" s="333"/>
      <c r="G457" s="333"/>
      <c r="H457" s="333"/>
      <c r="I457" s="333"/>
      <c r="J457" s="333"/>
      <c r="K457" s="333"/>
      <c r="L457" s="333"/>
      <c r="M457" s="334"/>
      <c r="N457" s="325" t="s">
        <v>66</v>
      </c>
      <c r="O457" s="326"/>
      <c r="P457" s="326"/>
      <c r="Q457" s="326"/>
      <c r="R457" s="326"/>
      <c r="S457" s="326"/>
      <c r="T457" s="327"/>
      <c r="U457" s="37" t="s">
        <v>65</v>
      </c>
      <c r="V457" s="319">
        <f>IFERROR(SUM(V454:V455),"0")</f>
        <v>0</v>
      </c>
      <c r="W457" s="319">
        <f>IFERROR(SUM(W454:W455),"0")</f>
        <v>0</v>
      </c>
      <c r="X457" s="37"/>
      <c r="Y457" s="320"/>
      <c r="Z457" s="320"/>
    </row>
    <row r="458" spans="1:53" ht="14.25" customHeight="1" x14ac:dyDescent="0.25">
      <c r="A458" s="339" t="s">
        <v>60</v>
      </c>
      <c r="B458" s="333"/>
      <c r="C458" s="333"/>
      <c r="D458" s="333"/>
      <c r="E458" s="333"/>
      <c r="F458" s="333"/>
      <c r="G458" s="333"/>
      <c r="H458" s="333"/>
      <c r="I458" s="333"/>
      <c r="J458" s="333"/>
      <c r="K458" s="333"/>
      <c r="L458" s="333"/>
      <c r="M458" s="333"/>
      <c r="N458" s="333"/>
      <c r="O458" s="333"/>
      <c r="P458" s="333"/>
      <c r="Q458" s="333"/>
      <c r="R458" s="333"/>
      <c r="S458" s="333"/>
      <c r="T458" s="333"/>
      <c r="U458" s="333"/>
      <c r="V458" s="333"/>
      <c r="W458" s="333"/>
      <c r="X458" s="333"/>
      <c r="Y458" s="313"/>
      <c r="Z458" s="313"/>
    </row>
    <row r="459" spans="1:53" ht="27" customHeight="1" x14ac:dyDescent="0.25">
      <c r="A459" s="54" t="s">
        <v>642</v>
      </c>
      <c r="B459" s="54" t="s">
        <v>643</v>
      </c>
      <c r="C459" s="31">
        <v>4301031280</v>
      </c>
      <c r="D459" s="324">
        <v>4640242180816</v>
      </c>
      <c r="E459" s="323"/>
      <c r="F459" s="316">
        <v>0.7</v>
      </c>
      <c r="G459" s="32">
        <v>6</v>
      </c>
      <c r="H459" s="316">
        <v>4.2</v>
      </c>
      <c r="I459" s="316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545" t="s">
        <v>644</v>
      </c>
      <c r="O459" s="322"/>
      <c r="P459" s="322"/>
      <c r="Q459" s="322"/>
      <c r="R459" s="323"/>
      <c r="S459" s="34"/>
      <c r="T459" s="34"/>
      <c r="U459" s="35" t="s">
        <v>65</v>
      </c>
      <c r="V459" s="317">
        <v>0</v>
      </c>
      <c r="W459" s="318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5" t="s">
        <v>1</v>
      </c>
    </row>
    <row r="460" spans="1:53" ht="27" customHeight="1" x14ac:dyDescent="0.25">
      <c r="A460" s="54" t="s">
        <v>645</v>
      </c>
      <c r="B460" s="54" t="s">
        <v>646</v>
      </c>
      <c r="C460" s="31">
        <v>4301031244</v>
      </c>
      <c r="D460" s="324">
        <v>4640242180595</v>
      </c>
      <c r="E460" s="323"/>
      <c r="F460" s="316">
        <v>0.7</v>
      </c>
      <c r="G460" s="32">
        <v>6</v>
      </c>
      <c r="H460" s="316">
        <v>4.2</v>
      </c>
      <c r="I460" s="316">
        <v>4.46</v>
      </c>
      <c r="J460" s="32">
        <v>156</v>
      </c>
      <c r="K460" s="32" t="s">
        <v>63</v>
      </c>
      <c r="L460" s="33" t="s">
        <v>64</v>
      </c>
      <c r="M460" s="32">
        <v>40</v>
      </c>
      <c r="N460" s="330" t="s">
        <v>647</v>
      </c>
      <c r="O460" s="322"/>
      <c r="P460" s="322"/>
      <c r="Q460" s="322"/>
      <c r="R460" s="323"/>
      <c r="S460" s="34"/>
      <c r="T460" s="34"/>
      <c r="U460" s="35" t="s">
        <v>65</v>
      </c>
      <c r="V460" s="317">
        <v>0</v>
      </c>
      <c r="W460" s="318">
        <f>IFERROR(IF(V460="",0,CEILING((V460/$H460),1)*$H460),"")</f>
        <v>0</v>
      </c>
      <c r="X460" s="36" t="str">
        <f>IFERROR(IF(W460=0,"",ROUNDUP(W460/H460,0)*0.00753),"")</f>
        <v/>
      </c>
      <c r="Y460" s="56"/>
      <c r="Z460" s="57"/>
      <c r="AD460" s="58"/>
      <c r="BA460" s="306" t="s">
        <v>1</v>
      </c>
    </row>
    <row r="461" spans="1:53" x14ac:dyDescent="0.2">
      <c r="A461" s="332"/>
      <c r="B461" s="333"/>
      <c r="C461" s="333"/>
      <c r="D461" s="333"/>
      <c r="E461" s="333"/>
      <c r="F461" s="333"/>
      <c r="G461" s="333"/>
      <c r="H461" s="333"/>
      <c r="I461" s="333"/>
      <c r="J461" s="333"/>
      <c r="K461" s="333"/>
      <c r="L461" s="333"/>
      <c r="M461" s="334"/>
      <c r="N461" s="325" t="s">
        <v>66</v>
      </c>
      <c r="O461" s="326"/>
      <c r="P461" s="326"/>
      <c r="Q461" s="326"/>
      <c r="R461" s="326"/>
      <c r="S461" s="326"/>
      <c r="T461" s="327"/>
      <c r="U461" s="37" t="s">
        <v>67</v>
      </c>
      <c r="V461" s="319">
        <f>IFERROR(V459/H459,"0")+IFERROR(V460/H460,"0")</f>
        <v>0</v>
      </c>
      <c r="W461" s="319">
        <f>IFERROR(W459/H459,"0")+IFERROR(W460/H460,"0")</f>
        <v>0</v>
      </c>
      <c r="X461" s="319">
        <f>IFERROR(IF(X459="",0,X459),"0")+IFERROR(IF(X460="",0,X460),"0")</f>
        <v>0</v>
      </c>
      <c r="Y461" s="320"/>
      <c r="Z461" s="320"/>
    </row>
    <row r="462" spans="1:53" x14ac:dyDescent="0.2">
      <c r="A462" s="333"/>
      <c r="B462" s="333"/>
      <c r="C462" s="333"/>
      <c r="D462" s="333"/>
      <c r="E462" s="333"/>
      <c r="F462" s="333"/>
      <c r="G462" s="333"/>
      <c r="H462" s="333"/>
      <c r="I462" s="333"/>
      <c r="J462" s="333"/>
      <c r="K462" s="333"/>
      <c r="L462" s="333"/>
      <c r="M462" s="334"/>
      <c r="N462" s="325" t="s">
        <v>66</v>
      </c>
      <c r="O462" s="326"/>
      <c r="P462" s="326"/>
      <c r="Q462" s="326"/>
      <c r="R462" s="326"/>
      <c r="S462" s="326"/>
      <c r="T462" s="327"/>
      <c r="U462" s="37" t="s">
        <v>65</v>
      </c>
      <c r="V462" s="319">
        <f>IFERROR(SUM(V459:V460),"0")</f>
        <v>0</v>
      </c>
      <c r="W462" s="319">
        <f>IFERROR(SUM(W459:W460),"0")</f>
        <v>0</v>
      </c>
      <c r="X462" s="37"/>
      <c r="Y462" s="320"/>
      <c r="Z462" s="320"/>
    </row>
    <row r="463" spans="1:53" ht="14.25" customHeight="1" x14ac:dyDescent="0.25">
      <c r="A463" s="339" t="s">
        <v>68</v>
      </c>
      <c r="B463" s="333"/>
      <c r="C463" s="333"/>
      <c r="D463" s="333"/>
      <c r="E463" s="333"/>
      <c r="F463" s="333"/>
      <c r="G463" s="333"/>
      <c r="H463" s="333"/>
      <c r="I463" s="333"/>
      <c r="J463" s="333"/>
      <c r="K463" s="333"/>
      <c r="L463" s="333"/>
      <c r="M463" s="333"/>
      <c r="N463" s="333"/>
      <c r="O463" s="333"/>
      <c r="P463" s="333"/>
      <c r="Q463" s="333"/>
      <c r="R463" s="333"/>
      <c r="S463" s="333"/>
      <c r="T463" s="333"/>
      <c r="U463" s="333"/>
      <c r="V463" s="333"/>
      <c r="W463" s="333"/>
      <c r="X463" s="333"/>
      <c r="Y463" s="313"/>
      <c r="Z463" s="313"/>
    </row>
    <row r="464" spans="1:53" ht="27" customHeight="1" x14ac:dyDescent="0.25">
      <c r="A464" s="54" t="s">
        <v>648</v>
      </c>
      <c r="B464" s="54" t="s">
        <v>649</v>
      </c>
      <c r="C464" s="31">
        <v>4301051510</v>
      </c>
      <c r="D464" s="324">
        <v>4640242180540</v>
      </c>
      <c r="E464" s="323"/>
      <c r="F464" s="316">
        <v>1.3</v>
      </c>
      <c r="G464" s="32">
        <v>6</v>
      </c>
      <c r="H464" s="316">
        <v>7.8</v>
      </c>
      <c r="I464" s="316">
        <v>8.3640000000000008</v>
      </c>
      <c r="J464" s="32">
        <v>56</v>
      </c>
      <c r="K464" s="32" t="s">
        <v>100</v>
      </c>
      <c r="L464" s="33" t="s">
        <v>64</v>
      </c>
      <c r="M464" s="32">
        <v>30</v>
      </c>
      <c r="N464" s="626" t="s">
        <v>650</v>
      </c>
      <c r="O464" s="322"/>
      <c r="P464" s="322"/>
      <c r="Q464" s="322"/>
      <c r="R464" s="323"/>
      <c r="S464" s="34"/>
      <c r="T464" s="34"/>
      <c r="U464" s="35" t="s">
        <v>65</v>
      </c>
      <c r="V464" s="317">
        <v>0</v>
      </c>
      <c r="W464" s="318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07" t="s">
        <v>1</v>
      </c>
    </row>
    <row r="465" spans="1:53" ht="27" customHeight="1" x14ac:dyDescent="0.25">
      <c r="A465" s="54" t="s">
        <v>651</v>
      </c>
      <c r="B465" s="54" t="s">
        <v>652</v>
      </c>
      <c r="C465" s="31">
        <v>4301051508</v>
      </c>
      <c r="D465" s="324">
        <v>4640242180557</v>
      </c>
      <c r="E465" s="323"/>
      <c r="F465" s="316">
        <v>0.5</v>
      </c>
      <c r="G465" s="32">
        <v>6</v>
      </c>
      <c r="H465" s="316">
        <v>3</v>
      </c>
      <c r="I465" s="316">
        <v>3.2839999999999998</v>
      </c>
      <c r="J465" s="32">
        <v>156</v>
      </c>
      <c r="K465" s="32" t="s">
        <v>63</v>
      </c>
      <c r="L465" s="33" t="s">
        <v>64</v>
      </c>
      <c r="M465" s="32">
        <v>30</v>
      </c>
      <c r="N465" s="461" t="s">
        <v>653</v>
      </c>
      <c r="O465" s="322"/>
      <c r="P465" s="322"/>
      <c r="Q465" s="322"/>
      <c r="R465" s="323"/>
      <c r="S465" s="34"/>
      <c r="T465" s="34"/>
      <c r="U465" s="35" t="s">
        <v>65</v>
      </c>
      <c r="V465" s="317">
        <v>0</v>
      </c>
      <c r="W465" s="318">
        <f>IFERROR(IF(V465="",0,CEILING((V465/$H465),1)*$H465),"")</f>
        <v>0</v>
      </c>
      <c r="X465" s="36" t="str">
        <f>IFERROR(IF(W465=0,"",ROUNDUP(W465/H465,0)*0.00753),"")</f>
        <v/>
      </c>
      <c r="Y465" s="56"/>
      <c r="Z465" s="57"/>
      <c r="AD465" s="58"/>
      <c r="BA465" s="308" t="s">
        <v>1</v>
      </c>
    </row>
    <row r="466" spans="1:53" x14ac:dyDescent="0.2">
      <c r="A466" s="332"/>
      <c r="B466" s="333"/>
      <c r="C466" s="333"/>
      <c r="D466" s="333"/>
      <c r="E466" s="333"/>
      <c r="F466" s="333"/>
      <c r="G466" s="333"/>
      <c r="H466" s="333"/>
      <c r="I466" s="333"/>
      <c r="J466" s="333"/>
      <c r="K466" s="333"/>
      <c r="L466" s="333"/>
      <c r="M466" s="334"/>
      <c r="N466" s="325" t="s">
        <v>66</v>
      </c>
      <c r="O466" s="326"/>
      <c r="P466" s="326"/>
      <c r="Q466" s="326"/>
      <c r="R466" s="326"/>
      <c r="S466" s="326"/>
      <c r="T466" s="327"/>
      <c r="U466" s="37" t="s">
        <v>67</v>
      </c>
      <c r="V466" s="319">
        <f>IFERROR(V464/H464,"0")+IFERROR(V465/H465,"0")</f>
        <v>0</v>
      </c>
      <c r="W466" s="319">
        <f>IFERROR(W464/H464,"0")+IFERROR(W465/H465,"0")</f>
        <v>0</v>
      </c>
      <c r="X466" s="319">
        <f>IFERROR(IF(X464="",0,X464),"0")+IFERROR(IF(X465="",0,X465),"0")</f>
        <v>0</v>
      </c>
      <c r="Y466" s="320"/>
      <c r="Z466" s="320"/>
    </row>
    <row r="467" spans="1:53" x14ac:dyDescent="0.2">
      <c r="A467" s="333"/>
      <c r="B467" s="333"/>
      <c r="C467" s="333"/>
      <c r="D467" s="333"/>
      <c r="E467" s="333"/>
      <c r="F467" s="333"/>
      <c r="G467" s="333"/>
      <c r="H467" s="333"/>
      <c r="I467" s="333"/>
      <c r="J467" s="333"/>
      <c r="K467" s="333"/>
      <c r="L467" s="333"/>
      <c r="M467" s="334"/>
      <c r="N467" s="325" t="s">
        <v>66</v>
      </c>
      <c r="O467" s="326"/>
      <c r="P467" s="326"/>
      <c r="Q467" s="326"/>
      <c r="R467" s="326"/>
      <c r="S467" s="326"/>
      <c r="T467" s="327"/>
      <c r="U467" s="37" t="s">
        <v>65</v>
      </c>
      <c r="V467" s="319">
        <f>IFERROR(SUM(V464:V465),"0")</f>
        <v>0</v>
      </c>
      <c r="W467" s="319">
        <f>IFERROR(SUM(W464:W465),"0")</f>
        <v>0</v>
      </c>
      <c r="X467" s="37"/>
      <c r="Y467" s="320"/>
      <c r="Z467" s="320"/>
    </row>
    <row r="468" spans="1:53" ht="16.5" customHeight="1" x14ac:dyDescent="0.25">
      <c r="A468" s="382" t="s">
        <v>654</v>
      </c>
      <c r="B468" s="333"/>
      <c r="C468" s="333"/>
      <c r="D468" s="333"/>
      <c r="E468" s="333"/>
      <c r="F468" s="333"/>
      <c r="G468" s="333"/>
      <c r="H468" s="333"/>
      <c r="I468" s="333"/>
      <c r="J468" s="333"/>
      <c r="K468" s="333"/>
      <c r="L468" s="333"/>
      <c r="M468" s="333"/>
      <c r="N468" s="333"/>
      <c r="O468" s="333"/>
      <c r="P468" s="333"/>
      <c r="Q468" s="333"/>
      <c r="R468" s="333"/>
      <c r="S468" s="333"/>
      <c r="T468" s="333"/>
      <c r="U468" s="333"/>
      <c r="V468" s="333"/>
      <c r="W468" s="333"/>
      <c r="X468" s="333"/>
      <c r="Y468" s="312"/>
      <c r="Z468" s="312"/>
    </row>
    <row r="469" spans="1:53" ht="14.25" customHeight="1" x14ac:dyDescent="0.25">
      <c r="A469" s="339" t="s">
        <v>68</v>
      </c>
      <c r="B469" s="333"/>
      <c r="C469" s="333"/>
      <c r="D469" s="333"/>
      <c r="E469" s="333"/>
      <c r="F469" s="333"/>
      <c r="G469" s="333"/>
      <c r="H469" s="333"/>
      <c r="I469" s="333"/>
      <c r="J469" s="333"/>
      <c r="K469" s="333"/>
      <c r="L469" s="333"/>
      <c r="M469" s="333"/>
      <c r="N469" s="333"/>
      <c r="O469" s="333"/>
      <c r="P469" s="333"/>
      <c r="Q469" s="333"/>
      <c r="R469" s="333"/>
      <c r="S469" s="333"/>
      <c r="T469" s="333"/>
      <c r="U469" s="333"/>
      <c r="V469" s="333"/>
      <c r="W469" s="333"/>
      <c r="X469" s="333"/>
      <c r="Y469" s="313"/>
      <c r="Z469" s="313"/>
    </row>
    <row r="470" spans="1:53" ht="16.5" customHeight="1" x14ac:dyDescent="0.25">
      <c r="A470" s="54" t="s">
        <v>655</v>
      </c>
      <c r="B470" s="54" t="s">
        <v>656</v>
      </c>
      <c r="C470" s="31">
        <v>4301051310</v>
      </c>
      <c r="D470" s="324">
        <v>4680115880870</v>
      </c>
      <c r="E470" s="323"/>
      <c r="F470" s="316">
        <v>1.3</v>
      </c>
      <c r="G470" s="32">
        <v>6</v>
      </c>
      <c r="H470" s="316">
        <v>7.8</v>
      </c>
      <c r="I470" s="316">
        <v>8.3640000000000008</v>
      </c>
      <c r="J470" s="32">
        <v>56</v>
      </c>
      <c r="K470" s="32" t="s">
        <v>100</v>
      </c>
      <c r="L470" s="33" t="s">
        <v>121</v>
      </c>
      <c r="M470" s="32">
        <v>40</v>
      </c>
      <c r="N470" s="63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0" s="322"/>
      <c r="P470" s="322"/>
      <c r="Q470" s="322"/>
      <c r="R470" s="323"/>
      <c r="S470" s="34"/>
      <c r="T470" s="34"/>
      <c r="U470" s="35" t="s">
        <v>65</v>
      </c>
      <c r="V470" s="317">
        <v>0</v>
      </c>
      <c r="W470" s="318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09" t="s">
        <v>1</v>
      </c>
    </row>
    <row r="471" spans="1:53" x14ac:dyDescent="0.2">
      <c r="A471" s="332"/>
      <c r="B471" s="333"/>
      <c r="C471" s="333"/>
      <c r="D471" s="333"/>
      <c r="E471" s="333"/>
      <c r="F471" s="333"/>
      <c r="G471" s="333"/>
      <c r="H471" s="333"/>
      <c r="I471" s="333"/>
      <c r="J471" s="333"/>
      <c r="K471" s="333"/>
      <c r="L471" s="333"/>
      <c r="M471" s="334"/>
      <c r="N471" s="325" t="s">
        <v>66</v>
      </c>
      <c r="O471" s="326"/>
      <c r="P471" s="326"/>
      <c r="Q471" s="326"/>
      <c r="R471" s="326"/>
      <c r="S471" s="326"/>
      <c r="T471" s="327"/>
      <c r="U471" s="37" t="s">
        <v>67</v>
      </c>
      <c r="V471" s="319">
        <f>IFERROR(V470/H470,"0")</f>
        <v>0</v>
      </c>
      <c r="W471" s="319">
        <f>IFERROR(W470/H470,"0")</f>
        <v>0</v>
      </c>
      <c r="X471" s="319">
        <f>IFERROR(IF(X470="",0,X470),"0")</f>
        <v>0</v>
      </c>
      <c r="Y471" s="320"/>
      <c r="Z471" s="320"/>
    </row>
    <row r="472" spans="1:53" x14ac:dyDescent="0.2">
      <c r="A472" s="333"/>
      <c r="B472" s="333"/>
      <c r="C472" s="333"/>
      <c r="D472" s="333"/>
      <c r="E472" s="333"/>
      <c r="F472" s="333"/>
      <c r="G472" s="333"/>
      <c r="H472" s="333"/>
      <c r="I472" s="333"/>
      <c r="J472" s="333"/>
      <c r="K472" s="333"/>
      <c r="L472" s="333"/>
      <c r="M472" s="334"/>
      <c r="N472" s="325" t="s">
        <v>66</v>
      </c>
      <c r="O472" s="326"/>
      <c r="P472" s="326"/>
      <c r="Q472" s="326"/>
      <c r="R472" s="326"/>
      <c r="S472" s="326"/>
      <c r="T472" s="327"/>
      <c r="U472" s="37" t="s">
        <v>65</v>
      </c>
      <c r="V472" s="319">
        <f>IFERROR(SUM(V470:V470),"0")</f>
        <v>0</v>
      </c>
      <c r="W472" s="319">
        <f>IFERROR(SUM(W470:W470),"0")</f>
        <v>0</v>
      </c>
      <c r="X472" s="37"/>
      <c r="Y472" s="320"/>
      <c r="Z472" s="320"/>
    </row>
    <row r="473" spans="1:53" ht="15" customHeight="1" x14ac:dyDescent="0.2">
      <c r="A473" s="590"/>
      <c r="B473" s="333"/>
      <c r="C473" s="333"/>
      <c r="D473" s="333"/>
      <c r="E473" s="333"/>
      <c r="F473" s="333"/>
      <c r="G473" s="333"/>
      <c r="H473" s="333"/>
      <c r="I473" s="333"/>
      <c r="J473" s="333"/>
      <c r="K473" s="333"/>
      <c r="L473" s="333"/>
      <c r="M473" s="375"/>
      <c r="N473" s="351" t="s">
        <v>657</v>
      </c>
      <c r="O473" s="352"/>
      <c r="P473" s="352"/>
      <c r="Q473" s="352"/>
      <c r="R473" s="352"/>
      <c r="S473" s="352"/>
      <c r="T473" s="353"/>
      <c r="U473" s="37" t="s">
        <v>65</v>
      </c>
      <c r="V473" s="319">
        <f>IFERROR(V24+V34+V38+V42+V46+V53+V61+V82+V92+V105+V119+V128+V135+V143+V156+V162+V167+V174+V194+V201+V207+V226+V230+V236+V248+V254+V260+V266+V277+V282+V287+V291+V295+V299+V312+V318+V322+V326+V334+V339+V346+V350+V357+V373+V380+V384+V391+V396+V402+V412+V426+V431+V440+V445+V452+V457+V462+V467+V472,"0")</f>
        <v>18043.2</v>
      </c>
      <c r="W473" s="319">
        <f>IFERROR(W24+W34+W38+W42+W46+W53+W61+W82+W92+W105+W119+W128+W135+W143+W156+W162+W167+W174+W194+W201+W207+W226+W230+W236+W248+W254+W260+W266+W277+W282+W287+W291+W295+W299+W312+W318+W322+W326+W334+W339+W346+W350+W357+W373+W380+W384+W391+W396+W402+W412+W426+W431+W440+W445+W452+W457+W462+W467+W472,"0")</f>
        <v>18088.5</v>
      </c>
      <c r="X473" s="37"/>
      <c r="Y473" s="320"/>
      <c r="Z473" s="320"/>
    </row>
    <row r="474" spans="1:53" x14ac:dyDescent="0.2">
      <c r="A474" s="333"/>
      <c r="B474" s="333"/>
      <c r="C474" s="333"/>
      <c r="D474" s="333"/>
      <c r="E474" s="333"/>
      <c r="F474" s="333"/>
      <c r="G474" s="333"/>
      <c r="H474" s="333"/>
      <c r="I474" s="333"/>
      <c r="J474" s="333"/>
      <c r="K474" s="333"/>
      <c r="L474" s="333"/>
      <c r="M474" s="375"/>
      <c r="N474" s="351" t="s">
        <v>658</v>
      </c>
      <c r="O474" s="352"/>
      <c r="P474" s="352"/>
      <c r="Q474" s="352"/>
      <c r="R474" s="352"/>
      <c r="S474" s="352"/>
      <c r="T474" s="353"/>
      <c r="U474" s="37" t="s">
        <v>65</v>
      </c>
      <c r="V474" s="319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228*I228/H228,"0")+IFERROR(V232*I232/H232,"0")+IFERROR(V233*I233/H233,"0")+IFERROR(V234*I234/H234,"0")+IFERROR(V238*I238/H238,"0")+IFERROR(V239*I239/H239,"0")+IFERROR(V240*I240/H240,"0")+IFERROR(V241*I241/H241,"0")+IFERROR(V242*I242/H242,"0")+IFERROR(V243*I243/H243,"0")+IFERROR(V244*I244/H244,"0")+IFERROR(V245*I245/H245,"0")+IFERROR(V246*I246/H246,"0")+IFERROR(V250*I250/H250,"0")+IFERROR(V251*I251/H251,"0")+IFERROR(V252*I252/H252,"0")+IFERROR(V256*I256/H256,"0")+IFERROR(V257*I257/H257,"0")+IFERROR(V258*I258/H258,"0")+IFERROR(V262*I262/H262,"0")+IFERROR(V263*I263/H263,"0")+IFERROR(V264*I264/H264,"0")+IFERROR(V269*I269/H269,"0")+IFERROR(V270*I270/H270,"0")+IFERROR(V271*I271/H271,"0")+IFERROR(V272*I272/H272,"0")+IFERROR(V273*I273/H273,"0")+IFERROR(V274*I274/H274,"0")+IFERROR(V275*I275/H275,"0")+IFERROR(V279*I279/H279,"0")+IFERROR(V280*I280/H280,"0")+IFERROR(V285*I285/H285,"0")+IFERROR(V289*I289/H289,"0")+IFERROR(V293*I293/H293,"0")+IFERROR(V297*I297/H297,"0")+IFERROR(V303*I303/H303,"0")+IFERROR(V304*I304/H304,"0")+IFERROR(V305*I305/H305,"0")+IFERROR(V306*I306/H306,"0")+IFERROR(V307*I307/H307,"0")+IFERROR(V308*I308/H308,"0")+IFERROR(V309*I309/H309,"0")+IFERROR(V310*I310/H310,"0")+IFERROR(V314*I314/H314,"0")+IFERROR(V315*I315/H315,"0")+IFERROR(V316*I316/H316,"0")+IFERROR(V320*I320/H320,"0")+IFERROR(V324*I324/H324,"0")+IFERROR(V329*I329/H329,"0")+IFERROR(V330*I330/H330,"0")+IFERROR(V331*I331/H331,"0")+IFERROR(V332*I332/H332,"0")+IFERROR(V336*I336/H336,"0")+IFERROR(V337*I337/H337,"0")+IFERROR(V341*I341/H341,"0")+IFERROR(V342*I342/H342,"0")+IFERROR(V343*I343/H343,"0")+IFERROR(V344*I344/H344,"0")+IFERROR(V348*I348/H348,"0")+IFERROR(V354*I354/H354,"0")+IFERROR(V355*I355/H355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371*I371/H371,"0")+IFERROR(V375*I375/H375,"0")+IFERROR(V376*I376/H376,"0")+IFERROR(V377*I377/H377,"0")+IFERROR(V378*I378/H378,"0")+IFERROR(V382*I382/H382,"0")+IFERROR(V386*I386/H386,"0")+IFERROR(V387*I387/H387,"0")+IFERROR(V388*I388/H388,"0")+IFERROR(V389*I389/H389,"0")+IFERROR(V393*I393/H393,"0")+IFERROR(V394*I394/H394,"0")+IFERROR(V399*I399/H399,"0")+IFERROR(V400*I400/H400,"0")+IFERROR(V404*I404/H404,"0")+IFERROR(V405*I405/H405,"0")+IFERROR(V406*I406/H406,"0")+IFERROR(V407*I407/H407,"0")+IFERROR(V408*I408/H408,"0")+IFERROR(V409*I409/H409,"0")+IFERROR(V410*I410/H410,"0")+IFERROR(V416*I416/H416,"0")+IFERROR(V417*I417/H417,"0")+IFERROR(V418*I418/H418,"0")+IFERROR(V419*I419/H419,"0")+IFERROR(V420*I420/H420,"0")+IFERROR(V421*I421/H421,"0")+IFERROR(V422*I422/H422,"0")+IFERROR(V423*I423/H423,"0")+IFERROR(V424*I424/H424,"0")+IFERROR(V428*I428/H428,"0")+IFERROR(V429*I429/H429,"0")+IFERROR(V433*I433/H433,"0")+IFERROR(V434*I434/H434,"0")+IFERROR(V435*I435/H435,"0")+IFERROR(V436*I436/H436,"0")+IFERROR(V437*I437/H437,"0")+IFERROR(V438*I438/H438,"0")+IFERROR(V442*I442/H442,"0")+IFERROR(V443*I443/H443,"0")+IFERROR(V449*I449/H449,"0")+IFERROR(V450*I450/H450,"0")+IFERROR(V454*I454/H454,"0")+IFERROR(V455*I455/H455,"0")+IFERROR(V459*I459/H459,"0")+IFERROR(V460*I460/H460,"0")+IFERROR(V464*I464/H464,"0")+IFERROR(V465*I465/H465,"0")+IFERROR(V470*I470/H470,"0"),"0")</f>
        <v>18965.169475194027</v>
      </c>
      <c r="W474" s="319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228*I228/H228,"0")+IFERROR(W232*I232/H232,"0")+IFERROR(W233*I233/H233,"0")+IFERROR(W234*I234/H234,"0")+IFERROR(W238*I238/H238,"0")+IFERROR(W239*I239/H239,"0")+IFERROR(W240*I240/H240,"0")+IFERROR(W241*I241/H241,"0")+IFERROR(W242*I242/H242,"0")+IFERROR(W243*I243/H243,"0")+IFERROR(W244*I244/H244,"0")+IFERROR(W245*I245/H245,"0")+IFERROR(W246*I246/H246,"0")+IFERROR(W250*I250/H250,"0")+IFERROR(W251*I251/H251,"0")+IFERROR(W252*I252/H252,"0")+IFERROR(W256*I256/H256,"0")+IFERROR(W257*I257/H257,"0")+IFERROR(W258*I258/H258,"0")+IFERROR(W262*I262/H262,"0")+IFERROR(W263*I263/H263,"0")+IFERROR(W264*I264/H264,"0")+IFERROR(W269*I269/H269,"0")+IFERROR(W270*I270/H270,"0")+IFERROR(W271*I271/H271,"0")+IFERROR(W272*I272/H272,"0")+IFERROR(W273*I273/H273,"0")+IFERROR(W274*I274/H274,"0")+IFERROR(W275*I275/H275,"0")+IFERROR(W279*I279/H279,"0")+IFERROR(W280*I280/H280,"0")+IFERROR(W285*I285/H285,"0")+IFERROR(W289*I289/H289,"0")+IFERROR(W293*I293/H293,"0")+IFERROR(W297*I297/H297,"0")+IFERROR(W303*I303/H303,"0")+IFERROR(W304*I304/H304,"0")+IFERROR(W305*I305/H305,"0")+IFERROR(W306*I306/H306,"0")+IFERROR(W307*I307/H307,"0")+IFERROR(W308*I308/H308,"0")+IFERROR(W309*I309/H309,"0")+IFERROR(W310*I310/H310,"0")+IFERROR(W314*I314/H314,"0")+IFERROR(W315*I315/H315,"0")+IFERROR(W316*I316/H316,"0")+IFERROR(W320*I320/H320,"0")+IFERROR(W324*I324/H324,"0")+IFERROR(W329*I329/H329,"0")+IFERROR(W330*I330/H330,"0")+IFERROR(W331*I331/H331,"0")+IFERROR(W332*I332/H332,"0")+IFERROR(W336*I336/H336,"0")+IFERROR(W337*I337/H337,"0")+IFERROR(W341*I341/H341,"0")+IFERROR(W342*I342/H342,"0")+IFERROR(W343*I343/H343,"0")+IFERROR(W344*I344/H344,"0")+IFERROR(W348*I348/H348,"0")+IFERROR(W354*I354/H354,"0")+IFERROR(W355*I355/H355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371*I371/H371,"0")+IFERROR(W375*I375/H375,"0")+IFERROR(W376*I376/H376,"0")+IFERROR(W377*I377/H377,"0")+IFERROR(W378*I378/H378,"0")+IFERROR(W382*I382/H382,"0")+IFERROR(W386*I386/H386,"0")+IFERROR(W387*I387/H387,"0")+IFERROR(W388*I388/H388,"0")+IFERROR(W389*I389/H389,"0")+IFERROR(W393*I393/H393,"0")+IFERROR(W394*I394/H394,"0")+IFERROR(W399*I399/H399,"0")+IFERROR(W400*I400/H400,"0")+IFERROR(W404*I404/H404,"0")+IFERROR(W405*I405/H405,"0")+IFERROR(W406*I406/H406,"0")+IFERROR(W407*I407/H407,"0")+IFERROR(W408*I408/H408,"0")+IFERROR(W409*I409/H409,"0")+IFERROR(W410*I410/H410,"0")+IFERROR(W416*I416/H416,"0")+IFERROR(W417*I417/H417,"0")+IFERROR(W418*I418/H418,"0")+IFERROR(W419*I419/H419,"0")+IFERROR(W420*I420/H420,"0")+IFERROR(W421*I421/H421,"0")+IFERROR(W422*I422/H422,"0")+IFERROR(W423*I423/H423,"0")+IFERROR(W424*I424/H424,"0")+IFERROR(W428*I428/H428,"0")+IFERROR(W429*I429/H429,"0")+IFERROR(W433*I433/H433,"0")+IFERROR(W434*I434/H434,"0")+IFERROR(W435*I435/H435,"0")+IFERROR(W436*I436/H436,"0")+IFERROR(W437*I437/H437,"0")+IFERROR(W438*I438/H438,"0")+IFERROR(W442*I442/H442,"0")+IFERROR(W443*I443/H443,"0")+IFERROR(W449*I449/H449,"0")+IFERROR(W450*I450/H450,"0")+IFERROR(W454*I454/H454,"0")+IFERROR(W455*I455/H455,"0")+IFERROR(W459*I459/H459,"0")+IFERROR(W460*I460/H460,"0")+IFERROR(W464*I464/H464,"0")+IFERROR(W465*I465/H465,"0")+IFERROR(W470*I470/H470,"0"),"0")</f>
        <v>19013.381999999998</v>
      </c>
      <c r="X474" s="37"/>
      <c r="Y474" s="320"/>
      <c r="Z474" s="320"/>
    </row>
    <row r="475" spans="1:53" x14ac:dyDescent="0.2">
      <c r="A475" s="333"/>
      <c r="B475" s="333"/>
      <c r="C475" s="333"/>
      <c r="D475" s="333"/>
      <c r="E475" s="333"/>
      <c r="F475" s="333"/>
      <c r="G475" s="333"/>
      <c r="H475" s="333"/>
      <c r="I475" s="333"/>
      <c r="J475" s="333"/>
      <c r="K475" s="333"/>
      <c r="L475" s="333"/>
      <c r="M475" s="375"/>
      <c r="N475" s="351" t="s">
        <v>659</v>
      </c>
      <c r="O475" s="352"/>
      <c r="P475" s="352"/>
      <c r="Q475" s="352"/>
      <c r="R475" s="352"/>
      <c r="S475" s="352"/>
      <c r="T475" s="353"/>
      <c r="U475" s="37" t="s">
        <v>660</v>
      </c>
      <c r="V475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103*(V94:V103/H94:H103)),"0")+IFERROR(SUMPRODUCT(1/J107:J117*(V107:V117/H107:H117)),"0")+IFERROR(SUMPRODUCT(1/J121:J126*(V121:V126/H121:H126)),"0")+IFERROR(SUMPRODUCT(1/J131:J133*(V131:V133/H131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205*(V204:V205/H204:H205)),"0")+IFERROR(SUMPRODUCT(1/J210:J224*(V210:V224/H210:H224)),"0")+IFERROR(SUMPRODUCT(1/J228:J228*(V228:V228/H228:H228)),"0")+IFERROR(SUMPRODUCT(1/J232:J234*(V232:V234/H232:H234)),"0")+IFERROR(SUMPRODUCT(1/J238:J246*(V238:V246/H238:H246)),"0")+IFERROR(SUMPRODUCT(1/J250:J252*(V250:V252/H250:H252)),"0")+IFERROR(SUMPRODUCT(1/J256:J258*(V256:V258/H256:H258)),"0")+IFERROR(SUMPRODUCT(1/J262:J264*(V262:V264/H262:H264)),"0")+IFERROR(SUMPRODUCT(1/J269:J275*(V269:V275/H269:H275)),"0")+IFERROR(SUMPRODUCT(1/J279:J280*(V279:V280/H279:H280)),"0")+IFERROR(SUMPRODUCT(1/J285:J285*(V285:V285/H285:H285)),"0")+IFERROR(SUMPRODUCT(1/J289:J289*(V289:V289/H289:H289)),"0")+IFERROR(SUMPRODUCT(1/J293:J293*(V293:V293/H293:H293)),"0")+IFERROR(SUMPRODUCT(1/J297:J297*(V297:V297/H297:H297)),"0")+IFERROR(SUMPRODUCT(1/J303:J310*(V303:V310/H303:H310)),"0")+IFERROR(SUMPRODUCT(1/J314:J316*(V314:V316/H314:H316)),"0")+IFERROR(SUMPRODUCT(1/J320:J320*(V320:V320/H320:H320)),"0")+IFERROR(SUMPRODUCT(1/J324:J324*(V324:V324/H324:H324)),"0")+IFERROR(SUMPRODUCT(1/J329:J332*(V329:V332/H329:H332)),"0")+IFERROR(SUMPRODUCT(1/J336:J337*(V336:V337/H336:H337)),"0")+IFERROR(SUMPRODUCT(1/J341:J344*(V341:V344/H341:H344)),"0")+IFERROR(SUMPRODUCT(1/J348:J348*(V348:V348/H348:H348)),"0")+IFERROR(SUMPRODUCT(1/J354:J355*(V354:V355/H354:H355)),"0")+IFERROR(SUMPRODUCT(1/J359:J371*(V359:V371/H359:H371)),"0")+IFERROR(SUMPRODUCT(1/J375:J378*(V375:V378/H375:H378)),"0")+IFERROR(SUMPRODUCT(1/J382:J382*(V382:V382/H382:H382)),"0")+IFERROR(SUMPRODUCT(1/J386:J389*(V386:V389/H386:H389)),"0")+IFERROR(SUMPRODUCT(1/J393:J394*(V393:V394/H393:H394)),"0")+IFERROR(SUMPRODUCT(1/J399:J400*(V399:V400/H399:H400)),"0")+IFERROR(SUMPRODUCT(1/J404:J410*(V404:V410/H404:H410)),"0")+IFERROR(SUMPRODUCT(1/J416:J424*(V416:V424/H416:H424)),"0")+IFERROR(SUMPRODUCT(1/J428:J429*(V428:V429/H428:H429)),"0")+IFERROR(SUMPRODUCT(1/J433:J438*(V433:V438/H433:H438)),"0")+IFERROR(SUMPRODUCT(1/J442:J443*(V442:V443/H442:H443)),"0")+IFERROR(SUMPRODUCT(1/J449:J450*(V449:V450/H449:H450)),"0")+IFERROR(SUMPRODUCT(1/J454:J455*(V454:V455/H454:H455)),"0")+IFERROR(SUMPRODUCT(1/J459:J460*(V459:V460/H459:H460)),"0")+IFERROR(SUMPRODUCT(1/J464:J465*(V464:V465/H464:H465)),"0")+IFERROR(SUMPRODUCT(1/J470:J470*(V470:V470/H470:H470)),"0"),0)</f>
        <v>32</v>
      </c>
      <c r="W475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103*(W94:W103/H94:H103)),"0")+IFERROR(SUMPRODUCT(1/J107:J117*(W107:W117/H107:H117)),"0")+IFERROR(SUMPRODUCT(1/J121:J126*(W121:W126/H121:H126)),"0")+IFERROR(SUMPRODUCT(1/J131:J133*(W131:W133/H131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205*(W204:W205/H204:H205)),"0")+IFERROR(SUMPRODUCT(1/J210:J224*(W210:W224/H210:H224)),"0")+IFERROR(SUMPRODUCT(1/J228:J228*(W228:W228/H228:H228)),"0")+IFERROR(SUMPRODUCT(1/J232:J234*(W232:W234/H232:H234)),"0")+IFERROR(SUMPRODUCT(1/J238:J246*(W238:W246/H238:H246)),"0")+IFERROR(SUMPRODUCT(1/J250:J252*(W250:W252/H250:H252)),"0")+IFERROR(SUMPRODUCT(1/J256:J258*(W256:W258/H256:H258)),"0")+IFERROR(SUMPRODUCT(1/J262:J264*(W262:W264/H262:H264)),"0")+IFERROR(SUMPRODUCT(1/J269:J275*(W269:W275/H269:H275)),"0")+IFERROR(SUMPRODUCT(1/J279:J280*(W279:W280/H279:H280)),"0")+IFERROR(SUMPRODUCT(1/J285:J285*(W285:W285/H285:H285)),"0")+IFERROR(SUMPRODUCT(1/J289:J289*(W289:W289/H289:H289)),"0")+IFERROR(SUMPRODUCT(1/J293:J293*(W293:W293/H293:H293)),"0")+IFERROR(SUMPRODUCT(1/J297:J297*(W297:W297/H297:H297)),"0")+IFERROR(SUMPRODUCT(1/J303:J310*(W303:W310/H303:H310)),"0")+IFERROR(SUMPRODUCT(1/J314:J316*(W314:W316/H314:H316)),"0")+IFERROR(SUMPRODUCT(1/J320:J320*(W320:W320/H320:H320)),"0")+IFERROR(SUMPRODUCT(1/J324:J324*(W324:W324/H324:H324)),"0")+IFERROR(SUMPRODUCT(1/J329:J332*(W329:W332/H329:H332)),"0")+IFERROR(SUMPRODUCT(1/J336:J337*(W336:W337/H336:H337)),"0")+IFERROR(SUMPRODUCT(1/J341:J344*(W341:W344/H341:H344)),"0")+IFERROR(SUMPRODUCT(1/J348:J348*(W348:W348/H348:H348)),"0")+IFERROR(SUMPRODUCT(1/J354:J355*(W354:W355/H354:H355)),"0")+IFERROR(SUMPRODUCT(1/J359:J371*(W359:W371/H359:H371)),"0")+IFERROR(SUMPRODUCT(1/J375:J378*(W375:W378/H375:H378)),"0")+IFERROR(SUMPRODUCT(1/J382:J382*(W382:W382/H382:H382)),"0")+IFERROR(SUMPRODUCT(1/J386:J389*(W386:W389/H386:H389)),"0")+IFERROR(SUMPRODUCT(1/J393:J394*(W393:W394/H393:H394)),"0")+IFERROR(SUMPRODUCT(1/J399:J400*(W399:W400/H399:H400)),"0")+IFERROR(SUMPRODUCT(1/J404:J410*(W404:W410/H404:H410)),"0")+IFERROR(SUMPRODUCT(1/J416:J424*(W416:W424/H416:H424)),"0")+IFERROR(SUMPRODUCT(1/J428:J429*(W428:W429/H428:H429)),"0")+IFERROR(SUMPRODUCT(1/J433:J438*(W433:W438/H433:H438)),"0")+IFERROR(SUMPRODUCT(1/J442:J443*(W442:W443/H442:H443)),"0")+IFERROR(SUMPRODUCT(1/J449:J450*(W449:W450/H449:H450)),"0")+IFERROR(SUMPRODUCT(1/J454:J455*(W454:W455/H454:H455)),"0")+IFERROR(SUMPRODUCT(1/J459:J460*(W459:W460/H459:H460)),"0")+IFERROR(SUMPRODUCT(1/J464:J465*(W464:W465/H464:H465)),"0")+IFERROR(SUMPRODUCT(1/J470:J470*(W470:W470/H470:H470)),"0"),0)</f>
        <v>32</v>
      </c>
      <c r="X475" s="37"/>
      <c r="Y475" s="320"/>
      <c r="Z475" s="320"/>
    </row>
    <row r="476" spans="1:53" x14ac:dyDescent="0.2">
      <c r="A476" s="333"/>
      <c r="B476" s="333"/>
      <c r="C476" s="333"/>
      <c r="D476" s="333"/>
      <c r="E476" s="333"/>
      <c r="F476" s="333"/>
      <c r="G476" s="333"/>
      <c r="H476" s="333"/>
      <c r="I476" s="333"/>
      <c r="J476" s="333"/>
      <c r="K476" s="333"/>
      <c r="L476" s="333"/>
      <c r="M476" s="375"/>
      <c r="N476" s="351" t="s">
        <v>661</v>
      </c>
      <c r="O476" s="352"/>
      <c r="P476" s="352"/>
      <c r="Q476" s="352"/>
      <c r="R476" s="352"/>
      <c r="S476" s="352"/>
      <c r="T476" s="353"/>
      <c r="U476" s="37" t="s">
        <v>65</v>
      </c>
      <c r="V476" s="319">
        <f>GrossWeightTotal+PalletQtyTotal*25</f>
        <v>19765.169475194027</v>
      </c>
      <c r="W476" s="319">
        <f>GrossWeightTotalR+PalletQtyTotalR*25</f>
        <v>19813.381999999998</v>
      </c>
      <c r="X476" s="37"/>
      <c r="Y476" s="320"/>
      <c r="Z476" s="320"/>
    </row>
    <row r="477" spans="1:53" x14ac:dyDescent="0.2">
      <c r="A477" s="333"/>
      <c r="B477" s="333"/>
      <c r="C477" s="333"/>
      <c r="D477" s="333"/>
      <c r="E477" s="333"/>
      <c r="F477" s="333"/>
      <c r="G477" s="333"/>
      <c r="H477" s="333"/>
      <c r="I477" s="333"/>
      <c r="J477" s="333"/>
      <c r="K477" s="333"/>
      <c r="L477" s="333"/>
      <c r="M477" s="375"/>
      <c r="N477" s="351" t="s">
        <v>662</v>
      </c>
      <c r="O477" s="352"/>
      <c r="P477" s="352"/>
      <c r="Q477" s="352"/>
      <c r="R477" s="352"/>
      <c r="S477" s="352"/>
      <c r="T477" s="353"/>
      <c r="U477" s="37" t="s">
        <v>660</v>
      </c>
      <c r="V477" s="319">
        <f>IFERROR(V23+V33+V37+V41+V45+V52+V60+V81+V91+V104+V118+V127+V134+V142+V155+V161+V166+V173+V193+V200+V206+V225+V229+V235+V247+V253+V259+V265+V276+V281+V286+V290+V294+V298+V311+V317+V321+V325+V333+V338+V345+V349+V356+V372+V379+V383+V390+V395+V401+V411+V425+V430+V439+V444+V451+V456+V461+V466+V471,"0")</f>
        <v>2270.6532216187388</v>
      </c>
      <c r="W477" s="319">
        <f>IFERROR(W23+W33+W37+W41+W45+W52+W60+W81+W91+W104+W118+W127+W134+W142+W155+W161+W166+W173+W193+W200+W206+W225+W229+W235+W247+W253+W259+W265+W276+W281+W286+W290+W294+W298+W311+W317+W321+W325+W333+W338+W345+W349+W356+W372+W379+W383+W390+W395+W401+W411+W425+W430+W439+W444+W451+W456+W461+W466+W471,"0")</f>
        <v>2277</v>
      </c>
      <c r="X477" s="37"/>
      <c r="Y477" s="320"/>
      <c r="Z477" s="320"/>
    </row>
    <row r="478" spans="1:53" ht="14.25" customHeight="1" x14ac:dyDescent="0.2">
      <c r="A478" s="333"/>
      <c r="B478" s="333"/>
      <c r="C478" s="333"/>
      <c r="D478" s="333"/>
      <c r="E478" s="333"/>
      <c r="F478" s="333"/>
      <c r="G478" s="333"/>
      <c r="H478" s="333"/>
      <c r="I478" s="333"/>
      <c r="J478" s="333"/>
      <c r="K478" s="333"/>
      <c r="L478" s="333"/>
      <c r="M478" s="375"/>
      <c r="N478" s="351" t="s">
        <v>663</v>
      </c>
      <c r="O478" s="352"/>
      <c r="P478" s="352"/>
      <c r="Q478" s="352"/>
      <c r="R478" s="352"/>
      <c r="S478" s="352"/>
      <c r="T478" s="353"/>
      <c r="U478" s="39" t="s">
        <v>664</v>
      </c>
      <c r="V478" s="37"/>
      <c r="W478" s="37"/>
      <c r="X478" s="37">
        <f>IFERROR(X23+X33+X37+X41+X45+X52+X60+X81+X91+X104+X118+X127+X134+X142+X155+X161+X166+X173+X193+X200+X206+X225+X229+X235+X247+X253+X259+X265+X276+X281+X286+X290+X294+X298+X311+X317+X321+X325+X333+X338+X345+X349+X356+X372+X379+X383+X390+X395+X401+X411+X425+X430+X439+X444+X451+X456+X461+X466+X471,"0")</f>
        <v>35.361629999999998</v>
      </c>
      <c r="Y478" s="320"/>
      <c r="Z478" s="320"/>
    </row>
    <row r="479" spans="1:53" ht="13.5" customHeight="1" thickBot="1" x14ac:dyDescent="0.25"/>
    <row r="480" spans="1:53" ht="27" customHeight="1" thickTop="1" thickBot="1" x14ac:dyDescent="0.25">
      <c r="A480" s="40" t="s">
        <v>665</v>
      </c>
      <c r="B480" s="310" t="s">
        <v>59</v>
      </c>
      <c r="C480" s="340" t="s">
        <v>95</v>
      </c>
      <c r="D480" s="478"/>
      <c r="E480" s="478"/>
      <c r="F480" s="343"/>
      <c r="G480" s="340" t="s">
        <v>246</v>
      </c>
      <c r="H480" s="478"/>
      <c r="I480" s="478"/>
      <c r="J480" s="478"/>
      <c r="K480" s="478"/>
      <c r="L480" s="478"/>
      <c r="M480" s="478"/>
      <c r="N480" s="343"/>
      <c r="O480" s="340" t="s">
        <v>453</v>
      </c>
      <c r="P480" s="343"/>
      <c r="Q480" s="340" t="s">
        <v>503</v>
      </c>
      <c r="R480" s="343"/>
      <c r="S480" s="310" t="s">
        <v>586</v>
      </c>
      <c r="T480" s="340" t="s">
        <v>628</v>
      </c>
      <c r="U480" s="343"/>
      <c r="Z480" s="52"/>
      <c r="AC480" s="311"/>
    </row>
    <row r="481" spans="1:29" ht="14.25" customHeight="1" thickTop="1" x14ac:dyDescent="0.2">
      <c r="A481" s="621" t="s">
        <v>666</v>
      </c>
      <c r="B481" s="340" t="s">
        <v>59</v>
      </c>
      <c r="C481" s="340" t="s">
        <v>96</v>
      </c>
      <c r="D481" s="340" t="s">
        <v>104</v>
      </c>
      <c r="E481" s="340" t="s">
        <v>95</v>
      </c>
      <c r="F481" s="340" t="s">
        <v>238</v>
      </c>
      <c r="G481" s="340" t="s">
        <v>247</v>
      </c>
      <c r="H481" s="340" t="s">
        <v>254</v>
      </c>
      <c r="I481" s="340" t="s">
        <v>274</v>
      </c>
      <c r="J481" s="340" t="s">
        <v>340</v>
      </c>
      <c r="K481" s="311"/>
      <c r="L481" s="340" t="s">
        <v>346</v>
      </c>
      <c r="M481" s="340" t="s">
        <v>426</v>
      </c>
      <c r="N481" s="340" t="s">
        <v>444</v>
      </c>
      <c r="O481" s="340" t="s">
        <v>454</v>
      </c>
      <c r="P481" s="340" t="s">
        <v>480</v>
      </c>
      <c r="Q481" s="340" t="s">
        <v>504</v>
      </c>
      <c r="R481" s="340" t="s">
        <v>566</v>
      </c>
      <c r="S481" s="340" t="s">
        <v>586</v>
      </c>
      <c r="T481" s="340" t="s">
        <v>629</v>
      </c>
      <c r="U481" s="340" t="s">
        <v>654</v>
      </c>
      <c r="Z481" s="52"/>
      <c r="AC481" s="311"/>
    </row>
    <row r="482" spans="1:29" ht="13.5" customHeight="1" thickBot="1" x14ac:dyDescent="0.25">
      <c r="A482" s="622"/>
      <c r="B482" s="341"/>
      <c r="C482" s="341"/>
      <c r="D482" s="341"/>
      <c r="E482" s="341"/>
      <c r="F482" s="341"/>
      <c r="G482" s="341"/>
      <c r="H482" s="341"/>
      <c r="I482" s="341"/>
      <c r="J482" s="341"/>
      <c r="K482" s="311"/>
      <c r="L482" s="341"/>
      <c r="M482" s="341"/>
      <c r="N482" s="341"/>
      <c r="O482" s="341"/>
      <c r="P482" s="341"/>
      <c r="Q482" s="341"/>
      <c r="R482" s="341"/>
      <c r="S482" s="341"/>
      <c r="T482" s="341"/>
      <c r="U482" s="341"/>
      <c r="Z482" s="52"/>
      <c r="AC482" s="311"/>
    </row>
    <row r="483" spans="1:29" ht="18" customHeight="1" thickTop="1" thickBot="1" x14ac:dyDescent="0.25">
      <c r="A483" s="40" t="s">
        <v>667</v>
      </c>
      <c r="B483" s="46">
        <f>IFERROR(W22*1,"0")+IFERROR(W26*1,"0")+IFERROR(W27*1,"0")+IFERROR(W28*1,"0")+IFERROR(W29*1,"0")+IFERROR(W30*1,"0")+IFERROR(W31*1,"0")+IFERROR(W32*1,"0")+IFERROR(W36*1,"0")+IFERROR(W40*1,"0")+IFERROR(W44*1,"0")</f>
        <v>0</v>
      </c>
      <c r="C483" s="46">
        <f>IFERROR(W50*1,"0")+IFERROR(W51*1,"0")</f>
        <v>0</v>
      </c>
      <c r="D483" s="46">
        <f>IFERROR(W56*1,"0")+IFERROR(W57*1,"0")+IFERROR(W58*1,"0")+IFERROR(W59*1,"0")</f>
        <v>0</v>
      </c>
      <c r="E483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</f>
        <v>1067.4000000000001</v>
      </c>
      <c r="F483" s="46">
        <f>IFERROR(W131*1,"0")+IFERROR(W132*1,"0")+IFERROR(W133*1,"0")</f>
        <v>2439.6000000000004</v>
      </c>
      <c r="G483" s="46">
        <f>IFERROR(W139*1,"0")+IFERROR(W140*1,"0")+IFERROR(W141*1,"0")</f>
        <v>0</v>
      </c>
      <c r="H483" s="46">
        <f>IFERROR(W146*1,"0")+IFERROR(W147*1,"0")+IFERROR(W148*1,"0")+IFERROR(W149*1,"0")+IFERROR(W150*1,"0")+IFERROR(W151*1,"0")+IFERROR(W152*1,"0")+IFERROR(W153*1,"0")+IFERROR(W154*1,"0")</f>
        <v>0</v>
      </c>
      <c r="I483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961.5</v>
      </c>
      <c r="J483" s="46">
        <f>IFERROR(W204*1,"0")+IFERROR(W205*1,"0")</f>
        <v>0</v>
      </c>
      <c r="K483" s="311"/>
      <c r="L483" s="46">
        <f>IFERROR(W210*1,"0")+IFERROR(W211*1,"0")+IFERROR(W212*1,"0")+IFERROR(W213*1,"0")+IFERROR(W214*1,"0")+IFERROR(W215*1,"0")+IFERROR(W216*1,"0")+IFERROR(W217*1,"0")+IFERROR(W218*1,"0")+IFERROR(W219*1,"0")+IFERROR(W220*1,"0")+IFERROR(W221*1,"0")+IFERROR(W222*1,"0")+IFERROR(W223*1,"0")+IFERROR(W224*1,"0")+IFERROR(W228*1,"0")+IFERROR(W232*1,"0")+IFERROR(W233*1,"0")+IFERROR(W234*1,"0")+IFERROR(W238*1,"0")+IFERROR(W239*1,"0")+IFERROR(W240*1,"0")+IFERROR(W241*1,"0")+IFERROR(W242*1,"0")+IFERROR(W243*1,"0")+IFERROR(W244*1,"0")+IFERROR(W245*1,"0")+IFERROR(W246*1,"0")+IFERROR(W250*1,"0")+IFERROR(W251*1,"0")+IFERROR(W252*1,"0")+IFERROR(W256*1,"0")+IFERROR(W257*1,"0")+IFERROR(W258*1,"0")+IFERROR(W262*1,"0")+IFERROR(W263*1,"0")+IFERROR(W264*1,"0")</f>
        <v>2010</v>
      </c>
      <c r="M483" s="46">
        <f>IFERROR(W269*1,"0")+IFERROR(W270*1,"0")+IFERROR(W271*1,"0")+IFERROR(W272*1,"0")+IFERROR(W273*1,"0")+IFERROR(W274*1,"0")+IFERROR(W275*1,"0")+IFERROR(W279*1,"0")+IFERROR(W280*1,"0")</f>
        <v>0</v>
      </c>
      <c r="N483" s="46">
        <f>IFERROR(W285*1,"0")+IFERROR(W289*1,"0")+IFERROR(W293*1,"0")+IFERROR(W297*1,"0")</f>
        <v>0</v>
      </c>
      <c r="O483" s="46">
        <f>IFERROR(W303*1,"0")+IFERROR(W304*1,"0")+IFERROR(W305*1,"0")+IFERROR(W306*1,"0")+IFERROR(W307*1,"0")+IFERROR(W308*1,"0")+IFERROR(W309*1,"0")+IFERROR(W310*1,"0")+IFERROR(W314*1,"0")+IFERROR(W315*1,"0")+IFERROR(W316*1,"0")+IFERROR(W320*1,"0")+IFERROR(W324*1,"0")</f>
        <v>11010</v>
      </c>
      <c r="P483" s="46">
        <f>IFERROR(W329*1,"0")+IFERROR(W330*1,"0")+IFERROR(W331*1,"0")+IFERROR(W332*1,"0")+IFERROR(W336*1,"0")+IFERROR(W337*1,"0")+IFERROR(W341*1,"0")+IFERROR(W342*1,"0")+IFERROR(W343*1,"0")+IFERROR(W344*1,"0")+IFERROR(W348*1,"0")</f>
        <v>0</v>
      </c>
      <c r="Q483" s="46">
        <f>IFERROR(W354*1,"0")+IFERROR(W355*1,"0")+IFERROR(W359*1,"0")+IFERROR(W360*1,"0")+IFERROR(W361*1,"0")+IFERROR(W362*1,"0")+IFERROR(W363*1,"0")+IFERROR(W364*1,"0")+IFERROR(W365*1,"0")+IFERROR(W366*1,"0")+IFERROR(W367*1,"0")+IFERROR(W368*1,"0")+IFERROR(W369*1,"0")+IFERROR(W370*1,"0")+IFERROR(W371*1,"0")+IFERROR(W375*1,"0")+IFERROR(W376*1,"0")+IFERROR(W377*1,"0")+IFERROR(W378*1,"0")+IFERROR(W382*1,"0")+IFERROR(W386*1,"0")+IFERROR(W387*1,"0")+IFERROR(W388*1,"0")+IFERROR(W389*1,"0")+IFERROR(W393*1,"0")+IFERROR(W394*1,"0")</f>
        <v>0</v>
      </c>
      <c r="R483" s="46">
        <f>IFERROR(W399*1,"0")+IFERROR(W400*1,"0")+IFERROR(W404*1,"0")+IFERROR(W405*1,"0")+IFERROR(W406*1,"0")+IFERROR(W407*1,"0")+IFERROR(W408*1,"0")+IFERROR(W409*1,"0")+IFERROR(W410*1,"0")</f>
        <v>0</v>
      </c>
      <c r="S483" s="46">
        <f>IFERROR(W416*1,"0")+IFERROR(W417*1,"0")+IFERROR(W418*1,"0")+IFERROR(W419*1,"0")+IFERROR(W420*1,"0")+IFERROR(W421*1,"0")+IFERROR(W422*1,"0")+IFERROR(W423*1,"0")+IFERROR(W424*1,"0")+IFERROR(W428*1,"0")+IFERROR(W429*1,"0")+IFERROR(W433*1,"0")+IFERROR(W434*1,"0")+IFERROR(W435*1,"0")+IFERROR(W436*1,"0")+IFERROR(W437*1,"0")+IFERROR(W438*1,"0")+IFERROR(W442*1,"0")+IFERROR(W443*1,"0")</f>
        <v>0</v>
      </c>
      <c r="T483" s="46">
        <f>IFERROR(W449*1,"0")+IFERROR(W450*1,"0")+IFERROR(W454*1,"0")+IFERROR(W455*1,"0")+IFERROR(W459*1,"0")+IFERROR(W460*1,"0")+IFERROR(W464*1,"0")+IFERROR(W465*1,"0")</f>
        <v>600</v>
      </c>
      <c r="U483" s="46">
        <f>IFERROR(W470*1,"0")</f>
        <v>0</v>
      </c>
      <c r="Z483" s="52"/>
      <c r="AC483" s="311"/>
    </row>
  </sheetData>
  <sheetProtection algorithmName="SHA-512" hashValue="I7aUUl1I3/BSI+baG60WNuN0sGizrV3xeMMvu4LvAkVspg3L/FJ1vPCXbguXcfOPHaj12xOOxHtV3Scp1ojC4A==" saltValue="lpmxSWkU+oBd31GlSKdHRA==" spinCount="100000" sheet="1" objects="1" scenarios="1" sort="0" autoFilter="0" pivotTables="0"/>
  <autoFilter ref="B18:X47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61">
    <mergeCell ref="P1:R1"/>
    <mergeCell ref="N40:R40"/>
    <mergeCell ref="A261:X261"/>
    <mergeCell ref="D17:E18"/>
    <mergeCell ref="D344:E344"/>
    <mergeCell ref="V17:V18"/>
    <mergeCell ref="A138:X138"/>
    <mergeCell ref="X17:X18"/>
    <mergeCell ref="D123:E123"/>
    <mergeCell ref="N229:T229"/>
    <mergeCell ref="D50:E50"/>
    <mergeCell ref="D110:E110"/>
    <mergeCell ref="D44:E44"/>
    <mergeCell ref="N265:T265"/>
    <mergeCell ref="N79:R79"/>
    <mergeCell ref="Y17:Y18"/>
    <mergeCell ref="D331:E331"/>
    <mergeCell ref="D57:E57"/>
    <mergeCell ref="A8:C8"/>
    <mergeCell ref="D355:E355"/>
    <mergeCell ref="D293:E293"/>
    <mergeCell ref="D32:E32"/>
    <mergeCell ref="Q481:Q482"/>
    <mergeCell ref="N151:R151"/>
    <mergeCell ref="D97:E97"/>
    <mergeCell ref="N180:R180"/>
    <mergeCell ref="N174:T174"/>
    <mergeCell ref="A203:X203"/>
    <mergeCell ref="A10:C10"/>
    <mergeCell ref="N272:R272"/>
    <mergeCell ref="A43:X43"/>
    <mergeCell ref="N311:T311"/>
    <mergeCell ref="N182:R182"/>
    <mergeCell ref="B481:B482"/>
    <mergeCell ref="A439:M440"/>
    <mergeCell ref="D184:E184"/>
    <mergeCell ref="A206:M207"/>
    <mergeCell ref="A63:X63"/>
    <mergeCell ref="N474:T474"/>
    <mergeCell ref="J9:L9"/>
    <mergeCell ref="R5:S5"/>
    <mergeCell ref="N27:R27"/>
    <mergeCell ref="T480:U480"/>
    <mergeCell ref="N154:R154"/>
    <mergeCell ref="D271:E271"/>
    <mergeCell ref="A349:M350"/>
    <mergeCell ref="D191:E191"/>
    <mergeCell ref="D262:E262"/>
    <mergeCell ref="D433:E433"/>
    <mergeCell ref="N456:T456"/>
    <mergeCell ref="N85:R85"/>
    <mergeCell ref="N389:R389"/>
    <mergeCell ref="A137:X137"/>
    <mergeCell ref="N454:R454"/>
    <mergeCell ref="A208:X208"/>
    <mergeCell ref="G480:N480"/>
    <mergeCell ref="D239:E239"/>
    <mergeCell ref="D95:E95"/>
    <mergeCell ref="S17:T17"/>
    <mergeCell ref="N372:T372"/>
    <mergeCell ref="N274:R274"/>
    <mergeCell ref="N84:R84"/>
    <mergeCell ref="N320:R320"/>
    <mergeCell ref="A15:L15"/>
    <mergeCell ref="N23:T23"/>
    <mergeCell ref="A48:X48"/>
    <mergeCell ref="N194:T194"/>
    <mergeCell ref="A319:X319"/>
    <mergeCell ref="N90:R90"/>
    <mergeCell ref="T481:T482"/>
    <mergeCell ref="R481:R482"/>
    <mergeCell ref="D133:E133"/>
    <mergeCell ref="N217:R217"/>
    <mergeCell ref="N388:R388"/>
    <mergeCell ref="N452:T452"/>
    <mergeCell ref="D121:E121"/>
    <mergeCell ref="A130:X130"/>
    <mergeCell ref="D192:E192"/>
    <mergeCell ref="D421:E421"/>
    <mergeCell ref="D408:E408"/>
    <mergeCell ref="N435:R435"/>
    <mergeCell ref="D107:E107"/>
    <mergeCell ref="N384:T384"/>
    <mergeCell ref="D234:E234"/>
    <mergeCell ref="D405:E405"/>
    <mergeCell ref="A414:X414"/>
    <mergeCell ref="N185:R185"/>
    <mergeCell ref="D244:E244"/>
    <mergeCell ref="N470:R470"/>
    <mergeCell ref="N321:T321"/>
    <mergeCell ref="D171:E171"/>
    <mergeCell ref="D342:E342"/>
    <mergeCell ref="N326:T326"/>
    <mergeCell ref="D336:E336"/>
    <mergeCell ref="D407:E407"/>
    <mergeCell ref="A353:X353"/>
    <mergeCell ref="N324:R324"/>
    <mergeCell ref="D196:E196"/>
    <mergeCell ref="I481:I482"/>
    <mergeCell ref="N344:R344"/>
    <mergeCell ref="A481:A482"/>
    <mergeCell ref="D216:E216"/>
    <mergeCell ref="C481:C482"/>
    <mergeCell ref="N431:T431"/>
    <mergeCell ref="D252:E252"/>
    <mergeCell ref="A372:M373"/>
    <mergeCell ref="N333:T333"/>
    <mergeCell ref="D218:E218"/>
    <mergeCell ref="A227:X227"/>
    <mergeCell ref="A338:M339"/>
    <mergeCell ref="N375:R375"/>
    <mergeCell ref="A398:X398"/>
    <mergeCell ref="A325:M326"/>
    <mergeCell ref="A430:M431"/>
    <mergeCell ref="N464:R464"/>
    <mergeCell ref="N246:R246"/>
    <mergeCell ref="A335:X335"/>
    <mergeCell ref="N377:R377"/>
    <mergeCell ref="N233:R233"/>
    <mergeCell ref="D341:E341"/>
    <mergeCell ref="N370:R370"/>
    <mergeCell ref="D242:E242"/>
    <mergeCell ref="A425:M426"/>
    <mergeCell ref="A47:X47"/>
    <mergeCell ref="N251:R251"/>
    <mergeCell ref="N189:R189"/>
    <mergeCell ref="N411:T411"/>
    <mergeCell ref="N309:R309"/>
    <mergeCell ref="D455:E455"/>
    <mergeCell ref="A247:M248"/>
    <mergeCell ref="A356:M357"/>
    <mergeCell ref="D221:E221"/>
    <mergeCell ref="N57:R57"/>
    <mergeCell ref="N293:R293"/>
    <mergeCell ref="D165:E165"/>
    <mergeCell ref="N146:R146"/>
    <mergeCell ref="D152:E152"/>
    <mergeCell ref="N373:T373"/>
    <mergeCell ref="D223:E223"/>
    <mergeCell ref="D279:E279"/>
    <mergeCell ref="D394:E394"/>
    <mergeCell ref="A403:X403"/>
    <mergeCell ref="D450:E450"/>
    <mergeCell ref="N294:T294"/>
    <mergeCell ref="N204:R204"/>
    <mergeCell ref="N160:R160"/>
    <mergeCell ref="N420:R420"/>
    <mergeCell ref="N164:R164"/>
    <mergeCell ref="A12:L12"/>
    <mergeCell ref="D310:E310"/>
    <mergeCell ref="N142:T142"/>
    <mergeCell ref="D101:E101"/>
    <mergeCell ref="D76:E76"/>
    <mergeCell ref="F5:G5"/>
    <mergeCell ref="A278:X278"/>
    <mergeCell ref="A14:L14"/>
    <mergeCell ref="N224:R224"/>
    <mergeCell ref="T11:U11"/>
    <mergeCell ref="N33:T33"/>
    <mergeCell ref="D29:E29"/>
    <mergeCell ref="N141:R141"/>
    <mergeCell ref="D170:E170"/>
    <mergeCell ref="N72:R72"/>
    <mergeCell ref="O5:P5"/>
    <mergeCell ref="F17:F18"/>
    <mergeCell ref="A195:X195"/>
    <mergeCell ref="N297:R297"/>
    <mergeCell ref="A13:L13"/>
    <mergeCell ref="A19:X19"/>
    <mergeCell ref="N81:T81"/>
    <mergeCell ref="O8:P8"/>
    <mergeCell ref="N69:R69"/>
    <mergeCell ref="N196:R196"/>
    <mergeCell ref="N367:R367"/>
    <mergeCell ref="N438:R438"/>
    <mergeCell ref="D177:E177"/>
    <mergeCell ref="N354:R354"/>
    <mergeCell ref="D164:E164"/>
    <mergeCell ref="N133:R133"/>
    <mergeCell ref="N198:R198"/>
    <mergeCell ref="N369:R369"/>
    <mergeCell ref="D437:E437"/>
    <mergeCell ref="D241:E241"/>
    <mergeCell ref="N418:R418"/>
    <mergeCell ref="N318:T318"/>
    <mergeCell ref="D228:E228"/>
    <mergeCell ref="A237:X237"/>
    <mergeCell ref="N383:T383"/>
    <mergeCell ref="D404:E404"/>
    <mergeCell ref="D10:E10"/>
    <mergeCell ref="N306:R306"/>
    <mergeCell ref="F10:G10"/>
    <mergeCell ref="N433:R433"/>
    <mergeCell ref="D305:E305"/>
    <mergeCell ref="J481:J482"/>
    <mergeCell ref="N212:R212"/>
    <mergeCell ref="L481:L482"/>
    <mergeCell ref="D84:E84"/>
    <mergeCell ref="D22:E22"/>
    <mergeCell ref="D149:E149"/>
    <mergeCell ref="D320:E320"/>
    <mergeCell ref="N51:R51"/>
    <mergeCell ref="N226:T226"/>
    <mergeCell ref="N122:R122"/>
    <mergeCell ref="N239:R239"/>
    <mergeCell ref="A351:X351"/>
    <mergeCell ref="A473:M478"/>
    <mergeCell ref="A120:X120"/>
    <mergeCell ref="N214:R214"/>
    <mergeCell ref="A301:X301"/>
    <mergeCell ref="D86:E86"/>
    <mergeCell ref="D257:E257"/>
    <mergeCell ref="N341:R341"/>
    <mergeCell ref="D213:E213"/>
    <mergeCell ref="D151:E151"/>
    <mergeCell ref="D449:E449"/>
    <mergeCell ref="N107:R107"/>
    <mergeCell ref="D150:E150"/>
    <mergeCell ref="O12:P12"/>
    <mergeCell ref="N442:R442"/>
    <mergeCell ref="N52:T52"/>
    <mergeCell ref="A446:X446"/>
    <mergeCell ref="N312:T312"/>
    <mergeCell ref="N183:R183"/>
    <mergeCell ref="D6:L6"/>
    <mergeCell ref="O13:P13"/>
    <mergeCell ref="N419:R419"/>
    <mergeCell ref="N339:T339"/>
    <mergeCell ref="N250:R250"/>
    <mergeCell ref="N139:R139"/>
    <mergeCell ref="N406:R406"/>
    <mergeCell ref="D389:E389"/>
    <mergeCell ref="A37:M38"/>
    <mergeCell ref="D215:E215"/>
    <mergeCell ref="D386:E386"/>
    <mergeCell ref="N286:T286"/>
    <mergeCell ref="N357:T357"/>
    <mergeCell ref="M17:M18"/>
    <mergeCell ref="N67:R67"/>
    <mergeCell ref="N236:T236"/>
    <mergeCell ref="A235:M236"/>
    <mergeCell ref="N132:R132"/>
    <mergeCell ref="N476:T476"/>
    <mergeCell ref="D222:E222"/>
    <mergeCell ref="A427:X427"/>
    <mergeCell ref="N128:T128"/>
    <mergeCell ref="G17:G18"/>
    <mergeCell ref="N426:T426"/>
    <mergeCell ref="D314:E314"/>
    <mergeCell ref="M481:M482"/>
    <mergeCell ref="O481:O482"/>
    <mergeCell ref="D159:E159"/>
    <mergeCell ref="A225:M226"/>
    <mergeCell ref="D80:E80"/>
    <mergeCell ref="N66:R66"/>
    <mergeCell ref="N188:R188"/>
    <mergeCell ref="O480:P480"/>
    <mergeCell ref="N416:R416"/>
    <mergeCell ref="D459:E459"/>
    <mergeCell ref="A468:X468"/>
    <mergeCell ref="N68:R68"/>
    <mergeCell ref="N117:R117"/>
    <mergeCell ref="D434:E434"/>
    <mergeCell ref="A456:M457"/>
    <mergeCell ref="A313:X313"/>
    <mergeCell ref="D154:E154"/>
    <mergeCell ref="H1:O1"/>
    <mergeCell ref="N34:T34"/>
    <mergeCell ref="D199:E199"/>
    <mergeCell ref="A268:X268"/>
    <mergeCell ref="N280:R280"/>
    <mergeCell ref="D186:E186"/>
    <mergeCell ref="D364:E364"/>
    <mergeCell ref="O9:P9"/>
    <mergeCell ref="D217:E217"/>
    <mergeCell ref="N22:R22"/>
    <mergeCell ref="D65:E65"/>
    <mergeCell ref="A145:X145"/>
    <mergeCell ref="N207:T207"/>
    <mergeCell ref="N334:T334"/>
    <mergeCell ref="A163:X163"/>
    <mergeCell ref="N173:T173"/>
    <mergeCell ref="N111:R111"/>
    <mergeCell ref="D212:E212"/>
    <mergeCell ref="D146:E146"/>
    <mergeCell ref="D304:E304"/>
    <mergeCell ref="N211:R211"/>
    <mergeCell ref="N127:T127"/>
    <mergeCell ref="N177:R177"/>
    <mergeCell ref="N269:R269"/>
    <mergeCell ref="U481:U482"/>
    <mergeCell ref="N216:R216"/>
    <mergeCell ref="N343:R343"/>
    <mergeCell ref="D153:E153"/>
    <mergeCell ref="D420:E420"/>
    <mergeCell ref="N430:T430"/>
    <mergeCell ref="N230:T230"/>
    <mergeCell ref="N256:R256"/>
    <mergeCell ref="A461:M462"/>
    <mergeCell ref="A397:X397"/>
    <mergeCell ref="D435:E435"/>
    <mergeCell ref="A381:X381"/>
    <mergeCell ref="D428:E428"/>
    <mergeCell ref="N478:T478"/>
    <mergeCell ref="A374:X374"/>
    <mergeCell ref="D367:E367"/>
    <mergeCell ref="A392:X392"/>
    <mergeCell ref="A395:M396"/>
    <mergeCell ref="A401:M402"/>
    <mergeCell ref="D368:E368"/>
    <mergeCell ref="N412:T412"/>
    <mergeCell ref="A300:X300"/>
    <mergeCell ref="D256:E256"/>
    <mergeCell ref="A458:X458"/>
    <mergeCell ref="P481:P482"/>
    <mergeCell ref="N346:T346"/>
    <mergeCell ref="N98:R98"/>
    <mergeCell ref="D75:E75"/>
    <mergeCell ref="A144:X144"/>
    <mergeCell ref="N41:T41"/>
    <mergeCell ref="N277:T277"/>
    <mergeCell ref="D181:E181"/>
    <mergeCell ref="N475:T475"/>
    <mergeCell ref="D273:E273"/>
    <mergeCell ref="N105:T105"/>
    <mergeCell ref="N123:R123"/>
    <mergeCell ref="N421:R421"/>
    <mergeCell ref="A451:M452"/>
    <mergeCell ref="N408:R408"/>
    <mergeCell ref="A290:M291"/>
    <mergeCell ref="N187:R187"/>
    <mergeCell ref="A466:M467"/>
    <mergeCell ref="N423:R423"/>
    <mergeCell ref="N279:R279"/>
    <mergeCell ref="N410:R410"/>
    <mergeCell ref="D89:E89"/>
    <mergeCell ref="A161:M162"/>
    <mergeCell ref="D393:E393"/>
    <mergeCell ref="A471:M472"/>
    <mergeCell ref="N393:R393"/>
    <mergeCell ref="N457:T457"/>
    <mergeCell ref="N331:R331"/>
    <mergeCell ref="N32:R32"/>
    <mergeCell ref="N159:R159"/>
    <mergeCell ref="N330:R330"/>
    <mergeCell ref="N97:R97"/>
    <mergeCell ref="D140:E140"/>
    <mergeCell ref="A41:M42"/>
    <mergeCell ref="D438:E438"/>
    <mergeCell ref="A447:X447"/>
    <mergeCell ref="A385:X385"/>
    <mergeCell ref="N96:R96"/>
    <mergeCell ref="A193:M194"/>
    <mergeCell ref="D359:E359"/>
    <mergeCell ref="N332:R332"/>
    <mergeCell ref="D204:E204"/>
    <mergeCell ref="N459:R459"/>
    <mergeCell ref="D198:E198"/>
    <mergeCell ref="D465:E465"/>
    <mergeCell ref="D269:E269"/>
    <mergeCell ref="N104:T104"/>
    <mergeCell ref="D418:E418"/>
    <mergeCell ref="E481:E482"/>
    <mergeCell ref="N148:R148"/>
    <mergeCell ref="N179:R179"/>
    <mergeCell ref="D125:E125"/>
    <mergeCell ref="N240:R240"/>
    <mergeCell ref="N44:R44"/>
    <mergeCell ref="N215:R215"/>
    <mergeCell ref="D112:E112"/>
    <mergeCell ref="D348:E348"/>
    <mergeCell ref="N190:R190"/>
    <mergeCell ref="D56:E56"/>
    <mergeCell ref="A202:X202"/>
    <mergeCell ref="N304:R304"/>
    <mergeCell ref="N155:T155"/>
    <mergeCell ref="D176:E176"/>
    <mergeCell ref="D114:E114"/>
    <mergeCell ref="D285:E285"/>
    <mergeCell ref="N391:T391"/>
    <mergeCell ref="N462:T462"/>
    <mergeCell ref="D64:E64"/>
    <mergeCell ref="D362:E362"/>
    <mergeCell ref="D51:E51"/>
    <mergeCell ref="A358:X358"/>
    <mergeCell ref="N108:R108"/>
    <mergeCell ref="D7:L7"/>
    <mergeCell ref="A281:M282"/>
    <mergeCell ref="A379:M380"/>
    <mergeCell ref="A55:X55"/>
    <mergeCell ref="N171:R171"/>
    <mergeCell ref="N121:R121"/>
    <mergeCell ref="N115:R115"/>
    <mergeCell ref="A345:M346"/>
    <mergeCell ref="N382:R382"/>
    <mergeCell ref="N238:R238"/>
    <mergeCell ref="A173:M174"/>
    <mergeCell ref="A229:M230"/>
    <mergeCell ref="N95:R95"/>
    <mergeCell ref="N70:R70"/>
    <mergeCell ref="H17:H18"/>
    <mergeCell ref="N109:R109"/>
    <mergeCell ref="D85:E85"/>
    <mergeCell ref="N114:R114"/>
    <mergeCell ref="N349:T349"/>
    <mergeCell ref="D370:E370"/>
    <mergeCell ref="H10:L10"/>
    <mergeCell ref="A91:M92"/>
    <mergeCell ref="A9:C9"/>
    <mergeCell ref="N298:T298"/>
    <mergeCell ref="N467:T467"/>
    <mergeCell ref="N26:R26"/>
    <mergeCell ref="D172:E172"/>
    <mergeCell ref="N153:R153"/>
    <mergeCell ref="N338:T338"/>
    <mergeCell ref="N234:R234"/>
    <mergeCell ref="N405:R405"/>
    <mergeCell ref="D36:E36"/>
    <mergeCell ref="A45:M46"/>
    <mergeCell ref="N184:R184"/>
    <mergeCell ref="N440:T440"/>
    <mergeCell ref="D436:E436"/>
    <mergeCell ref="N417:R417"/>
    <mergeCell ref="N200:T200"/>
    <mergeCell ref="D58:E58"/>
    <mergeCell ref="N348:R348"/>
    <mergeCell ref="N444:T444"/>
    <mergeCell ref="N248:T248"/>
    <mergeCell ref="N303:R303"/>
    <mergeCell ref="A253:M254"/>
    <mergeCell ref="N350:T350"/>
    <mergeCell ref="N110:R110"/>
    <mergeCell ref="D243:E243"/>
    <mergeCell ref="D99:E99"/>
    <mergeCell ref="T5:U5"/>
    <mergeCell ref="D190:E190"/>
    <mergeCell ref="U17:U18"/>
    <mergeCell ref="D246:E246"/>
    <mergeCell ref="A255:X255"/>
    <mergeCell ref="N361:R361"/>
    <mergeCell ref="D40:E40"/>
    <mergeCell ref="D111:E111"/>
    <mergeCell ref="D233:E233"/>
    <mergeCell ref="N140:R140"/>
    <mergeCell ref="D183:E183"/>
    <mergeCell ref="A136:X136"/>
    <mergeCell ref="A21:X21"/>
    <mergeCell ref="N232:R232"/>
    <mergeCell ref="D219:E219"/>
    <mergeCell ref="N254:T254"/>
    <mergeCell ref="D275:E275"/>
    <mergeCell ref="N325:T325"/>
    <mergeCell ref="T6:U9"/>
    <mergeCell ref="N77:R77"/>
    <mergeCell ref="A129:X129"/>
    <mergeCell ref="N169:R169"/>
    <mergeCell ref="D185:E185"/>
    <mergeCell ref="N91:T91"/>
    <mergeCell ref="D481:D482"/>
    <mergeCell ref="N481:N482"/>
    <mergeCell ref="D264:E264"/>
    <mergeCell ref="N143:T143"/>
    <mergeCell ref="F481:F482"/>
    <mergeCell ref="D220:E220"/>
    <mergeCell ref="H481:H482"/>
    <mergeCell ref="A200:M201"/>
    <mergeCell ref="N235:T235"/>
    <mergeCell ref="A265:M266"/>
    <mergeCell ref="N285:R285"/>
    <mergeCell ref="A142:M143"/>
    <mergeCell ref="N299:T299"/>
    <mergeCell ref="D251:E251"/>
    <mergeCell ref="D343:E343"/>
    <mergeCell ref="N316:R316"/>
    <mergeCell ref="A168:X168"/>
    <mergeCell ref="N310:R310"/>
    <mergeCell ref="N443:R443"/>
    <mergeCell ref="D182:E182"/>
    <mergeCell ref="N259:T259"/>
    <mergeCell ref="D280:E280"/>
    <mergeCell ref="A413:X413"/>
    <mergeCell ref="D409:E409"/>
    <mergeCell ref="N15:R16"/>
    <mergeCell ref="N450:R450"/>
    <mergeCell ref="D116:E116"/>
    <mergeCell ref="N219:R219"/>
    <mergeCell ref="N439:T439"/>
    <mergeCell ref="D460:E460"/>
    <mergeCell ref="A231:X231"/>
    <mergeCell ref="A35:X35"/>
    <mergeCell ref="D454:E454"/>
    <mergeCell ref="N37:T37"/>
    <mergeCell ref="A62:X62"/>
    <mergeCell ref="D416:E416"/>
    <mergeCell ref="A39:X39"/>
    <mergeCell ref="N99:R99"/>
    <mergeCell ref="N74:R74"/>
    <mergeCell ref="N101:R101"/>
    <mergeCell ref="D109:E109"/>
    <mergeCell ref="N76:R76"/>
    <mergeCell ref="D419:E419"/>
    <mergeCell ref="N390:T390"/>
    <mergeCell ref="A415:X415"/>
    <mergeCell ref="N156:T156"/>
    <mergeCell ref="N263:R263"/>
    <mergeCell ref="D371:E371"/>
    <mergeCell ref="A453:X453"/>
    <mergeCell ref="N150:R150"/>
    <mergeCell ref="D96:E96"/>
    <mergeCell ref="N386:R386"/>
    <mergeCell ref="N242:R242"/>
    <mergeCell ref="A267:X267"/>
    <mergeCell ref="N165:R165"/>
    <mergeCell ref="A118:M119"/>
    <mergeCell ref="C480:F480"/>
    <mergeCell ref="N152:R152"/>
    <mergeCell ref="A259:M260"/>
    <mergeCell ref="N387:R387"/>
    <mergeCell ref="N401:T401"/>
    <mergeCell ref="D422:E422"/>
    <mergeCell ref="N258:R258"/>
    <mergeCell ref="N329:R329"/>
    <mergeCell ref="N245:R245"/>
    <mergeCell ref="A352:X352"/>
    <mergeCell ref="N167:T167"/>
    <mergeCell ref="D188:E188"/>
    <mergeCell ref="D424:E424"/>
    <mergeCell ref="N247:T247"/>
    <mergeCell ref="D132:E132"/>
    <mergeCell ref="D399:E399"/>
    <mergeCell ref="N465:R465"/>
    <mergeCell ref="D337:E337"/>
    <mergeCell ref="D464:E464"/>
    <mergeCell ref="N73:R73"/>
    <mergeCell ref="N244:R244"/>
    <mergeCell ref="N437:R437"/>
    <mergeCell ref="A17:A18"/>
    <mergeCell ref="K17:K18"/>
    <mergeCell ref="A20:X20"/>
    <mergeCell ref="C17:C18"/>
    <mergeCell ref="A134:M135"/>
    <mergeCell ref="N291:T291"/>
    <mergeCell ref="D103:E103"/>
    <mergeCell ref="N371:R371"/>
    <mergeCell ref="N380:T380"/>
    <mergeCell ref="A411:M412"/>
    <mergeCell ref="N308:R308"/>
    <mergeCell ref="D180:E180"/>
    <mergeCell ref="A249:X249"/>
    <mergeCell ref="N289:R289"/>
    <mergeCell ref="N322:T322"/>
    <mergeCell ref="A347:X347"/>
    <mergeCell ref="D232:E232"/>
    <mergeCell ref="N82:T82"/>
    <mergeCell ref="N424:R424"/>
    <mergeCell ref="N218:R218"/>
    <mergeCell ref="D90:E90"/>
    <mergeCell ref="A25:X25"/>
    <mergeCell ref="A292:X292"/>
    <mergeCell ref="D388:E388"/>
    <mergeCell ref="A463:X463"/>
    <mergeCell ref="N425:T425"/>
    <mergeCell ref="N225:T225"/>
    <mergeCell ref="N436:R436"/>
    <mergeCell ref="N356:T356"/>
    <mergeCell ref="N71:R71"/>
    <mergeCell ref="N135:T135"/>
    <mergeCell ref="N307:R307"/>
    <mergeCell ref="N58:R58"/>
    <mergeCell ref="D179:E179"/>
    <mergeCell ref="D169:E169"/>
    <mergeCell ref="N253:T253"/>
    <mergeCell ref="N317:T317"/>
    <mergeCell ref="N86:R86"/>
    <mergeCell ref="N213:R213"/>
    <mergeCell ref="D330:E330"/>
    <mergeCell ref="N449:R449"/>
    <mergeCell ref="A60:M61"/>
    <mergeCell ref="N422:R422"/>
    <mergeCell ref="AD17:AD18"/>
    <mergeCell ref="D309:E309"/>
    <mergeCell ref="N80:R80"/>
    <mergeCell ref="D88:E88"/>
    <mergeCell ref="D26:E26"/>
    <mergeCell ref="D148:E148"/>
    <mergeCell ref="N378:R378"/>
    <mergeCell ref="D324:E324"/>
    <mergeCell ref="N126:R126"/>
    <mergeCell ref="D115:E115"/>
    <mergeCell ref="D27:E27"/>
    <mergeCell ref="N29:R29"/>
    <mergeCell ref="N31:R31"/>
    <mergeCell ref="N87:R87"/>
    <mergeCell ref="D74:E74"/>
    <mergeCell ref="A83:X83"/>
    <mergeCell ref="D68:E68"/>
    <mergeCell ref="A49:X49"/>
    <mergeCell ref="N89:R89"/>
    <mergeCell ref="N38:T38"/>
    <mergeCell ref="D59:E59"/>
    <mergeCell ref="D178:E178"/>
    <mergeCell ref="Z17:Z18"/>
    <mergeCell ref="A469:X469"/>
    <mergeCell ref="D77:E77"/>
    <mergeCell ref="N429:R429"/>
    <mergeCell ref="D108:E108"/>
    <mergeCell ref="D375:E375"/>
    <mergeCell ref="N223:R223"/>
    <mergeCell ref="D369:E369"/>
    <mergeCell ref="N201:T201"/>
    <mergeCell ref="A175:X175"/>
    <mergeCell ref="D160:E160"/>
    <mergeCell ref="D141:E141"/>
    <mergeCell ref="D306:E306"/>
    <mergeCell ref="D377:E377"/>
    <mergeCell ref="A106:X106"/>
    <mergeCell ref="N445:T445"/>
    <mergeCell ref="N368:R368"/>
    <mergeCell ref="A323:X323"/>
    <mergeCell ref="N276:T276"/>
    <mergeCell ref="N78:R78"/>
    <mergeCell ref="N149:R149"/>
    <mergeCell ref="N205:R205"/>
    <mergeCell ref="N314:R314"/>
    <mergeCell ref="N376:R376"/>
    <mergeCell ref="N241:R241"/>
    <mergeCell ref="N434:R434"/>
    <mergeCell ref="N428:R428"/>
    <mergeCell ref="N228:R228"/>
    <mergeCell ref="N17:R18"/>
    <mergeCell ref="D100:E100"/>
    <mergeCell ref="N355:R355"/>
    <mergeCell ref="A166:M167"/>
    <mergeCell ref="O6:P6"/>
    <mergeCell ref="N305:R305"/>
    <mergeCell ref="N243:R243"/>
    <mergeCell ref="N365:R365"/>
    <mergeCell ref="N50:R50"/>
    <mergeCell ref="N221:R221"/>
    <mergeCell ref="D31:E31"/>
    <mergeCell ref="D329:E329"/>
    <mergeCell ref="N379:T379"/>
    <mergeCell ref="D400:E400"/>
    <mergeCell ref="N131:R131"/>
    <mergeCell ref="I17:I18"/>
    <mergeCell ref="T12:U12"/>
    <mergeCell ref="D72:E72"/>
    <mergeCell ref="A23:M24"/>
    <mergeCell ref="O11:P11"/>
    <mergeCell ref="N124:R124"/>
    <mergeCell ref="D1:F1"/>
    <mergeCell ref="N295:T295"/>
    <mergeCell ref="D382:E382"/>
    <mergeCell ref="N282:T282"/>
    <mergeCell ref="N210:R210"/>
    <mergeCell ref="J17:J18"/>
    <mergeCell ref="N61:T61"/>
    <mergeCell ref="A157:X157"/>
    <mergeCell ref="L17:L18"/>
    <mergeCell ref="A328:X328"/>
    <mergeCell ref="A284:X284"/>
    <mergeCell ref="A333:M334"/>
    <mergeCell ref="D240:E240"/>
    <mergeCell ref="N290:T290"/>
    <mergeCell ref="A127:M128"/>
    <mergeCell ref="N65:R65"/>
    <mergeCell ref="N363:R363"/>
    <mergeCell ref="N192:R192"/>
    <mergeCell ref="A6:C6"/>
    <mergeCell ref="N92:T92"/>
    <mergeCell ref="D113:E113"/>
    <mergeCell ref="A52:M53"/>
    <mergeCell ref="N360:R360"/>
    <mergeCell ref="A5:C5"/>
    <mergeCell ref="G481:G482"/>
    <mergeCell ref="A302:X302"/>
    <mergeCell ref="N102:R102"/>
    <mergeCell ref="N273:R273"/>
    <mergeCell ref="D316:E316"/>
    <mergeCell ref="N400:R400"/>
    <mergeCell ref="D387:E387"/>
    <mergeCell ref="D272:E272"/>
    <mergeCell ref="D443:E443"/>
    <mergeCell ref="D210:E210"/>
    <mergeCell ref="N287:T287"/>
    <mergeCell ref="D308:E308"/>
    <mergeCell ref="N337:R337"/>
    <mergeCell ref="D147:E147"/>
    <mergeCell ref="A327:X327"/>
    <mergeCell ref="N116:R116"/>
    <mergeCell ref="D245:E245"/>
    <mergeCell ref="D274:E274"/>
    <mergeCell ref="D122:E122"/>
    <mergeCell ref="A311:M312"/>
    <mergeCell ref="N103:R103"/>
    <mergeCell ref="D224:E224"/>
    <mergeCell ref="D250:E250"/>
    <mergeCell ref="D211:E211"/>
    <mergeCell ref="D5:E5"/>
    <mergeCell ref="D303:E303"/>
    <mergeCell ref="N222:R222"/>
    <mergeCell ref="D94:E94"/>
    <mergeCell ref="D361:E361"/>
    <mergeCell ref="D417:E417"/>
    <mergeCell ref="A296:X296"/>
    <mergeCell ref="N197:R197"/>
    <mergeCell ref="D69:E69"/>
    <mergeCell ref="N119:T119"/>
    <mergeCell ref="N162:T162"/>
    <mergeCell ref="D354:E354"/>
    <mergeCell ref="O10:P10"/>
    <mergeCell ref="N75:R75"/>
    <mergeCell ref="N342:R342"/>
    <mergeCell ref="N206:T206"/>
    <mergeCell ref="D8:L8"/>
    <mergeCell ref="D87:E87"/>
    <mergeCell ref="N53:T53"/>
    <mergeCell ref="A33:M34"/>
    <mergeCell ref="A93:X93"/>
    <mergeCell ref="N46:T46"/>
    <mergeCell ref="D9:E9"/>
    <mergeCell ref="F9:G9"/>
    <mergeCell ref="N472:T472"/>
    <mergeCell ref="N118:T118"/>
    <mergeCell ref="D139:E139"/>
    <mergeCell ref="N125:R125"/>
    <mergeCell ref="D406:E406"/>
    <mergeCell ref="N45:T45"/>
    <mergeCell ref="N281:T281"/>
    <mergeCell ref="A317:M318"/>
    <mergeCell ref="D470:E470"/>
    <mergeCell ref="N176:R176"/>
    <mergeCell ref="N345:T345"/>
    <mergeCell ref="N193:T193"/>
    <mergeCell ref="D214:E214"/>
    <mergeCell ref="N64:R64"/>
    <mergeCell ref="A294:M295"/>
    <mergeCell ref="A321:M322"/>
    <mergeCell ref="N191:R191"/>
    <mergeCell ref="N362:R362"/>
    <mergeCell ref="A81:M82"/>
    <mergeCell ref="N364:R364"/>
    <mergeCell ref="N220:R220"/>
    <mergeCell ref="D117:E117"/>
    <mergeCell ref="A441:X441"/>
    <mergeCell ref="N407:R407"/>
    <mergeCell ref="N461:T461"/>
    <mergeCell ref="D378:E378"/>
    <mergeCell ref="N359:R359"/>
    <mergeCell ref="R6:S9"/>
    <mergeCell ref="D365:E365"/>
    <mergeCell ref="N2:U3"/>
    <mergeCell ref="N36:R36"/>
    <mergeCell ref="D79:E79"/>
    <mergeCell ref="BA17:BA18"/>
    <mergeCell ref="N394:R394"/>
    <mergeCell ref="D315:E315"/>
    <mergeCell ref="D442:E442"/>
    <mergeCell ref="N113:R113"/>
    <mergeCell ref="D429:E429"/>
    <mergeCell ref="N100:R100"/>
    <mergeCell ref="A54:X54"/>
    <mergeCell ref="N271:R271"/>
    <mergeCell ref="N94:R94"/>
    <mergeCell ref="N60:T60"/>
    <mergeCell ref="N336:R336"/>
    <mergeCell ref="AA17:AC18"/>
    <mergeCell ref="A283:X283"/>
    <mergeCell ref="A448:X448"/>
    <mergeCell ref="D366:E366"/>
    <mergeCell ref="D289:E289"/>
    <mergeCell ref="N395:T395"/>
    <mergeCell ref="N147:R147"/>
    <mergeCell ref="W17:W18"/>
    <mergeCell ref="A104:M105"/>
    <mergeCell ref="N161:T161"/>
    <mergeCell ref="A288:X288"/>
    <mergeCell ref="N399:R399"/>
    <mergeCell ref="N59:R59"/>
    <mergeCell ref="N178:R178"/>
    <mergeCell ref="N396:T396"/>
    <mergeCell ref="A155:M156"/>
    <mergeCell ref="N270:R270"/>
    <mergeCell ref="D28:E28"/>
    <mergeCell ref="D30:E30"/>
    <mergeCell ref="D67:E67"/>
    <mergeCell ref="D270:E270"/>
    <mergeCell ref="D102:E102"/>
    <mergeCell ref="N88:R88"/>
    <mergeCell ref="H5:L5"/>
    <mergeCell ref="N402:T402"/>
    <mergeCell ref="N473:T473"/>
    <mergeCell ref="N409:R409"/>
    <mergeCell ref="N257:R257"/>
    <mergeCell ref="N275:R275"/>
    <mergeCell ref="A383:M384"/>
    <mergeCell ref="N466:T466"/>
    <mergeCell ref="B17:B18"/>
    <mergeCell ref="D131:E131"/>
    <mergeCell ref="N112:R112"/>
    <mergeCell ref="D258:E258"/>
    <mergeCell ref="N404:R404"/>
    <mergeCell ref="A158:X158"/>
    <mergeCell ref="N252:R252"/>
    <mergeCell ref="N56:R56"/>
    <mergeCell ref="T10:U10"/>
    <mergeCell ref="D124:E124"/>
    <mergeCell ref="A286:M287"/>
    <mergeCell ref="A444:M445"/>
    <mergeCell ref="D189:E189"/>
    <mergeCell ref="D360:E360"/>
    <mergeCell ref="N266:T266"/>
    <mergeCell ref="D66:E66"/>
    <mergeCell ref="S481:S482"/>
    <mergeCell ref="D363:E363"/>
    <mergeCell ref="N172:R172"/>
    <mergeCell ref="Q480:R480"/>
    <mergeCell ref="N28:R28"/>
    <mergeCell ref="N199:R199"/>
    <mergeCell ref="A432:X432"/>
    <mergeCell ref="D71:E71"/>
    <mergeCell ref="N186:R186"/>
    <mergeCell ref="D332:E332"/>
    <mergeCell ref="D307:E307"/>
    <mergeCell ref="N42:T42"/>
    <mergeCell ref="N471:T471"/>
    <mergeCell ref="N30:R30"/>
    <mergeCell ref="D98:E98"/>
    <mergeCell ref="D73:E73"/>
    <mergeCell ref="A276:M277"/>
    <mergeCell ref="N166:T166"/>
    <mergeCell ref="A340:X340"/>
    <mergeCell ref="N477:T477"/>
    <mergeCell ref="D126:E126"/>
    <mergeCell ref="N181:R181"/>
    <mergeCell ref="D197:E197"/>
    <mergeCell ref="N134:T134"/>
    <mergeCell ref="N315:R315"/>
    <mergeCell ref="D187:E187"/>
    <mergeCell ref="D423:E423"/>
    <mergeCell ref="N451:T451"/>
    <mergeCell ref="D410:E410"/>
    <mergeCell ref="N24:T24"/>
    <mergeCell ref="H9:I9"/>
    <mergeCell ref="N260:T260"/>
    <mergeCell ref="N460:R460"/>
    <mergeCell ref="D297:E297"/>
    <mergeCell ref="N264:R264"/>
    <mergeCell ref="A298:M299"/>
    <mergeCell ref="D70:E70"/>
    <mergeCell ref="D263:E263"/>
    <mergeCell ref="A390:M391"/>
    <mergeCell ref="N366:R366"/>
    <mergeCell ref="N170:R170"/>
    <mergeCell ref="D238:E238"/>
    <mergeCell ref="N262:R262"/>
    <mergeCell ref="D78:E78"/>
    <mergeCell ref="N455:R455"/>
    <mergeCell ref="A209:X209"/>
    <mergeCell ref="D205:E205"/>
    <mergeCell ref="D376:E37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668</v>
      </c>
      <c r="H1" s="52"/>
    </row>
    <row r="3" spans="2:8" x14ac:dyDescent="0.2">
      <c r="B3" s="47" t="s">
        <v>669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670</v>
      </c>
      <c r="C6" s="47" t="s">
        <v>671</v>
      </c>
      <c r="D6" s="47" t="s">
        <v>672</v>
      </c>
      <c r="E6" s="47"/>
    </row>
    <row r="7" spans="2:8" x14ac:dyDescent="0.2">
      <c r="B7" s="47" t="s">
        <v>673</v>
      </c>
      <c r="C7" s="47" t="s">
        <v>674</v>
      </c>
      <c r="D7" s="47" t="s">
        <v>675</v>
      </c>
      <c r="E7" s="47"/>
    </row>
    <row r="8" spans="2:8" x14ac:dyDescent="0.2">
      <c r="B8" s="47" t="s">
        <v>676</v>
      </c>
      <c r="C8" s="47" t="s">
        <v>677</v>
      </c>
      <c r="D8" s="47" t="s">
        <v>678</v>
      </c>
      <c r="E8" s="47"/>
    </row>
    <row r="9" spans="2:8" x14ac:dyDescent="0.2">
      <c r="B9" s="47" t="s">
        <v>14</v>
      </c>
      <c r="C9" s="47" t="s">
        <v>679</v>
      </c>
      <c r="D9" s="47" t="s">
        <v>680</v>
      </c>
      <c r="E9" s="47"/>
    </row>
    <row r="10" spans="2:8" x14ac:dyDescent="0.2">
      <c r="B10" s="47" t="s">
        <v>681</v>
      </c>
      <c r="C10" s="47" t="s">
        <v>682</v>
      </c>
      <c r="D10" s="47" t="s">
        <v>683</v>
      </c>
      <c r="E10" s="47"/>
    </row>
    <row r="11" spans="2:8" x14ac:dyDescent="0.2">
      <c r="B11" s="47" t="s">
        <v>684</v>
      </c>
      <c r="C11" s="47" t="s">
        <v>685</v>
      </c>
      <c r="D11" s="47" t="s">
        <v>686</v>
      </c>
      <c r="E11" s="47"/>
    </row>
    <row r="13" spans="2:8" x14ac:dyDescent="0.2">
      <c r="B13" s="47" t="s">
        <v>687</v>
      </c>
      <c r="C13" s="47" t="s">
        <v>671</v>
      </c>
      <c r="D13" s="47"/>
      <c r="E13" s="47"/>
    </row>
    <row r="15" spans="2:8" x14ac:dyDescent="0.2">
      <c r="B15" s="47" t="s">
        <v>688</v>
      </c>
      <c r="C15" s="47" t="s">
        <v>674</v>
      </c>
      <c r="D15" s="47"/>
      <c r="E15" s="47"/>
    </row>
    <row r="17" spans="2:5" x14ac:dyDescent="0.2">
      <c r="B17" s="47" t="s">
        <v>689</v>
      </c>
      <c r="C17" s="47" t="s">
        <v>677</v>
      </c>
      <c r="D17" s="47"/>
      <c r="E17" s="47"/>
    </row>
    <row r="19" spans="2:5" x14ac:dyDescent="0.2">
      <c r="B19" s="47" t="s">
        <v>690</v>
      </c>
      <c r="C19" s="47" t="s">
        <v>679</v>
      </c>
      <c r="D19" s="47"/>
      <c r="E19" s="47"/>
    </row>
    <row r="21" spans="2:5" x14ac:dyDescent="0.2">
      <c r="B21" s="47" t="s">
        <v>691</v>
      </c>
      <c r="C21" s="47" t="s">
        <v>682</v>
      </c>
      <c r="D21" s="47"/>
      <c r="E21" s="47"/>
    </row>
    <row r="23" spans="2:5" x14ac:dyDescent="0.2">
      <c r="B23" s="47" t="s">
        <v>692</v>
      </c>
      <c r="C23" s="47" t="s">
        <v>685</v>
      </c>
      <c r="D23" s="47"/>
      <c r="E23" s="47"/>
    </row>
    <row r="25" spans="2:5" x14ac:dyDescent="0.2">
      <c r="B25" s="47" t="s">
        <v>693</v>
      </c>
      <c r="C25" s="47"/>
      <c r="D25" s="47"/>
      <c r="E25" s="47"/>
    </row>
    <row r="26" spans="2:5" x14ac:dyDescent="0.2">
      <c r="B26" s="47" t="s">
        <v>694</v>
      </c>
      <c r="C26" s="47"/>
      <c r="D26" s="47"/>
      <c r="E26" s="47"/>
    </row>
    <row r="27" spans="2:5" x14ac:dyDescent="0.2">
      <c r="B27" s="47" t="s">
        <v>695</v>
      </c>
      <c r="C27" s="47"/>
      <c r="D27" s="47"/>
      <c r="E27" s="47"/>
    </row>
    <row r="28" spans="2:5" x14ac:dyDescent="0.2">
      <c r="B28" s="47" t="s">
        <v>696</v>
      </c>
      <c r="C28" s="47"/>
      <c r="D28" s="47"/>
      <c r="E28" s="47"/>
    </row>
    <row r="29" spans="2:5" x14ac:dyDescent="0.2">
      <c r="B29" s="47" t="s">
        <v>697</v>
      </c>
      <c r="C29" s="47"/>
      <c r="D29" s="47"/>
      <c r="E29" s="47"/>
    </row>
    <row r="30" spans="2:5" x14ac:dyDescent="0.2">
      <c r="B30" s="47" t="s">
        <v>698</v>
      </c>
      <c r="C30" s="47"/>
      <c r="D30" s="47"/>
      <c r="E30" s="47"/>
    </row>
    <row r="31" spans="2:5" x14ac:dyDescent="0.2">
      <c r="B31" s="47" t="s">
        <v>699</v>
      </c>
      <c r="C31" s="47"/>
      <c r="D31" s="47"/>
      <c r="E31" s="47"/>
    </row>
    <row r="32" spans="2:5" x14ac:dyDescent="0.2">
      <c r="B32" s="47" t="s">
        <v>700</v>
      </c>
      <c r="C32" s="47"/>
      <c r="D32" s="47"/>
      <c r="E32" s="47"/>
    </row>
    <row r="33" spans="2:5" x14ac:dyDescent="0.2">
      <c r="B33" s="47" t="s">
        <v>701</v>
      </c>
      <c r="C33" s="47"/>
      <c r="D33" s="47"/>
      <c r="E33" s="47"/>
    </row>
    <row r="34" spans="2:5" x14ac:dyDescent="0.2">
      <c r="B34" s="47" t="s">
        <v>702</v>
      </c>
      <c r="C34" s="47"/>
      <c r="D34" s="47"/>
      <c r="E34" s="47"/>
    </row>
    <row r="35" spans="2:5" x14ac:dyDescent="0.2">
      <c r="B35" s="47" t="s">
        <v>703</v>
      </c>
      <c r="C35" s="47"/>
      <c r="D35" s="47"/>
      <c r="E35" s="47"/>
    </row>
  </sheetData>
  <sheetProtection algorithmName="SHA-512" hashValue="FXMxNYcygz38/uiZiUMIAAI81ziCV778b9gEFM8kqwq78//dW/j/gBEVnQ05kbkVK9boOCSQyPSVpz1sPG1+Ww==" saltValue="ZvxxWJBn3exw/v9nsVdt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1055</vt:i4>
      </vt:variant>
    </vt:vector>
  </HeadingPairs>
  <TitlesOfParts>
    <vt:vector size="10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2023-12-19T10:13:29Z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