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12,23 ДНР в Симферополь\"/>
    </mc:Choice>
  </mc:AlternateContent>
  <xr:revisionPtr revIDLastSave="0" documentId="13_ncr:1_{D85280B9-4845-4D36-8677-347AA6B33B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2" i="1"/>
  <c r="V471" i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0" i="1" s="1"/>
  <c r="N428" i="1"/>
  <c r="V426" i="1"/>
  <c r="V425" i="1"/>
  <c r="X424" i="1"/>
  <c r="W424" i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W401" i="1" s="1"/>
  <c r="N399" i="1"/>
  <c r="V396" i="1"/>
  <c r="V395" i="1"/>
  <c r="W394" i="1"/>
  <c r="X394" i="1" s="1"/>
  <c r="W393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W378" i="1"/>
  <c r="X378" i="1" s="1"/>
  <c r="N378" i="1"/>
  <c r="W377" i="1"/>
  <c r="X377" i="1" s="1"/>
  <c r="N377" i="1"/>
  <c r="X376" i="1"/>
  <c r="W376" i="1"/>
  <c r="N376" i="1"/>
  <c r="W375" i="1"/>
  <c r="N375" i="1"/>
  <c r="V373" i="1"/>
  <c r="V372" i="1"/>
  <c r="W371" i="1"/>
  <c r="X371" i="1" s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N342" i="1"/>
  <c r="W341" i="1"/>
  <c r="X341" i="1" s="1"/>
  <c r="N341" i="1"/>
  <c r="V339" i="1"/>
  <c r="V338" i="1"/>
  <c r="W337" i="1"/>
  <c r="X337" i="1" s="1"/>
  <c r="N337" i="1"/>
  <c r="W336" i="1"/>
  <c r="W338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X279" i="1"/>
  <c r="X281" i="1" s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W128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6" i="1" l="1"/>
  <c r="X37" i="1" s="1"/>
  <c r="W37" i="1"/>
  <c r="X40" i="1"/>
  <c r="X41" i="1" s="1"/>
  <c r="W41" i="1"/>
  <c r="X44" i="1"/>
  <c r="X45" i="1" s="1"/>
  <c r="W45" i="1"/>
  <c r="W92" i="1"/>
  <c r="W104" i="1"/>
  <c r="H483" i="1"/>
  <c r="W200" i="1"/>
  <c r="J483" i="1"/>
  <c r="W259" i="1"/>
  <c r="X372" i="1"/>
  <c r="X382" i="1"/>
  <c r="X383" i="1" s="1"/>
  <c r="W383" i="1"/>
  <c r="W396" i="1"/>
  <c r="W457" i="1"/>
  <c r="V473" i="1"/>
  <c r="X470" i="1"/>
  <c r="X471" i="1" s="1"/>
  <c r="W471" i="1"/>
  <c r="E483" i="1"/>
  <c r="V476" i="1"/>
  <c r="X60" i="1"/>
  <c r="V477" i="1"/>
  <c r="X94" i="1"/>
  <c r="X104" i="1" s="1"/>
  <c r="W119" i="1"/>
  <c r="X121" i="1"/>
  <c r="X127" i="1" s="1"/>
  <c r="W142" i="1"/>
  <c r="X164" i="1"/>
  <c r="X166" i="1" s="1"/>
  <c r="W174" i="1"/>
  <c r="W194" i="1"/>
  <c r="W225" i="1"/>
  <c r="X256" i="1"/>
  <c r="X259" i="1" s="1"/>
  <c r="W281" i="1"/>
  <c r="X320" i="1"/>
  <c r="X321" i="1" s="1"/>
  <c r="W321" i="1"/>
  <c r="X324" i="1"/>
  <c r="X325" i="1" s="1"/>
  <c r="W325" i="1"/>
  <c r="X393" i="1"/>
  <c r="X395" i="1" s="1"/>
  <c r="W395" i="1"/>
  <c r="X399" i="1"/>
  <c r="X401" i="1" s="1"/>
  <c r="S483" i="1"/>
  <c r="X428" i="1"/>
  <c r="X430" i="1" s="1"/>
  <c r="X454" i="1"/>
  <c r="X456" i="1" s="1"/>
  <c r="W456" i="1"/>
  <c r="F10" i="1"/>
  <c r="J9" i="1"/>
  <c r="F9" i="1"/>
  <c r="A10" i="1"/>
  <c r="W33" i="1"/>
  <c r="X51" i="1"/>
  <c r="X52" i="1" s="1"/>
  <c r="W53" i="1"/>
  <c r="H9" i="1"/>
  <c r="B483" i="1"/>
  <c r="W475" i="1"/>
  <c r="W474" i="1"/>
  <c r="W23" i="1"/>
  <c r="X22" i="1"/>
  <c r="X23" i="1" s="1"/>
  <c r="W24" i="1"/>
  <c r="W34" i="1"/>
  <c r="X26" i="1"/>
  <c r="X33" i="1" s="1"/>
  <c r="C483" i="1"/>
  <c r="X118" i="1"/>
  <c r="X19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7" i="1"/>
  <c r="W226" i="1"/>
  <c r="W229" i="1"/>
  <c r="X228" i="1"/>
  <c r="X229" i="1" s="1"/>
  <c r="W230" i="1"/>
  <c r="W235" i="1"/>
  <c r="X232" i="1"/>
  <c r="X235" i="1" s="1"/>
  <c r="W248" i="1"/>
  <c r="W253" i="1"/>
  <c r="X250" i="1"/>
  <c r="X253" i="1" s="1"/>
  <c r="W266" i="1"/>
  <c r="M483" i="1"/>
  <c r="W277" i="1"/>
  <c r="X269" i="1"/>
  <c r="X276" i="1" s="1"/>
  <c r="G483" i="1"/>
  <c r="P483" i="1"/>
  <c r="W52" i="1"/>
  <c r="D483" i="1"/>
  <c r="W61" i="1"/>
  <c r="X64" i="1"/>
  <c r="X81" i="1" s="1"/>
  <c r="W82" i="1"/>
  <c r="X84" i="1"/>
  <c r="X91" i="1" s="1"/>
  <c r="X131" i="1"/>
  <c r="X134" i="1" s="1"/>
  <c r="W134" i="1"/>
  <c r="X139" i="1"/>
  <c r="X142" i="1" s="1"/>
  <c r="X146" i="1"/>
  <c r="X155" i="1" s="1"/>
  <c r="W156" i="1"/>
  <c r="I483" i="1"/>
  <c r="W161" i="1"/>
  <c r="X169" i="1"/>
  <c r="X173" i="1" s="1"/>
  <c r="X196" i="1"/>
  <c r="X200" i="1" s="1"/>
  <c r="X204" i="1"/>
  <c r="X206" i="1" s="1"/>
  <c r="W206" i="1"/>
  <c r="X210" i="1"/>
  <c r="X225" i="1" s="1"/>
  <c r="W236" i="1"/>
  <c r="W247" i="1"/>
  <c r="X238" i="1"/>
  <c r="X247" i="1" s="1"/>
  <c r="W254" i="1"/>
  <c r="W260" i="1"/>
  <c r="W265" i="1"/>
  <c r="X262" i="1"/>
  <c r="X265" i="1" s="1"/>
  <c r="W276" i="1"/>
  <c r="W282" i="1"/>
  <c r="N4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O483" i="1"/>
  <c r="W311" i="1"/>
  <c r="X303" i="1"/>
  <c r="X311" i="1" s="1"/>
  <c r="W312" i="1"/>
  <c r="W318" i="1"/>
  <c r="X314" i="1"/>
  <c r="X317" i="1" s="1"/>
  <c r="W317" i="1"/>
  <c r="X333" i="1"/>
  <c r="X345" i="1"/>
  <c r="X342" i="1"/>
  <c r="W346" i="1"/>
  <c r="W373" i="1"/>
  <c r="W380" i="1"/>
  <c r="X375" i="1"/>
  <c r="X379" i="1" s="1"/>
  <c r="W379" i="1"/>
  <c r="W390" i="1"/>
  <c r="X386" i="1"/>
  <c r="X390" i="1" s="1"/>
  <c r="W391" i="1"/>
  <c r="W451" i="1"/>
  <c r="X449" i="1"/>
  <c r="X451" i="1" s="1"/>
  <c r="W452" i="1"/>
  <c r="W462" i="1"/>
  <c r="L483" i="1"/>
  <c r="T483" i="1"/>
  <c r="W333" i="1"/>
  <c r="W334" i="1"/>
  <c r="W339" i="1"/>
  <c r="X336" i="1"/>
  <c r="X338" i="1" s="1"/>
  <c r="W345" i="1"/>
  <c r="W349" i="1"/>
  <c r="X348" i="1"/>
  <c r="X349" i="1" s="1"/>
  <c r="W350" i="1"/>
  <c r="Q483" i="1"/>
  <c r="W357" i="1"/>
  <c r="X354" i="1"/>
  <c r="X356" i="1" s="1"/>
  <c r="W372" i="1"/>
  <c r="W402" i="1"/>
  <c r="W412" i="1"/>
  <c r="X404" i="1"/>
  <c r="X411" i="1" s="1"/>
  <c r="W411" i="1"/>
  <c r="X425" i="1"/>
  <c r="W425" i="1"/>
  <c r="W431" i="1"/>
  <c r="W439" i="1"/>
  <c r="X433" i="1"/>
  <c r="X439" i="1" s="1"/>
  <c r="W440" i="1"/>
  <c r="W445" i="1"/>
  <c r="X442" i="1"/>
  <c r="X444" i="1" s="1"/>
  <c r="W461" i="1"/>
  <c r="X459" i="1"/>
  <c r="X461" i="1" s="1"/>
  <c r="R483" i="1"/>
  <c r="W426" i="1"/>
  <c r="W472" i="1"/>
  <c r="X478" i="1" l="1"/>
  <c r="W476" i="1"/>
  <c r="W473" i="1"/>
  <c r="W477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<sst xmlns="http://schemas.openxmlformats.org/spreadsheetml/2006/main" count="2033" uniqueCount="704">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</sst>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447" t="s">
        <v>8</v>
      </c>
      <c r="B5" s="352"/>
      <c r="C5" s="353"/>
      <c r="D5" s="348"/>
      <c r="E5" s="350"/>
      <c r="F5" s="612" t="s">
        <v>9</v>
      </c>
      <c r="G5" s="353"/>
      <c r="H5" s="348"/>
      <c r="I5" s="349"/>
      <c r="J5" s="349"/>
      <c r="K5" s="349"/>
      <c r="L5" s="350"/>
      <c r="N5" s="24" t="s">
        <v>10</v>
      </c>
      <c r="O5" s="559">
        <v>45278</v>
      </c>
      <c r="P5" s="403"/>
      <c r="R5" s="643" t="s">
        <v>11</v>
      </c>
      <c r="S5" s="375"/>
      <c r="T5" s="492" t="s">
        <v>12</v>
      </c>
      <c r="U5" s="403"/>
      <c r="Z5" s="51"/>
      <c r="AA5" s="51"/>
      <c r="AB5" s="51"/>
    </row>
    <row r="6" spans="1:29" s="315" customFormat="1" ht="24" customHeight="1" x14ac:dyDescent="0.2">
      <c r="A6" s="447" t="s">
        <v>13</v>
      </c>
      <c r="B6" s="352"/>
      <c r="C6" s="353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Понедельник</v>
      </c>
      <c r="P6" s="323"/>
      <c r="R6" s="374" t="s">
        <v>16</v>
      </c>
      <c r="S6" s="375"/>
      <c r="T6" s="498" t="s">
        <v>17</v>
      </c>
      <c r="U6" s="364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519" t="str">
        <f>IFERROR(VLOOKUP(DeliveryAddress,Table,3,0),1)</f>
        <v>4</v>
      </c>
      <c r="E7" s="520"/>
      <c r="F7" s="520"/>
      <c r="G7" s="520"/>
      <c r="H7" s="520"/>
      <c r="I7" s="520"/>
      <c r="J7" s="520"/>
      <c r="K7" s="520"/>
      <c r="L7" s="521"/>
      <c r="N7" s="24"/>
      <c r="O7" s="42"/>
      <c r="P7" s="42"/>
      <c r="R7" s="333"/>
      <c r="S7" s="375"/>
      <c r="T7" s="499"/>
      <c r="U7" s="500"/>
      <c r="Z7" s="51"/>
      <c r="AA7" s="51"/>
      <c r="AB7" s="51"/>
    </row>
    <row r="8" spans="1:29" s="315" customFormat="1" ht="25.5" customHeight="1" x14ac:dyDescent="0.2">
      <c r="A8" s="650" t="s">
        <v>18</v>
      </c>
      <c r="B8" s="326"/>
      <c r="C8" s="327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0.41666666666666669</v>
      </c>
      <c r="P8" s="403"/>
      <c r="R8" s="333"/>
      <c r="S8" s="375"/>
      <c r="T8" s="499"/>
      <c r="U8" s="500"/>
      <c r="Z8" s="51"/>
      <c r="AA8" s="51"/>
      <c r="AB8" s="51"/>
    </row>
    <row r="9" spans="1:29" s="315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68"/>
      <c r="E9" s="329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9"/>
      <c r="P9" s="403"/>
      <c r="R9" s="333"/>
      <c r="S9" s="375"/>
      <c r="T9" s="501"/>
      <c r="U9" s="502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68"/>
      <c r="E10" s="329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67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611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575"/>
      <c r="P12" s="521"/>
      <c r="Q12" s="23"/>
      <c r="S12" s="24"/>
      <c r="T12" s="416"/>
      <c r="U12" s="333"/>
      <c r="Z12" s="51"/>
      <c r="AA12" s="51"/>
      <c r="AB12" s="51"/>
    </row>
    <row r="13" spans="1:29" s="315" customFormat="1" ht="23.25" customHeight="1" x14ac:dyDescent="0.2">
      <c r="A13" s="611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611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63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480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5" t="s">
        <v>37</v>
      </c>
      <c r="D17" s="357" t="s">
        <v>38</v>
      </c>
      <c r="E17" s="425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4"/>
      <c r="P17" s="424"/>
      <c r="Q17" s="424"/>
      <c r="R17" s="425"/>
      <c r="S17" s="649" t="s">
        <v>48</v>
      </c>
      <c r="T17" s="353"/>
      <c r="U17" s="357" t="s">
        <v>49</v>
      </c>
      <c r="V17" s="357" t="s">
        <v>50</v>
      </c>
      <c r="W17" s="367" t="s">
        <v>51</v>
      </c>
      <c r="X17" s="357" t="s">
        <v>52</v>
      </c>
      <c r="Y17" s="386" t="s">
        <v>53</v>
      </c>
      <c r="Z17" s="386" t="s">
        <v>54</v>
      </c>
      <c r="AA17" s="386" t="s">
        <v>55</v>
      </c>
      <c r="AB17" s="387"/>
      <c r="AC17" s="388"/>
      <c r="AD17" s="449"/>
      <c r="BA17" s="378" t="s">
        <v>56</v>
      </c>
    </row>
    <row r="18" spans="1:53" ht="14.25" customHeight="1" x14ac:dyDescent="0.2">
      <c r="A18" s="358"/>
      <c r="B18" s="358"/>
      <c r="C18" s="358"/>
      <c r="D18" s="426"/>
      <c r="E18" s="428"/>
      <c r="F18" s="358"/>
      <c r="G18" s="358"/>
      <c r="H18" s="358"/>
      <c r="I18" s="358"/>
      <c r="J18" s="358"/>
      <c r="K18" s="358"/>
      <c r="L18" s="358"/>
      <c r="M18" s="358"/>
      <c r="N18" s="426"/>
      <c r="O18" s="427"/>
      <c r="P18" s="427"/>
      <c r="Q18" s="427"/>
      <c r="R18" s="428"/>
      <c r="S18" s="314" t="s">
        <v>57</v>
      </c>
      <c r="T18" s="314" t="s">
        <v>58</v>
      </c>
      <c r="U18" s="358"/>
      <c r="V18" s="358"/>
      <c r="W18" s="368"/>
      <c r="X18" s="358"/>
      <c r="Y18" s="561"/>
      <c r="Z18" s="561"/>
      <c r="AA18" s="389"/>
      <c r="AB18" s="390"/>
      <c r="AC18" s="391"/>
      <c r="AD18" s="450"/>
      <c r="BA18" s="333"/>
    </row>
    <row r="19" spans="1:53" ht="27.75" customHeight="1" x14ac:dyDescent="0.2">
      <c r="A19" s="494" t="s">
        <v>59</v>
      </c>
      <c r="B19" s="495"/>
      <c r="C19" s="495"/>
      <c r="D19" s="495"/>
      <c r="E19" s="495"/>
      <c r="F19" s="495"/>
      <c r="G19" s="495"/>
      <c r="H19" s="495"/>
      <c r="I19" s="495"/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8"/>
      <c r="Z19" s="48"/>
    </row>
    <row r="20" spans="1:53" ht="16.5" customHeight="1" x14ac:dyDescent="0.25">
      <c r="A20" s="38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2"/>
      <c r="Z20" s="312"/>
    </row>
    <row r="21" spans="1:53" ht="14.25" customHeight="1" x14ac:dyDescent="0.25">
      <c r="A21" s="339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3"/>
      <c r="Z21" s="31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3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4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4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customHeight="1" x14ac:dyDescent="0.25">
      <c r="A25" s="339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3"/>
      <c r="Z25" s="31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3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3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4">
        <v>4607091388237</v>
      </c>
      <c r="E28" s="323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44" t="s">
        <v>74</v>
      </c>
      <c r="O28" s="322"/>
      <c r="P28" s="322"/>
      <c r="Q28" s="322"/>
      <c r="R28" s="323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4301051180</v>
      </c>
      <c r="D29" s="324">
        <v>4607091383935</v>
      </c>
      <c r="E29" s="323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24">
        <v>4680115881853</v>
      </c>
      <c r="E30" s="323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4301051178</v>
      </c>
      <c r="D31" s="324">
        <v>4607091383911</v>
      </c>
      <c r="E31" s="323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24">
        <v>4607091388244</v>
      </c>
      <c r="E32" s="323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23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32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4"/>
      <c r="N33" s="325" t="s">
        <v>66</v>
      </c>
      <c r="O33" s="326"/>
      <c r="P33" s="326"/>
      <c r="Q33" s="326"/>
      <c r="R33" s="326"/>
      <c r="S33" s="326"/>
      <c r="T33" s="327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x14ac:dyDescent="0.2">
      <c r="A34" s="333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4"/>
      <c r="N34" s="325" t="s">
        <v>66</v>
      </c>
      <c r="O34" s="326"/>
      <c r="P34" s="326"/>
      <c r="Q34" s="326"/>
      <c r="R34" s="326"/>
      <c r="S34" s="326"/>
      <c r="T34" s="327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customHeight="1" x14ac:dyDescent="0.25">
      <c r="A35" s="339" t="s">
        <v>83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13"/>
      <c r="Z35" s="313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24">
        <v>4607091388503</v>
      </c>
      <c r="E36" s="323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23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32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4"/>
      <c r="N37" s="325" t="s">
        <v>66</v>
      </c>
      <c r="O37" s="326"/>
      <c r="P37" s="326"/>
      <c r="Q37" s="326"/>
      <c r="R37" s="326"/>
      <c r="S37" s="326"/>
      <c r="T37" s="327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4"/>
      <c r="N38" s="325" t="s">
        <v>66</v>
      </c>
      <c r="O38" s="326"/>
      <c r="P38" s="326"/>
      <c r="Q38" s="326"/>
      <c r="R38" s="326"/>
      <c r="S38" s="326"/>
      <c r="T38" s="327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customHeight="1" x14ac:dyDescent="0.25">
      <c r="A39" s="339" t="s">
        <v>88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13"/>
      <c r="Z39" s="313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24">
        <v>4607091388282</v>
      </c>
      <c r="E40" s="323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23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32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4"/>
      <c r="N41" s="325" t="s">
        <v>66</v>
      </c>
      <c r="O41" s="326"/>
      <c r="P41" s="326"/>
      <c r="Q41" s="326"/>
      <c r="R41" s="326"/>
      <c r="S41" s="326"/>
      <c r="T41" s="327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x14ac:dyDescent="0.2">
      <c r="A42" s="333"/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4"/>
      <c r="N42" s="325" t="s">
        <v>66</v>
      </c>
      <c r="O42" s="326"/>
      <c r="P42" s="326"/>
      <c r="Q42" s="326"/>
      <c r="R42" s="326"/>
      <c r="S42" s="326"/>
      <c r="T42" s="327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customHeight="1" x14ac:dyDescent="0.25">
      <c r="A43" s="339" t="s">
        <v>92</v>
      </c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3"/>
      <c r="P43" s="333"/>
      <c r="Q43" s="333"/>
      <c r="R43" s="333"/>
      <c r="S43" s="333"/>
      <c r="T43" s="333"/>
      <c r="U43" s="333"/>
      <c r="V43" s="333"/>
      <c r="W43" s="333"/>
      <c r="X43" s="333"/>
      <c r="Y43" s="313"/>
      <c r="Z43" s="313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24">
        <v>4607091389111</v>
      </c>
      <c r="E44" s="323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23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32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4"/>
      <c r="N45" s="325" t="s">
        <v>66</v>
      </c>
      <c r="O45" s="326"/>
      <c r="P45" s="326"/>
      <c r="Q45" s="326"/>
      <c r="R45" s="326"/>
      <c r="S45" s="326"/>
      <c r="T45" s="327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x14ac:dyDescent="0.2">
      <c r="A46" s="333"/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4"/>
      <c r="N46" s="325" t="s">
        <v>66</v>
      </c>
      <c r="O46" s="326"/>
      <c r="P46" s="326"/>
      <c r="Q46" s="326"/>
      <c r="R46" s="326"/>
      <c r="S46" s="326"/>
      <c r="T46" s="327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customHeight="1" x14ac:dyDescent="0.2">
      <c r="A47" s="494" t="s">
        <v>95</v>
      </c>
      <c r="B47" s="495"/>
      <c r="C47" s="495"/>
      <c r="D47" s="495"/>
      <c r="E47" s="495"/>
      <c r="F47" s="495"/>
      <c r="G47" s="495"/>
      <c r="H47" s="495"/>
      <c r="I47" s="495"/>
      <c r="J47" s="495"/>
      <c r="K47" s="495"/>
      <c r="L47" s="495"/>
      <c r="M47" s="495"/>
      <c r="N47" s="495"/>
      <c r="O47" s="495"/>
      <c r="P47" s="495"/>
      <c r="Q47" s="495"/>
      <c r="R47" s="495"/>
      <c r="S47" s="495"/>
      <c r="T47" s="495"/>
      <c r="U47" s="495"/>
      <c r="V47" s="495"/>
      <c r="W47" s="495"/>
      <c r="X47" s="495"/>
      <c r="Y47" s="48"/>
      <c r="Z47" s="48"/>
    </row>
    <row r="48" spans="1:53" ht="16.5" customHeight="1" x14ac:dyDescent="0.25">
      <c r="A48" s="382" t="s">
        <v>96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2"/>
      <c r="Z48" s="312"/>
    </row>
    <row r="49" spans="1:53" ht="14.25" customHeight="1" x14ac:dyDescent="0.25">
      <c r="A49" s="339" t="s">
        <v>97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13"/>
      <c r="Z49" s="313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4">
        <v>4680115881440</v>
      </c>
      <c r="E50" s="323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4">
        <v>4680115881433</v>
      </c>
      <c r="E51" s="323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23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32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4"/>
      <c r="N52" s="325" t="s">
        <v>66</v>
      </c>
      <c r="O52" s="326"/>
      <c r="P52" s="326"/>
      <c r="Q52" s="326"/>
      <c r="R52" s="326"/>
      <c r="S52" s="326"/>
      <c r="T52" s="327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x14ac:dyDescent="0.2">
      <c r="A53" s="333"/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4"/>
      <c r="N53" s="325" t="s">
        <v>66</v>
      </c>
      <c r="O53" s="326"/>
      <c r="P53" s="326"/>
      <c r="Q53" s="326"/>
      <c r="R53" s="326"/>
      <c r="S53" s="326"/>
      <c r="T53" s="327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customHeight="1" x14ac:dyDescent="0.25">
      <c r="A54" s="382" t="s">
        <v>104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2"/>
      <c r="Z54" s="312"/>
    </row>
    <row r="55" spans="1:53" ht="14.25" customHeight="1" x14ac:dyDescent="0.25">
      <c r="A55" s="339" t="s">
        <v>105</v>
      </c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13"/>
      <c r="Z55" s="313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24">
        <v>4680115881426</v>
      </c>
      <c r="E56" s="323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362" t="s">
        <v>109</v>
      </c>
      <c r="O56" s="322"/>
      <c r="P56" s="322"/>
      <c r="Q56" s="322"/>
      <c r="R56" s="323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24">
        <v>4680115881426</v>
      </c>
      <c r="E57" s="323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7">
        <v>180</v>
      </c>
      <c r="W57" s="318">
        <f>IFERROR(IF(V57="",0,CEILING((V57/$H57),1)*$H57),"")</f>
        <v>183.60000000000002</v>
      </c>
      <c r="X57" s="36">
        <f>IFERROR(IF(W57=0,"",ROUNDUP(W57/H57,0)*0.02175),"")</f>
        <v>0.36974999999999997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4">
        <v>4680115881419</v>
      </c>
      <c r="E58" s="323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23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4301011458</v>
      </c>
      <c r="D59" s="324">
        <v>4680115881525</v>
      </c>
      <c r="E59" s="323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70" t="s">
        <v>115</v>
      </c>
      <c r="O59" s="322"/>
      <c r="P59" s="322"/>
      <c r="Q59" s="322"/>
      <c r="R59" s="323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32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4"/>
      <c r="N60" s="325" t="s">
        <v>66</v>
      </c>
      <c r="O60" s="326"/>
      <c r="P60" s="326"/>
      <c r="Q60" s="326"/>
      <c r="R60" s="326"/>
      <c r="S60" s="326"/>
      <c r="T60" s="327"/>
      <c r="U60" s="37" t="s">
        <v>67</v>
      </c>
      <c r="V60" s="319">
        <f>IFERROR(V56/H56,"0")+IFERROR(V57/H57,"0")+IFERROR(V58/H58,"0")+IFERROR(V59/H59,"0")</f>
        <v>16.666666666666664</v>
      </c>
      <c r="W60" s="319">
        <f>IFERROR(W56/H56,"0")+IFERROR(W57/H57,"0")+IFERROR(W58/H58,"0")+IFERROR(W59/H59,"0")</f>
        <v>17</v>
      </c>
      <c r="X60" s="319">
        <f>IFERROR(IF(X56="",0,X56),"0")+IFERROR(IF(X57="",0,X57),"0")+IFERROR(IF(X58="",0,X58),"0")+IFERROR(IF(X59="",0,X59),"0")</f>
        <v>0.36974999999999997</v>
      </c>
      <c r="Y60" s="320"/>
      <c r="Z60" s="320"/>
    </row>
    <row r="61" spans="1:53" x14ac:dyDescent="0.2">
      <c r="A61" s="333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4"/>
      <c r="N61" s="325" t="s">
        <v>66</v>
      </c>
      <c r="O61" s="326"/>
      <c r="P61" s="326"/>
      <c r="Q61" s="326"/>
      <c r="R61" s="326"/>
      <c r="S61" s="326"/>
      <c r="T61" s="327"/>
      <c r="U61" s="37" t="s">
        <v>65</v>
      </c>
      <c r="V61" s="319">
        <f>IFERROR(SUM(V56:V59),"0")</f>
        <v>180</v>
      </c>
      <c r="W61" s="319">
        <f>IFERROR(SUM(W56:W59),"0")</f>
        <v>183.60000000000002</v>
      </c>
      <c r="X61" s="37"/>
      <c r="Y61" s="320"/>
      <c r="Z61" s="320"/>
    </row>
    <row r="62" spans="1:53" ht="16.5" customHeight="1" x14ac:dyDescent="0.25">
      <c r="A62" s="382" t="s">
        <v>95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2"/>
      <c r="Z62" s="312"/>
    </row>
    <row r="63" spans="1:53" ht="14.25" customHeight="1" x14ac:dyDescent="0.25">
      <c r="A63" s="339" t="s">
        <v>105</v>
      </c>
      <c r="B63" s="333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3"/>
      <c r="V63" s="333"/>
      <c r="W63" s="333"/>
      <c r="X63" s="333"/>
      <c r="Y63" s="313"/>
      <c r="Z63" s="313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4">
        <v>4607091382945</v>
      </c>
      <c r="E64" s="323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94" t="s">
        <v>118</v>
      </c>
      <c r="O64" s="322"/>
      <c r="P64" s="322"/>
      <c r="Q64" s="322"/>
      <c r="R64" s="323"/>
      <c r="S64" s="34"/>
      <c r="T64" s="34"/>
      <c r="U64" s="35" t="s">
        <v>65</v>
      </c>
      <c r="V64" s="317">
        <v>50</v>
      </c>
      <c r="W64" s="318">
        <f t="shared" ref="W64:W80" si="2">IFERROR(IF(V64="",0,CEILING((V64/$H64),1)*$H64),"")</f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4301011540</v>
      </c>
      <c r="D65" s="324">
        <v>4607091385670</v>
      </c>
      <c r="E65" s="323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418" t="s">
        <v>122</v>
      </c>
      <c r="O65" s="322"/>
      <c r="P65" s="322"/>
      <c r="Q65" s="322"/>
      <c r="R65" s="323"/>
      <c r="S65" s="34"/>
      <c r="T65" s="34"/>
      <c r="U65" s="35" t="s">
        <v>65</v>
      </c>
      <c r="V65" s="317">
        <v>250</v>
      </c>
      <c r="W65" s="318">
        <f t="shared" si="2"/>
        <v>257.59999999999997</v>
      </c>
      <c r="X65" s="36">
        <f>IFERROR(IF(W65=0,"",ROUNDUP(W65/H65,0)*0.02175),"")</f>
        <v>0.50024999999999997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123</v>
      </c>
      <c r="C66" s="31">
        <v>4301011380</v>
      </c>
      <c r="D66" s="324">
        <v>4607091385670</v>
      </c>
      <c r="E66" s="323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2"/>
      <c r="P66" s="322"/>
      <c r="Q66" s="322"/>
      <c r="R66" s="323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4">
        <v>4680115881327</v>
      </c>
      <c r="E67" s="323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2"/>
      <c r="P67" s="322"/>
      <c r="Q67" s="322"/>
      <c r="R67" s="323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24">
        <v>4680115882133</v>
      </c>
      <c r="E68" s="323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71" t="s">
        <v>129</v>
      </c>
      <c r="O68" s="322"/>
      <c r="P68" s="322"/>
      <c r="Q68" s="322"/>
      <c r="R68" s="323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4">
        <v>4607091382952</v>
      </c>
      <c r="E69" s="323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2"/>
      <c r="P69" s="322"/>
      <c r="Q69" s="322"/>
      <c r="R69" s="323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4301011565</v>
      </c>
      <c r="D70" s="324">
        <v>4680115882539</v>
      </c>
      <c r="E70" s="323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5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2"/>
      <c r="P70" s="322"/>
      <c r="Q70" s="322"/>
      <c r="R70" s="323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24">
        <v>4607091385687</v>
      </c>
      <c r="E71" s="323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4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4301011344</v>
      </c>
      <c r="D72" s="324">
        <v>4607091384604</v>
      </c>
      <c r="E72" s="323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4301011386</v>
      </c>
      <c r="D73" s="324">
        <v>4680115880283</v>
      </c>
      <c r="E73" s="323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140</v>
      </c>
      <c r="B74" s="54" t="s">
        <v>141</v>
      </c>
      <c r="C74" s="31">
        <v>4301011476</v>
      </c>
      <c r="D74" s="324">
        <v>4680115881518</v>
      </c>
      <c r="E74" s="323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2"/>
      <c r="P74" s="322"/>
      <c r="Q74" s="322"/>
      <c r="R74" s="323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4">
        <v>4680115881303</v>
      </c>
      <c r="E75" s="323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4301011432</v>
      </c>
      <c r="D76" s="324">
        <v>4680115882720</v>
      </c>
      <c r="E76" s="323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1" t="s">
        <v>146</v>
      </c>
      <c r="O76" s="322"/>
      <c r="P76" s="322"/>
      <c r="Q76" s="322"/>
      <c r="R76" s="323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4301011352</v>
      </c>
      <c r="D77" s="324">
        <v>4607091388466</v>
      </c>
      <c r="E77" s="323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4301011417</v>
      </c>
      <c r="D78" s="324">
        <v>4680115880269</v>
      </c>
      <c r="E78" s="323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4">
        <v>4680115880429</v>
      </c>
      <c r="E79" s="323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153</v>
      </c>
      <c r="B80" s="54" t="s">
        <v>154</v>
      </c>
      <c r="C80" s="31">
        <v>4301011462</v>
      </c>
      <c r="D80" s="324">
        <v>4680115881457</v>
      </c>
      <c r="E80" s="323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2"/>
      <c r="B81" s="333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4"/>
      <c r="N81" s="325" t="s">
        <v>66</v>
      </c>
      <c r="O81" s="326"/>
      <c r="P81" s="326"/>
      <c r="Q81" s="326"/>
      <c r="R81" s="326"/>
      <c r="S81" s="326"/>
      <c r="T81" s="327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26.785714285714288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28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0.60899999999999999</v>
      </c>
      <c r="Y81" s="320"/>
      <c r="Z81" s="320"/>
    </row>
    <row r="82" spans="1:53" x14ac:dyDescent="0.2">
      <c r="A82" s="333"/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4"/>
      <c r="N82" s="325" t="s">
        <v>66</v>
      </c>
      <c r="O82" s="326"/>
      <c r="P82" s="326"/>
      <c r="Q82" s="326"/>
      <c r="R82" s="326"/>
      <c r="S82" s="326"/>
      <c r="T82" s="327"/>
      <c r="U82" s="37" t="s">
        <v>65</v>
      </c>
      <c r="V82" s="319">
        <f>IFERROR(SUM(V64:V80),"0")</f>
        <v>300</v>
      </c>
      <c r="W82" s="319">
        <f>IFERROR(SUM(W64:W80),"0")</f>
        <v>313.59999999999997</v>
      </c>
      <c r="X82" s="37"/>
      <c r="Y82" s="320"/>
      <c r="Z82" s="320"/>
    </row>
    <row r="83" spans="1:53" ht="14.25" customHeight="1" x14ac:dyDescent="0.25">
      <c r="A83" s="339" t="s">
        <v>97</v>
      </c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13"/>
      <c r="Z83" s="313"/>
    </row>
    <row r="84" spans="1:53" ht="27" customHeight="1" x14ac:dyDescent="0.25">
      <c r="A84" s="54" t="s">
        <v>155</v>
      </c>
      <c r="B84" s="54" t="s">
        <v>156</v>
      </c>
      <c r="C84" s="31">
        <v>4301020189</v>
      </c>
      <c r="D84" s="324">
        <v>4607091384789</v>
      </c>
      <c r="E84" s="323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56" t="s">
        <v>157</v>
      </c>
      <c r="O84" s="322"/>
      <c r="P84" s="322"/>
      <c r="Q84" s="322"/>
      <c r="R84" s="323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158</v>
      </c>
      <c r="B85" s="54" t="s">
        <v>159</v>
      </c>
      <c r="C85" s="31">
        <v>4301020235</v>
      </c>
      <c r="D85" s="324">
        <v>4680115881488</v>
      </c>
      <c r="E85" s="323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160</v>
      </c>
      <c r="B86" s="54" t="s">
        <v>161</v>
      </c>
      <c r="C86" s="31">
        <v>4301020183</v>
      </c>
      <c r="D86" s="324">
        <v>4607091384765</v>
      </c>
      <c r="E86" s="323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71" t="s">
        <v>162</v>
      </c>
      <c r="O86" s="322"/>
      <c r="P86" s="322"/>
      <c r="Q86" s="322"/>
      <c r="R86" s="323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163</v>
      </c>
      <c r="B87" s="54" t="s">
        <v>164</v>
      </c>
      <c r="C87" s="31">
        <v>4301020228</v>
      </c>
      <c r="D87" s="324">
        <v>4680115882751</v>
      </c>
      <c r="E87" s="323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09" t="s">
        <v>165</v>
      </c>
      <c r="O87" s="322"/>
      <c r="P87" s="322"/>
      <c r="Q87" s="322"/>
      <c r="R87" s="323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166</v>
      </c>
      <c r="B88" s="54" t="s">
        <v>167</v>
      </c>
      <c r="C88" s="31">
        <v>4301020258</v>
      </c>
      <c r="D88" s="324">
        <v>4680115882775</v>
      </c>
      <c r="E88" s="323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637" t="s">
        <v>169</v>
      </c>
      <c r="O88" s="322"/>
      <c r="P88" s="322"/>
      <c r="Q88" s="322"/>
      <c r="R88" s="323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4301020217</v>
      </c>
      <c r="D89" s="324">
        <v>4680115880658</v>
      </c>
      <c r="E89" s="323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172</v>
      </c>
      <c r="B90" s="54" t="s">
        <v>173</v>
      </c>
      <c r="C90" s="31">
        <v>4301020223</v>
      </c>
      <c r="D90" s="324">
        <v>4607091381962</v>
      </c>
      <c r="E90" s="323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2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4"/>
      <c r="N91" s="325" t="s">
        <v>66</v>
      </c>
      <c r="O91" s="326"/>
      <c r="P91" s="326"/>
      <c r="Q91" s="326"/>
      <c r="R91" s="326"/>
      <c r="S91" s="326"/>
      <c r="T91" s="327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4"/>
      <c r="N92" s="325" t="s">
        <v>66</v>
      </c>
      <c r="O92" s="326"/>
      <c r="P92" s="326"/>
      <c r="Q92" s="326"/>
      <c r="R92" s="326"/>
      <c r="S92" s="326"/>
      <c r="T92" s="327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customHeight="1" x14ac:dyDescent="0.25">
      <c r="A93" s="339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3"/>
      <c r="Z93" s="313"/>
    </row>
    <row r="94" spans="1:53" ht="16.5" customHeight="1" x14ac:dyDescent="0.25">
      <c r="A94" s="54" t="s">
        <v>174</v>
      </c>
      <c r="B94" s="54" t="s">
        <v>175</v>
      </c>
      <c r="C94" s="31">
        <v>4301030895</v>
      </c>
      <c r="D94" s="324">
        <v>4607091387667</v>
      </c>
      <c r="E94" s="323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4301030961</v>
      </c>
      <c r="D95" s="324">
        <v>4607091387636</v>
      </c>
      <c r="E95" s="323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4301031078</v>
      </c>
      <c r="D96" s="324">
        <v>4607091384727</v>
      </c>
      <c r="E96" s="323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4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4301031080</v>
      </c>
      <c r="D97" s="324">
        <v>4607091386745</v>
      </c>
      <c r="E97" s="323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182</v>
      </c>
      <c r="B98" s="54" t="s">
        <v>183</v>
      </c>
      <c r="C98" s="31">
        <v>4301030963</v>
      </c>
      <c r="D98" s="324">
        <v>4607091382426</v>
      </c>
      <c r="E98" s="323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4301030962</v>
      </c>
      <c r="D99" s="324">
        <v>4607091386547</v>
      </c>
      <c r="E99" s="323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4301031079</v>
      </c>
      <c r="D100" s="324">
        <v>4607091384734</v>
      </c>
      <c r="E100" s="323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4301030964</v>
      </c>
      <c r="D101" s="324">
        <v>4607091382464</v>
      </c>
      <c r="E101" s="323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191</v>
      </c>
      <c r="C102" s="31">
        <v>4301031235</v>
      </c>
      <c r="D102" s="324">
        <v>4680115883444</v>
      </c>
      <c r="E102" s="323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06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24">
        <v>4680115883444</v>
      </c>
      <c r="E103" s="323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14" t="s">
        <v>192</v>
      </c>
      <c r="O103" s="322"/>
      <c r="P103" s="322"/>
      <c r="Q103" s="322"/>
      <c r="R103" s="323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2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4"/>
      <c r="N104" s="325" t="s">
        <v>66</v>
      </c>
      <c r="O104" s="326"/>
      <c r="P104" s="326"/>
      <c r="Q104" s="326"/>
      <c r="R104" s="326"/>
      <c r="S104" s="326"/>
      <c r="T104" s="327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x14ac:dyDescent="0.2">
      <c r="A105" s="333"/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4"/>
      <c r="N105" s="325" t="s">
        <v>66</v>
      </c>
      <c r="O105" s="326"/>
      <c r="P105" s="326"/>
      <c r="Q105" s="326"/>
      <c r="R105" s="326"/>
      <c r="S105" s="326"/>
      <c r="T105" s="327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customHeight="1" x14ac:dyDescent="0.25">
      <c r="A106" s="339" t="s">
        <v>68</v>
      </c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33"/>
      <c r="P106" s="333"/>
      <c r="Q106" s="333"/>
      <c r="R106" s="333"/>
      <c r="S106" s="333"/>
      <c r="T106" s="333"/>
      <c r="U106" s="333"/>
      <c r="V106" s="333"/>
      <c r="W106" s="333"/>
      <c r="X106" s="333"/>
      <c r="Y106" s="313"/>
      <c r="Z106" s="313"/>
    </row>
    <row r="107" spans="1:53" ht="27" customHeight="1" x14ac:dyDescent="0.25">
      <c r="A107" s="54" t="s">
        <v>194</v>
      </c>
      <c r="B107" s="54" t="s">
        <v>195</v>
      </c>
      <c r="C107" s="31">
        <v>4301051437</v>
      </c>
      <c r="D107" s="324">
        <v>4607091386967</v>
      </c>
      <c r="E107" s="323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593" t="s">
        <v>196</v>
      </c>
      <c r="O107" s="322"/>
      <c r="P107" s="322"/>
      <c r="Q107" s="322"/>
      <c r="R107" s="323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4">
        <v>4607091386967</v>
      </c>
      <c r="E108" s="323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4" t="s">
        <v>198</v>
      </c>
      <c r="O108" s="322"/>
      <c r="P108" s="322"/>
      <c r="Q108" s="322"/>
      <c r="R108" s="323"/>
      <c r="S108" s="34"/>
      <c r="T108" s="34"/>
      <c r="U108" s="35" t="s">
        <v>65</v>
      </c>
      <c r="V108" s="317">
        <v>180</v>
      </c>
      <c r="W108" s="318">
        <f t="shared" si="6"/>
        <v>184.8</v>
      </c>
      <c r="X108" s="36">
        <f>IFERROR(IF(W108=0,"",ROUNDUP(W108/H108,0)*0.02175),"")</f>
        <v>0.47849999999999998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4">
        <v>4607091385304</v>
      </c>
      <c r="E109" s="323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57" t="s">
        <v>201</v>
      </c>
      <c r="O109" s="322"/>
      <c r="P109" s="322"/>
      <c r="Q109" s="322"/>
      <c r="R109" s="323"/>
      <c r="S109" s="34"/>
      <c r="T109" s="34"/>
      <c r="U109" s="35" t="s">
        <v>65</v>
      </c>
      <c r="V109" s="317">
        <v>100</v>
      </c>
      <c r="W109" s="318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4301051306</v>
      </c>
      <c r="D110" s="324">
        <v>4607091386264</v>
      </c>
      <c r="E110" s="323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205</v>
      </c>
      <c r="C111" s="31">
        <v>4301051477</v>
      </c>
      <c r="D111" s="324">
        <v>4680115882584</v>
      </c>
      <c r="E111" s="323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62" t="s">
        <v>206</v>
      </c>
      <c r="O111" s="322"/>
      <c r="P111" s="322"/>
      <c r="Q111" s="322"/>
      <c r="R111" s="323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4">
        <v>4680115882584</v>
      </c>
      <c r="E112" s="323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59" t="s">
        <v>208</v>
      </c>
      <c r="O112" s="322"/>
      <c r="P112" s="322"/>
      <c r="Q112" s="322"/>
      <c r="R112" s="323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4">
        <v>4607091385731</v>
      </c>
      <c r="E113" s="323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380" t="s">
        <v>211</v>
      </c>
      <c r="O113" s="322"/>
      <c r="P113" s="322"/>
      <c r="Q113" s="322"/>
      <c r="R113" s="323"/>
      <c r="S113" s="34"/>
      <c r="T113" s="34"/>
      <c r="U113" s="35" t="s">
        <v>65</v>
      </c>
      <c r="V113" s="317">
        <v>90</v>
      </c>
      <c r="W113" s="318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4301051439</v>
      </c>
      <c r="D114" s="324">
        <v>4680115880214</v>
      </c>
      <c r="E114" s="323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566" t="s">
        <v>214</v>
      </c>
      <c r="O114" s="322"/>
      <c r="P114" s="322"/>
      <c r="Q114" s="322"/>
      <c r="R114" s="323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4301051438</v>
      </c>
      <c r="D115" s="324">
        <v>4680115880894</v>
      </c>
      <c r="E115" s="323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524" t="s">
        <v>217</v>
      </c>
      <c r="O115" s="322"/>
      <c r="P115" s="322"/>
      <c r="Q115" s="322"/>
      <c r="R115" s="323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4">
        <v>4607091385427</v>
      </c>
      <c r="E116" s="323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220</v>
      </c>
      <c r="B117" s="54" t="s">
        <v>221</v>
      </c>
      <c r="C117" s="31">
        <v>4301051480</v>
      </c>
      <c r="D117" s="324">
        <v>4680115882645</v>
      </c>
      <c r="E117" s="323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2" t="s">
        <v>222</v>
      </c>
      <c r="O117" s="322"/>
      <c r="P117" s="322"/>
      <c r="Q117" s="322"/>
      <c r="R117" s="323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2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4"/>
      <c r="N118" s="325" t="s">
        <v>66</v>
      </c>
      <c r="O118" s="326"/>
      <c r="P118" s="326"/>
      <c r="Q118" s="326"/>
      <c r="R118" s="326"/>
      <c r="S118" s="326"/>
      <c r="T118" s="327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66.666666666666657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68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0.99552000000000007</v>
      </c>
      <c r="Y118" s="320"/>
      <c r="Z118" s="320"/>
    </row>
    <row r="119" spans="1:53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4"/>
      <c r="N119" s="325" t="s">
        <v>66</v>
      </c>
      <c r="O119" s="326"/>
      <c r="P119" s="326"/>
      <c r="Q119" s="326"/>
      <c r="R119" s="326"/>
      <c r="S119" s="326"/>
      <c r="T119" s="327"/>
      <c r="U119" s="37" t="s">
        <v>65</v>
      </c>
      <c r="V119" s="319">
        <f>IFERROR(SUM(V107:V117),"0")</f>
        <v>370</v>
      </c>
      <c r="W119" s="319">
        <f>IFERROR(SUM(W107:W117),"0")</f>
        <v>377.40000000000003</v>
      </c>
      <c r="X119" s="37"/>
      <c r="Y119" s="320"/>
      <c r="Z119" s="320"/>
    </row>
    <row r="120" spans="1:53" ht="14.25" customHeight="1" x14ac:dyDescent="0.25">
      <c r="A120" s="339" t="s">
        <v>223</v>
      </c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13"/>
      <c r="Z120" s="313"/>
    </row>
    <row r="121" spans="1:53" ht="27" customHeight="1" x14ac:dyDescent="0.25">
      <c r="A121" s="54" t="s">
        <v>224</v>
      </c>
      <c r="B121" s="54" t="s">
        <v>225</v>
      </c>
      <c r="C121" s="31">
        <v>4301060296</v>
      </c>
      <c r="D121" s="324">
        <v>4607091383065</v>
      </c>
      <c r="E121" s="323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4301060371</v>
      </c>
      <c r="D122" s="324">
        <v>4680115881532</v>
      </c>
      <c r="E122" s="323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588" t="s">
        <v>228</v>
      </c>
      <c r="O122" s="322"/>
      <c r="P122" s="322"/>
      <c r="Q122" s="322"/>
      <c r="R122" s="323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226</v>
      </c>
      <c r="B123" s="54" t="s">
        <v>229</v>
      </c>
      <c r="C123" s="31">
        <v>4301060350</v>
      </c>
      <c r="D123" s="324">
        <v>4680115881532</v>
      </c>
      <c r="E123" s="323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5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2"/>
      <c r="P123" s="322"/>
      <c r="Q123" s="322"/>
      <c r="R123" s="323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24">
        <v>4680115882652</v>
      </c>
      <c r="E124" s="323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46" t="s">
        <v>232</v>
      </c>
      <c r="O124" s="322"/>
      <c r="P124" s="322"/>
      <c r="Q124" s="322"/>
      <c r="R124" s="323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24">
        <v>4680115880238</v>
      </c>
      <c r="E125" s="323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9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2"/>
      <c r="P125" s="322"/>
      <c r="Q125" s="322"/>
      <c r="R125" s="323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24">
        <v>4680115881464</v>
      </c>
      <c r="E126" s="323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454" t="s">
        <v>237</v>
      </c>
      <c r="O126" s="322"/>
      <c r="P126" s="322"/>
      <c r="Q126" s="322"/>
      <c r="R126" s="323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32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4"/>
      <c r="N127" s="325" t="s">
        <v>66</v>
      </c>
      <c r="O127" s="326"/>
      <c r="P127" s="326"/>
      <c r="Q127" s="326"/>
      <c r="R127" s="326"/>
      <c r="S127" s="326"/>
      <c r="T127" s="327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x14ac:dyDescent="0.2">
      <c r="A128" s="333"/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4"/>
      <c r="N128" s="325" t="s">
        <v>66</v>
      </c>
      <c r="O128" s="326"/>
      <c r="P128" s="326"/>
      <c r="Q128" s="326"/>
      <c r="R128" s="326"/>
      <c r="S128" s="326"/>
      <c r="T128" s="327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customHeight="1" x14ac:dyDescent="0.25">
      <c r="A129" s="382" t="s">
        <v>238</v>
      </c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33"/>
      <c r="Q129" s="333"/>
      <c r="R129" s="333"/>
      <c r="S129" s="333"/>
      <c r="T129" s="333"/>
      <c r="U129" s="333"/>
      <c r="V129" s="333"/>
      <c r="W129" s="333"/>
      <c r="X129" s="333"/>
      <c r="Y129" s="312"/>
      <c r="Z129" s="312"/>
    </row>
    <row r="130" spans="1:53" ht="14.25" customHeight="1" x14ac:dyDescent="0.25">
      <c r="A130" s="339" t="s">
        <v>68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13"/>
      <c r="Z130" s="313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4">
        <v>4607091385168</v>
      </c>
      <c r="E131" s="323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36" t="s">
        <v>241</v>
      </c>
      <c r="O131" s="322"/>
      <c r="P131" s="322"/>
      <c r="Q131" s="322"/>
      <c r="R131" s="323"/>
      <c r="S131" s="34"/>
      <c r="T131" s="34"/>
      <c r="U131" s="35" t="s">
        <v>65</v>
      </c>
      <c r="V131" s="317">
        <v>800</v>
      </c>
      <c r="W131" s="318">
        <f>IFERROR(IF(V131="",0,CEILING((V131/$H131),1)*$H131),"")</f>
        <v>806.40000000000009</v>
      </c>
      <c r="X131" s="36">
        <f>IFERROR(IF(W131=0,"",ROUNDUP(W131/H131,0)*0.02175),"")</f>
        <v>2.0880000000000001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242</v>
      </c>
      <c r="B132" s="54" t="s">
        <v>243</v>
      </c>
      <c r="C132" s="31">
        <v>4301051362</v>
      </c>
      <c r="D132" s="324">
        <v>4607091383256</v>
      </c>
      <c r="E132" s="323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5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2"/>
      <c r="P132" s="322"/>
      <c r="Q132" s="322"/>
      <c r="R132" s="323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4">
        <v>4607091385748</v>
      </c>
      <c r="E133" s="323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2"/>
      <c r="P133" s="322"/>
      <c r="Q133" s="322"/>
      <c r="R133" s="323"/>
      <c r="S133" s="34"/>
      <c r="T133" s="34"/>
      <c r="U133" s="35" t="s">
        <v>65</v>
      </c>
      <c r="V133" s="317">
        <v>226.8</v>
      </c>
      <c r="W133" s="318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32"/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4"/>
      <c r="N134" s="325" t="s">
        <v>66</v>
      </c>
      <c r="O134" s="326"/>
      <c r="P134" s="326"/>
      <c r="Q134" s="326"/>
      <c r="R134" s="326"/>
      <c r="S134" s="326"/>
      <c r="T134" s="327"/>
      <c r="U134" s="37" t="s">
        <v>67</v>
      </c>
      <c r="V134" s="319">
        <f>IFERROR(V131/H131,"0")+IFERROR(V132/H132,"0")+IFERROR(V133/H133,"0")</f>
        <v>179.23809523809524</v>
      </c>
      <c r="W134" s="319">
        <f>IFERROR(W131/H131,"0")+IFERROR(W132/H132,"0")+IFERROR(W133/H133,"0")</f>
        <v>180</v>
      </c>
      <c r="X134" s="319">
        <f>IFERROR(IF(X131="",0,X131),"0")+IFERROR(IF(X132="",0,X132),"0")+IFERROR(IF(X133="",0,X133),"0")</f>
        <v>2.72052</v>
      </c>
      <c r="Y134" s="320"/>
      <c r="Z134" s="320"/>
    </row>
    <row r="135" spans="1:53" x14ac:dyDescent="0.2">
      <c r="A135" s="333"/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4"/>
      <c r="N135" s="325" t="s">
        <v>66</v>
      </c>
      <c r="O135" s="326"/>
      <c r="P135" s="326"/>
      <c r="Q135" s="326"/>
      <c r="R135" s="326"/>
      <c r="S135" s="326"/>
      <c r="T135" s="327"/>
      <c r="U135" s="37" t="s">
        <v>65</v>
      </c>
      <c r="V135" s="319">
        <f>IFERROR(SUM(V131:V133),"0")</f>
        <v>1026.8</v>
      </c>
      <c r="W135" s="319">
        <f>IFERROR(SUM(W131:W133),"0")</f>
        <v>1033.2</v>
      </c>
      <c r="X135" s="37"/>
      <c r="Y135" s="320"/>
      <c r="Z135" s="320"/>
    </row>
    <row r="136" spans="1:53" ht="27.75" customHeight="1" x14ac:dyDescent="0.2">
      <c r="A136" s="494" t="s">
        <v>246</v>
      </c>
      <c r="B136" s="495"/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5"/>
      <c r="S136" s="495"/>
      <c r="T136" s="495"/>
      <c r="U136" s="495"/>
      <c r="V136" s="495"/>
      <c r="W136" s="495"/>
      <c r="X136" s="495"/>
      <c r="Y136" s="48"/>
      <c r="Z136" s="48"/>
    </row>
    <row r="137" spans="1:53" ht="16.5" customHeight="1" x14ac:dyDescent="0.25">
      <c r="A137" s="382" t="s">
        <v>247</v>
      </c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12"/>
      <c r="Z137" s="312"/>
    </row>
    <row r="138" spans="1:53" ht="14.25" customHeight="1" x14ac:dyDescent="0.25">
      <c r="A138" s="339" t="s">
        <v>105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13"/>
      <c r="Z138" s="313"/>
    </row>
    <row r="139" spans="1:53" ht="27" customHeight="1" x14ac:dyDescent="0.25">
      <c r="A139" s="54" t="s">
        <v>248</v>
      </c>
      <c r="B139" s="54" t="s">
        <v>249</v>
      </c>
      <c r="C139" s="31">
        <v>4301011223</v>
      </c>
      <c r="D139" s="324">
        <v>4607091383423</v>
      </c>
      <c r="E139" s="323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5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2"/>
      <c r="P139" s="322"/>
      <c r="Q139" s="322"/>
      <c r="R139" s="323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250</v>
      </c>
      <c r="B140" s="54" t="s">
        <v>251</v>
      </c>
      <c r="C140" s="31">
        <v>4301011338</v>
      </c>
      <c r="D140" s="324">
        <v>4607091381405</v>
      </c>
      <c r="E140" s="323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252</v>
      </c>
      <c r="B141" s="54" t="s">
        <v>253</v>
      </c>
      <c r="C141" s="31">
        <v>4301011333</v>
      </c>
      <c r="D141" s="324">
        <v>4607091386516</v>
      </c>
      <c r="E141" s="323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32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4"/>
      <c r="N142" s="325" t="s">
        <v>66</v>
      </c>
      <c r="O142" s="326"/>
      <c r="P142" s="326"/>
      <c r="Q142" s="326"/>
      <c r="R142" s="326"/>
      <c r="S142" s="326"/>
      <c r="T142" s="327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x14ac:dyDescent="0.2">
      <c r="A143" s="333"/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4"/>
      <c r="N143" s="325" t="s">
        <v>66</v>
      </c>
      <c r="O143" s="326"/>
      <c r="P143" s="326"/>
      <c r="Q143" s="326"/>
      <c r="R143" s="326"/>
      <c r="S143" s="326"/>
      <c r="T143" s="327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customHeight="1" x14ac:dyDescent="0.25">
      <c r="A144" s="382" t="s">
        <v>254</v>
      </c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12"/>
      <c r="Z144" s="312"/>
    </row>
    <row r="145" spans="1:53" ht="14.25" customHeight="1" x14ac:dyDescent="0.25">
      <c r="A145" s="339" t="s">
        <v>60</v>
      </c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13"/>
      <c r="Z145" s="313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24">
        <v>4680115880993</v>
      </c>
      <c r="E146" s="323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24">
        <v>4680115881761</v>
      </c>
      <c r="E147" s="323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24">
        <v>4680115881563</v>
      </c>
      <c r="E148" s="323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4">
        <v>4680115880986</v>
      </c>
      <c r="E149" s="323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263</v>
      </c>
      <c r="B150" s="54" t="s">
        <v>264</v>
      </c>
      <c r="C150" s="31">
        <v>4301031190</v>
      </c>
      <c r="D150" s="324">
        <v>4680115880207</v>
      </c>
      <c r="E150" s="323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4">
        <v>4680115881785</v>
      </c>
      <c r="E151" s="323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4">
        <v>4680115881679</v>
      </c>
      <c r="E152" s="323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4301031158</v>
      </c>
      <c r="D153" s="324">
        <v>4680115880191</v>
      </c>
      <c r="E153" s="323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271</v>
      </c>
      <c r="B154" s="54" t="s">
        <v>272</v>
      </c>
      <c r="C154" s="31">
        <v>4301031245</v>
      </c>
      <c r="D154" s="324">
        <v>4680115883963</v>
      </c>
      <c r="E154" s="323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45" t="s">
        <v>273</v>
      </c>
      <c r="O154" s="322"/>
      <c r="P154" s="322"/>
      <c r="Q154" s="322"/>
      <c r="R154" s="323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32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4"/>
      <c r="N155" s="325" t="s">
        <v>66</v>
      </c>
      <c r="O155" s="326"/>
      <c r="P155" s="326"/>
      <c r="Q155" s="326"/>
      <c r="R155" s="326"/>
      <c r="S155" s="326"/>
      <c r="T155" s="327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4"/>
      <c r="N156" s="325" t="s">
        <v>66</v>
      </c>
      <c r="O156" s="326"/>
      <c r="P156" s="326"/>
      <c r="Q156" s="326"/>
      <c r="R156" s="326"/>
      <c r="S156" s="326"/>
      <c r="T156" s="327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customHeight="1" x14ac:dyDescent="0.25">
      <c r="A157" s="382" t="s">
        <v>274</v>
      </c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12"/>
      <c r="Z157" s="312"/>
    </row>
    <row r="158" spans="1:53" ht="14.25" customHeight="1" x14ac:dyDescent="0.25">
      <c r="A158" s="339" t="s">
        <v>105</v>
      </c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  <c r="P158" s="333"/>
      <c r="Q158" s="333"/>
      <c r="R158" s="333"/>
      <c r="S158" s="333"/>
      <c r="T158" s="333"/>
      <c r="U158" s="333"/>
      <c r="V158" s="333"/>
      <c r="W158" s="333"/>
      <c r="X158" s="333"/>
      <c r="Y158" s="313"/>
      <c r="Z158" s="313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24">
        <v>4680115881402</v>
      </c>
      <c r="E159" s="323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2"/>
      <c r="P159" s="322"/>
      <c r="Q159" s="322"/>
      <c r="R159" s="323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277</v>
      </c>
      <c r="B160" s="54" t="s">
        <v>278</v>
      </c>
      <c r="C160" s="31">
        <v>4301011454</v>
      </c>
      <c r="D160" s="324">
        <v>4680115881396</v>
      </c>
      <c r="E160" s="323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2"/>
      <c r="P160" s="322"/>
      <c r="Q160" s="322"/>
      <c r="R160" s="323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32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4"/>
      <c r="N161" s="325" t="s">
        <v>66</v>
      </c>
      <c r="O161" s="326"/>
      <c r="P161" s="326"/>
      <c r="Q161" s="326"/>
      <c r="R161" s="326"/>
      <c r="S161" s="326"/>
      <c r="T161" s="327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x14ac:dyDescent="0.2">
      <c r="A162" s="333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4"/>
      <c r="N162" s="325" t="s">
        <v>66</v>
      </c>
      <c r="O162" s="326"/>
      <c r="P162" s="326"/>
      <c r="Q162" s="326"/>
      <c r="R162" s="326"/>
      <c r="S162" s="326"/>
      <c r="T162" s="327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customHeight="1" x14ac:dyDescent="0.25">
      <c r="A163" s="339" t="s">
        <v>97</v>
      </c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13"/>
      <c r="Z163" s="313"/>
    </row>
    <row r="164" spans="1:53" ht="16.5" customHeight="1" x14ac:dyDescent="0.25">
      <c r="A164" s="54" t="s">
        <v>279</v>
      </c>
      <c r="B164" s="54" t="s">
        <v>280</v>
      </c>
      <c r="C164" s="31">
        <v>4301020262</v>
      </c>
      <c r="D164" s="324">
        <v>4680115882935</v>
      </c>
      <c r="E164" s="323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610" t="s">
        <v>281</v>
      </c>
      <c r="O164" s="322"/>
      <c r="P164" s="322"/>
      <c r="Q164" s="322"/>
      <c r="R164" s="323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282</v>
      </c>
      <c r="B165" s="54" t="s">
        <v>283</v>
      </c>
      <c r="C165" s="31">
        <v>4301020220</v>
      </c>
      <c r="D165" s="324">
        <v>4680115880764</v>
      </c>
      <c r="E165" s="323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4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2"/>
      <c r="P165" s="322"/>
      <c r="Q165" s="322"/>
      <c r="R165" s="323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32"/>
      <c r="B166" s="333"/>
      <c r="C166" s="333"/>
      <c r="D166" s="333"/>
      <c r="E166" s="333"/>
      <c r="F166" s="333"/>
      <c r="G166" s="333"/>
      <c r="H166" s="333"/>
      <c r="I166" s="333"/>
      <c r="J166" s="333"/>
      <c r="K166" s="333"/>
      <c r="L166" s="333"/>
      <c r="M166" s="334"/>
      <c r="N166" s="325" t="s">
        <v>66</v>
      </c>
      <c r="O166" s="326"/>
      <c r="P166" s="326"/>
      <c r="Q166" s="326"/>
      <c r="R166" s="326"/>
      <c r="S166" s="326"/>
      <c r="T166" s="327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x14ac:dyDescent="0.2">
      <c r="A167" s="333"/>
      <c r="B167" s="333"/>
      <c r="C167" s="333"/>
      <c r="D167" s="333"/>
      <c r="E167" s="333"/>
      <c r="F167" s="333"/>
      <c r="G167" s="333"/>
      <c r="H167" s="333"/>
      <c r="I167" s="333"/>
      <c r="J167" s="333"/>
      <c r="K167" s="333"/>
      <c r="L167" s="333"/>
      <c r="M167" s="334"/>
      <c r="N167" s="325" t="s">
        <v>66</v>
      </c>
      <c r="O167" s="326"/>
      <c r="P167" s="326"/>
      <c r="Q167" s="326"/>
      <c r="R167" s="326"/>
      <c r="S167" s="326"/>
      <c r="T167" s="327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customHeight="1" x14ac:dyDescent="0.25">
      <c r="A168" s="339" t="s">
        <v>60</v>
      </c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  <c r="P168" s="333"/>
      <c r="Q168" s="333"/>
      <c r="R168" s="333"/>
      <c r="S168" s="333"/>
      <c r="T168" s="333"/>
      <c r="U168" s="333"/>
      <c r="V168" s="333"/>
      <c r="W168" s="333"/>
      <c r="X168" s="333"/>
      <c r="Y168" s="313"/>
      <c r="Z168" s="313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4">
        <v>4680115882683</v>
      </c>
      <c r="E169" s="323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2"/>
      <c r="P169" s="322"/>
      <c r="Q169" s="322"/>
      <c r="R169" s="323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24">
        <v>4680115882690</v>
      </c>
      <c r="E170" s="323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2"/>
      <c r="P170" s="322"/>
      <c r="Q170" s="322"/>
      <c r="R170" s="323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4">
        <v>4680115882669</v>
      </c>
      <c r="E171" s="323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4">
        <v>4680115882676</v>
      </c>
      <c r="E172" s="323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2"/>
      <c r="P172" s="322"/>
      <c r="Q172" s="322"/>
      <c r="R172" s="323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32"/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4"/>
      <c r="N173" s="325" t="s">
        <v>66</v>
      </c>
      <c r="O173" s="326"/>
      <c r="P173" s="326"/>
      <c r="Q173" s="326"/>
      <c r="R173" s="326"/>
      <c r="S173" s="326"/>
      <c r="T173" s="327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x14ac:dyDescent="0.2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4"/>
      <c r="N174" s="325" t="s">
        <v>66</v>
      </c>
      <c r="O174" s="326"/>
      <c r="P174" s="326"/>
      <c r="Q174" s="326"/>
      <c r="R174" s="326"/>
      <c r="S174" s="326"/>
      <c r="T174" s="327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customHeight="1" x14ac:dyDescent="0.25">
      <c r="A175" s="339" t="s">
        <v>68</v>
      </c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13"/>
      <c r="Z175" s="313"/>
    </row>
    <row r="176" spans="1:53" ht="27" customHeight="1" x14ac:dyDescent="0.25">
      <c r="A176" s="54" t="s">
        <v>292</v>
      </c>
      <c r="B176" s="54" t="s">
        <v>293</v>
      </c>
      <c r="C176" s="31">
        <v>4301051409</v>
      </c>
      <c r="D176" s="324">
        <v>4680115881556</v>
      </c>
      <c r="E176" s="323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3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2"/>
      <c r="P176" s="322"/>
      <c r="Q176" s="322"/>
      <c r="R176" s="323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4">
        <v>4680115880573</v>
      </c>
      <c r="E177" s="323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64" t="s">
        <v>296</v>
      </c>
      <c r="O177" s="322"/>
      <c r="P177" s="322"/>
      <c r="Q177" s="322"/>
      <c r="R177" s="323"/>
      <c r="S177" s="34"/>
      <c r="T177" s="34"/>
      <c r="U177" s="35" t="s">
        <v>65</v>
      </c>
      <c r="V177" s="317">
        <v>50</v>
      </c>
      <c r="W177" s="318">
        <f t="shared" si="9"/>
        <v>52.199999999999996</v>
      </c>
      <c r="X177" s="36">
        <f>IFERROR(IF(W177=0,"",ROUNDUP(W177/H177,0)*0.02175),"")</f>
        <v>0.1305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297</v>
      </c>
      <c r="B178" s="54" t="s">
        <v>298</v>
      </c>
      <c r="C178" s="31">
        <v>4301051408</v>
      </c>
      <c r="D178" s="324">
        <v>4680115881594</v>
      </c>
      <c r="E178" s="323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3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2"/>
      <c r="P178" s="322"/>
      <c r="Q178" s="322"/>
      <c r="R178" s="323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4301051505</v>
      </c>
      <c r="D179" s="324">
        <v>4680115881587</v>
      </c>
      <c r="E179" s="323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8" t="s">
        <v>301</v>
      </c>
      <c r="O179" s="322"/>
      <c r="P179" s="322"/>
      <c r="Q179" s="322"/>
      <c r="R179" s="323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302</v>
      </c>
      <c r="B180" s="54" t="s">
        <v>303</v>
      </c>
      <c r="C180" s="31">
        <v>4301051380</v>
      </c>
      <c r="D180" s="324">
        <v>4680115880962</v>
      </c>
      <c r="E180" s="323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4301051411</v>
      </c>
      <c r="D181" s="324">
        <v>4680115881617</v>
      </c>
      <c r="E181" s="323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3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2"/>
      <c r="P181" s="322"/>
      <c r="Q181" s="322"/>
      <c r="R181" s="323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4">
        <v>4680115881228</v>
      </c>
      <c r="E182" s="323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54" t="s">
        <v>308</v>
      </c>
      <c r="O182" s="322"/>
      <c r="P182" s="322"/>
      <c r="Q182" s="322"/>
      <c r="R182" s="323"/>
      <c r="S182" s="34"/>
      <c r="T182" s="34"/>
      <c r="U182" s="35" t="s">
        <v>65</v>
      </c>
      <c r="V182" s="317">
        <v>21.6</v>
      </c>
      <c r="W182" s="318">
        <f t="shared" si="9"/>
        <v>21.599999999999998</v>
      </c>
      <c r="X182" s="36">
        <f>IFERROR(IF(W182=0,"",ROUNDUP(W182/H182,0)*0.00753),"")</f>
        <v>6.7769999999999997E-2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4301051506</v>
      </c>
      <c r="D183" s="324">
        <v>4680115881037</v>
      </c>
      <c r="E183" s="323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577" t="s">
        <v>311</v>
      </c>
      <c r="O183" s="322"/>
      <c r="P183" s="322"/>
      <c r="Q183" s="322"/>
      <c r="R183" s="323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4">
        <v>4680115881211</v>
      </c>
      <c r="E184" s="323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7">
        <v>21.6</v>
      </c>
      <c r="W184" s="318">
        <f t="shared" si="9"/>
        <v>21.599999999999998</v>
      </c>
      <c r="X184" s="36">
        <f>IFERROR(IF(W184=0,"",ROUNDUP(W184/H184,0)*0.00753),"")</f>
        <v>6.7769999999999997E-2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314</v>
      </c>
      <c r="B185" s="54" t="s">
        <v>315</v>
      </c>
      <c r="C185" s="31">
        <v>4301051378</v>
      </c>
      <c r="D185" s="324">
        <v>4680115881020</v>
      </c>
      <c r="E185" s="323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4">
        <v>4680115882195</v>
      </c>
      <c r="E186" s="323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318</v>
      </c>
      <c r="B187" s="54" t="s">
        <v>319</v>
      </c>
      <c r="C187" s="31">
        <v>4301051479</v>
      </c>
      <c r="D187" s="324">
        <v>4680115882607</v>
      </c>
      <c r="E187" s="323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2"/>
      <c r="P187" s="322"/>
      <c r="Q187" s="322"/>
      <c r="R187" s="323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4">
        <v>4680115880092</v>
      </c>
      <c r="E188" s="323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5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7">
        <v>201.6</v>
      </c>
      <c r="W188" s="318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24">
        <v>4680115880221</v>
      </c>
      <c r="E189" s="323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2"/>
      <c r="P189" s="322"/>
      <c r="Q189" s="322"/>
      <c r="R189" s="323"/>
      <c r="S189" s="34"/>
      <c r="T189" s="34"/>
      <c r="U189" s="35" t="s">
        <v>65</v>
      </c>
      <c r="V189" s="317">
        <v>201.6</v>
      </c>
      <c r="W189" s="318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324</v>
      </c>
      <c r="B190" s="54" t="s">
        <v>325</v>
      </c>
      <c r="C190" s="31">
        <v>4301051523</v>
      </c>
      <c r="D190" s="324">
        <v>4680115882942</v>
      </c>
      <c r="E190" s="323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2"/>
      <c r="P190" s="322"/>
      <c r="Q190" s="322"/>
      <c r="R190" s="323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4">
        <v>4680115880504</v>
      </c>
      <c r="E191" s="323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2"/>
      <c r="P191" s="322"/>
      <c r="Q191" s="322"/>
      <c r="R191" s="323"/>
      <c r="S191" s="34"/>
      <c r="T191" s="34"/>
      <c r="U191" s="35" t="s">
        <v>65</v>
      </c>
      <c r="V191" s="317">
        <v>21.6</v>
      </c>
      <c r="W191" s="318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4">
        <v>4680115882164</v>
      </c>
      <c r="E192" s="323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2"/>
      <c r="P192" s="322"/>
      <c r="Q192" s="322"/>
      <c r="R192" s="323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32"/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4"/>
      <c r="N193" s="325" t="s">
        <v>66</v>
      </c>
      <c r="O193" s="326"/>
      <c r="P193" s="326"/>
      <c r="Q193" s="326"/>
      <c r="R193" s="326"/>
      <c r="S193" s="326"/>
      <c r="T193" s="327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200.74712643678163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201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1.5988500000000001</v>
      </c>
      <c r="Y193" s="320"/>
      <c r="Z193" s="320"/>
    </row>
    <row r="194" spans="1:53" x14ac:dyDescent="0.2">
      <c r="A194" s="333"/>
      <c r="B194" s="333"/>
      <c r="C194" s="333"/>
      <c r="D194" s="333"/>
      <c r="E194" s="333"/>
      <c r="F194" s="333"/>
      <c r="G194" s="333"/>
      <c r="H194" s="333"/>
      <c r="I194" s="333"/>
      <c r="J194" s="333"/>
      <c r="K194" s="333"/>
      <c r="L194" s="333"/>
      <c r="M194" s="334"/>
      <c r="N194" s="325" t="s">
        <v>66</v>
      </c>
      <c r="O194" s="326"/>
      <c r="P194" s="326"/>
      <c r="Q194" s="326"/>
      <c r="R194" s="326"/>
      <c r="S194" s="326"/>
      <c r="T194" s="327"/>
      <c r="U194" s="37" t="s">
        <v>65</v>
      </c>
      <c r="V194" s="319">
        <f>IFERROR(SUM(V176:V192),"0")</f>
        <v>518</v>
      </c>
      <c r="W194" s="319">
        <f>IFERROR(SUM(W176:W192),"0")</f>
        <v>520.20000000000005</v>
      </c>
      <c r="X194" s="37"/>
      <c r="Y194" s="320"/>
      <c r="Z194" s="320"/>
    </row>
    <row r="195" spans="1:53" ht="14.25" customHeight="1" x14ac:dyDescent="0.25">
      <c r="A195" s="339" t="s">
        <v>223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13"/>
      <c r="Z195" s="313"/>
    </row>
    <row r="196" spans="1:53" ht="16.5" customHeight="1" x14ac:dyDescent="0.25">
      <c r="A196" s="54" t="s">
        <v>330</v>
      </c>
      <c r="B196" s="54" t="s">
        <v>331</v>
      </c>
      <c r="C196" s="31">
        <v>4301060360</v>
      </c>
      <c r="D196" s="324">
        <v>4680115882874</v>
      </c>
      <c r="E196" s="323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598" t="s">
        <v>332</v>
      </c>
      <c r="O196" s="322"/>
      <c r="P196" s="322"/>
      <c r="Q196" s="322"/>
      <c r="R196" s="323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333</v>
      </c>
      <c r="B197" s="54" t="s">
        <v>334</v>
      </c>
      <c r="C197" s="31">
        <v>4301060359</v>
      </c>
      <c r="D197" s="324">
        <v>4680115884434</v>
      </c>
      <c r="E197" s="323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01" t="s">
        <v>335</v>
      </c>
      <c r="O197" s="322"/>
      <c r="P197" s="322"/>
      <c r="Q197" s="322"/>
      <c r="R197" s="323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4">
        <v>4680115880801</v>
      </c>
      <c r="E198" s="323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2"/>
      <c r="P198" s="322"/>
      <c r="Q198" s="322"/>
      <c r="R198" s="323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4">
        <v>4680115880818</v>
      </c>
      <c r="E199" s="323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32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4"/>
      <c r="N200" s="325" t="s">
        <v>66</v>
      </c>
      <c r="O200" s="326"/>
      <c r="P200" s="326"/>
      <c r="Q200" s="326"/>
      <c r="R200" s="326"/>
      <c r="S200" s="326"/>
      <c r="T200" s="327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x14ac:dyDescent="0.2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4"/>
      <c r="N201" s="325" t="s">
        <v>66</v>
      </c>
      <c r="O201" s="326"/>
      <c r="P201" s="326"/>
      <c r="Q201" s="326"/>
      <c r="R201" s="326"/>
      <c r="S201" s="326"/>
      <c r="T201" s="327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customHeight="1" x14ac:dyDescent="0.25">
      <c r="A202" s="382" t="s">
        <v>340</v>
      </c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12"/>
      <c r="Z202" s="312"/>
    </row>
    <row r="203" spans="1:53" ht="14.25" customHeight="1" x14ac:dyDescent="0.25">
      <c r="A203" s="339" t="s">
        <v>60</v>
      </c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13"/>
      <c r="Z203" s="313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4">
        <v>4607091389845</v>
      </c>
      <c r="E204" s="323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4301031259</v>
      </c>
      <c r="D205" s="324">
        <v>4680115882881</v>
      </c>
      <c r="E205" s="323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442" t="s">
        <v>345</v>
      </c>
      <c r="O205" s="322"/>
      <c r="P205" s="322"/>
      <c r="Q205" s="322"/>
      <c r="R205" s="323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32"/>
      <c r="B206" s="333"/>
      <c r="C206" s="333"/>
      <c r="D206" s="333"/>
      <c r="E206" s="333"/>
      <c r="F206" s="333"/>
      <c r="G206" s="333"/>
      <c r="H206" s="333"/>
      <c r="I206" s="333"/>
      <c r="J206" s="333"/>
      <c r="K206" s="333"/>
      <c r="L206" s="333"/>
      <c r="M206" s="334"/>
      <c r="N206" s="325" t="s">
        <v>66</v>
      </c>
      <c r="O206" s="326"/>
      <c r="P206" s="326"/>
      <c r="Q206" s="326"/>
      <c r="R206" s="326"/>
      <c r="S206" s="326"/>
      <c r="T206" s="327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x14ac:dyDescent="0.2">
      <c r="A207" s="333"/>
      <c r="B207" s="333"/>
      <c r="C207" s="333"/>
      <c r="D207" s="333"/>
      <c r="E207" s="333"/>
      <c r="F207" s="333"/>
      <c r="G207" s="333"/>
      <c r="H207" s="333"/>
      <c r="I207" s="333"/>
      <c r="J207" s="333"/>
      <c r="K207" s="333"/>
      <c r="L207" s="333"/>
      <c r="M207" s="334"/>
      <c r="N207" s="325" t="s">
        <v>66</v>
      </c>
      <c r="O207" s="326"/>
      <c r="P207" s="326"/>
      <c r="Q207" s="326"/>
      <c r="R207" s="326"/>
      <c r="S207" s="326"/>
      <c r="T207" s="327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customHeight="1" x14ac:dyDescent="0.25">
      <c r="A208" s="382" t="s">
        <v>346</v>
      </c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33"/>
      <c r="P208" s="333"/>
      <c r="Q208" s="333"/>
      <c r="R208" s="333"/>
      <c r="S208" s="333"/>
      <c r="T208" s="333"/>
      <c r="U208" s="333"/>
      <c r="V208" s="333"/>
      <c r="W208" s="333"/>
      <c r="X208" s="333"/>
      <c r="Y208" s="312"/>
      <c r="Z208" s="312"/>
    </row>
    <row r="209" spans="1:53" ht="14.25" customHeight="1" x14ac:dyDescent="0.25">
      <c r="A209" s="339" t="s">
        <v>105</v>
      </c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13"/>
      <c r="Z209" s="313"/>
    </row>
    <row r="210" spans="1:53" ht="27" customHeight="1" x14ac:dyDescent="0.25">
      <c r="A210" s="54" t="s">
        <v>347</v>
      </c>
      <c r="B210" s="54" t="s">
        <v>348</v>
      </c>
      <c r="C210" s="31">
        <v>4301011346</v>
      </c>
      <c r="D210" s="324">
        <v>4607091387445</v>
      </c>
      <c r="E210" s="323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4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4301011362</v>
      </c>
      <c r="D211" s="324">
        <v>4607091386004</v>
      </c>
      <c r="E211" s="323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5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351</v>
      </c>
      <c r="C212" s="31">
        <v>4301011308</v>
      </c>
      <c r="D212" s="324">
        <v>4607091386004</v>
      </c>
      <c r="E212" s="323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5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4301011347</v>
      </c>
      <c r="D213" s="324">
        <v>4607091386073</v>
      </c>
      <c r="E213" s="323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2"/>
      <c r="P213" s="322"/>
      <c r="Q213" s="322"/>
      <c r="R213" s="323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4301010928</v>
      </c>
      <c r="D214" s="324">
        <v>4607091387322</v>
      </c>
      <c r="E214" s="323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2"/>
      <c r="P214" s="322"/>
      <c r="Q214" s="322"/>
      <c r="R214" s="323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356</v>
      </c>
      <c r="C215" s="31">
        <v>4301011395</v>
      </c>
      <c r="D215" s="324">
        <v>4607091387322</v>
      </c>
      <c r="E215" s="323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357</v>
      </c>
      <c r="B216" s="54" t="s">
        <v>358</v>
      </c>
      <c r="C216" s="31">
        <v>4301011311</v>
      </c>
      <c r="D216" s="324">
        <v>4607091387377</v>
      </c>
      <c r="E216" s="323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359</v>
      </c>
      <c r="B217" s="54" t="s">
        <v>360</v>
      </c>
      <c r="C217" s="31">
        <v>4301010945</v>
      </c>
      <c r="D217" s="324">
        <v>4607091387353</v>
      </c>
      <c r="E217" s="323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2"/>
      <c r="P217" s="322"/>
      <c r="Q217" s="322"/>
      <c r="R217" s="323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361</v>
      </c>
      <c r="B218" s="54" t="s">
        <v>362</v>
      </c>
      <c r="C218" s="31">
        <v>4301011328</v>
      </c>
      <c r="D218" s="324">
        <v>4607091386011</v>
      </c>
      <c r="E218" s="323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2"/>
      <c r="P218" s="322"/>
      <c r="Q218" s="322"/>
      <c r="R218" s="323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363</v>
      </c>
      <c r="B219" s="54" t="s">
        <v>364</v>
      </c>
      <c r="C219" s="31">
        <v>4301011329</v>
      </c>
      <c r="D219" s="324">
        <v>4607091387308</v>
      </c>
      <c r="E219" s="323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2"/>
      <c r="P219" s="322"/>
      <c r="Q219" s="322"/>
      <c r="R219" s="323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365</v>
      </c>
      <c r="B220" s="54" t="s">
        <v>366</v>
      </c>
      <c r="C220" s="31">
        <v>4301011049</v>
      </c>
      <c r="D220" s="324">
        <v>4607091387339</v>
      </c>
      <c r="E220" s="323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3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367</v>
      </c>
      <c r="B221" s="54" t="s">
        <v>368</v>
      </c>
      <c r="C221" s="31">
        <v>4301011433</v>
      </c>
      <c r="D221" s="324">
        <v>4680115882638</v>
      </c>
      <c r="E221" s="323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2"/>
      <c r="P221" s="322"/>
      <c r="Q221" s="322"/>
      <c r="R221" s="323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369</v>
      </c>
      <c r="B222" s="54" t="s">
        <v>370</v>
      </c>
      <c r="C222" s="31">
        <v>4301011573</v>
      </c>
      <c r="D222" s="324">
        <v>4680115881938</v>
      </c>
      <c r="E222" s="323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4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2"/>
      <c r="P222" s="322"/>
      <c r="Q222" s="322"/>
      <c r="R222" s="323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371</v>
      </c>
      <c r="B223" s="54" t="s">
        <v>372</v>
      </c>
      <c r="C223" s="31">
        <v>4301010944</v>
      </c>
      <c r="D223" s="324">
        <v>4607091387346</v>
      </c>
      <c r="E223" s="323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373</v>
      </c>
      <c r="B224" s="54" t="s">
        <v>374</v>
      </c>
      <c r="C224" s="31">
        <v>4301011353</v>
      </c>
      <c r="D224" s="324">
        <v>4607091389807</v>
      </c>
      <c r="E224" s="323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6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32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4"/>
      <c r="N225" s="325" t="s">
        <v>66</v>
      </c>
      <c r="O225" s="326"/>
      <c r="P225" s="326"/>
      <c r="Q225" s="326"/>
      <c r="R225" s="326"/>
      <c r="S225" s="326"/>
      <c r="T225" s="327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4"/>
      <c r="N226" s="325" t="s">
        <v>66</v>
      </c>
      <c r="O226" s="326"/>
      <c r="P226" s="326"/>
      <c r="Q226" s="326"/>
      <c r="R226" s="326"/>
      <c r="S226" s="326"/>
      <c r="T226" s="327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customHeight="1" x14ac:dyDescent="0.25">
      <c r="A227" s="339" t="s">
        <v>97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3"/>
      <c r="Z227" s="313"/>
    </row>
    <row r="228" spans="1:53" ht="27" customHeight="1" x14ac:dyDescent="0.25">
      <c r="A228" s="54" t="s">
        <v>375</v>
      </c>
      <c r="B228" s="54" t="s">
        <v>376</v>
      </c>
      <c r="C228" s="31">
        <v>4301020254</v>
      </c>
      <c r="D228" s="324">
        <v>4680115881914</v>
      </c>
      <c r="E228" s="323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4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2"/>
      <c r="P228" s="322"/>
      <c r="Q228" s="322"/>
      <c r="R228" s="323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32"/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4"/>
      <c r="N229" s="325" t="s">
        <v>66</v>
      </c>
      <c r="O229" s="326"/>
      <c r="P229" s="326"/>
      <c r="Q229" s="326"/>
      <c r="R229" s="326"/>
      <c r="S229" s="326"/>
      <c r="T229" s="327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x14ac:dyDescent="0.2">
      <c r="A230" s="333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334"/>
      <c r="N230" s="325" t="s">
        <v>66</v>
      </c>
      <c r="O230" s="326"/>
      <c r="P230" s="326"/>
      <c r="Q230" s="326"/>
      <c r="R230" s="326"/>
      <c r="S230" s="326"/>
      <c r="T230" s="327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customHeight="1" x14ac:dyDescent="0.25">
      <c r="A231" s="339" t="s">
        <v>60</v>
      </c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33"/>
      <c r="P231" s="333"/>
      <c r="Q231" s="333"/>
      <c r="R231" s="333"/>
      <c r="S231" s="333"/>
      <c r="T231" s="333"/>
      <c r="U231" s="333"/>
      <c r="V231" s="333"/>
      <c r="W231" s="333"/>
      <c r="X231" s="333"/>
      <c r="Y231" s="313"/>
      <c r="Z231" s="313"/>
    </row>
    <row r="232" spans="1:53" ht="27" customHeight="1" x14ac:dyDescent="0.25">
      <c r="A232" s="54" t="s">
        <v>377</v>
      </c>
      <c r="B232" s="54" t="s">
        <v>378</v>
      </c>
      <c r="C232" s="31">
        <v>4301030878</v>
      </c>
      <c r="D232" s="324">
        <v>4607091387193</v>
      </c>
      <c r="E232" s="323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7">
        <v>50</v>
      </c>
      <c r="W232" s="318">
        <f>IFERROR(IF(V232="",0,CEILING((V232/$H232),1)*$H232),"")</f>
        <v>50.400000000000006</v>
      </c>
      <c r="X232" s="36">
        <f>IFERROR(IF(W232=0,"",ROUNDUP(W232/H232,0)*0.00753),"")</f>
        <v>9.0359999999999996E-2</v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24">
        <v>4607091387230</v>
      </c>
      <c r="E233" s="323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7">
        <v>200</v>
      </c>
      <c r="W233" s="318">
        <f>IFERROR(IF(V233="",0,CEILING((V233/$H233),1)*$H233),"")</f>
        <v>201.60000000000002</v>
      </c>
      <c r="X233" s="36">
        <f>IFERROR(IF(W233=0,"",ROUNDUP(W233/H233,0)*0.00753),"")</f>
        <v>0.36143999999999998</v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24">
        <v>4607091387285</v>
      </c>
      <c r="E234" s="323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7">
        <v>52.5</v>
      </c>
      <c r="W234" s="318">
        <f>IFERROR(IF(V234="",0,CEILING((V234/$H234),1)*$H234),"")</f>
        <v>52.5</v>
      </c>
      <c r="X234" s="36">
        <f>IFERROR(IF(W234=0,"",ROUNDUP(W234/H234,0)*0.00502),"")</f>
        <v>0.1255</v>
      </c>
      <c r="Y234" s="56"/>
      <c r="Z234" s="57"/>
      <c r="AD234" s="58"/>
      <c r="BA234" s="191" t="s">
        <v>1</v>
      </c>
    </row>
    <row r="235" spans="1:53" x14ac:dyDescent="0.2">
      <c r="A235" s="332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4"/>
      <c r="N235" s="325" t="s">
        <v>66</v>
      </c>
      <c r="O235" s="326"/>
      <c r="P235" s="326"/>
      <c r="Q235" s="326"/>
      <c r="R235" s="326"/>
      <c r="S235" s="326"/>
      <c r="T235" s="327"/>
      <c r="U235" s="37" t="s">
        <v>67</v>
      </c>
      <c r="V235" s="319">
        <f>IFERROR(V232/H232,"0")+IFERROR(V233/H233,"0")+IFERROR(V234/H234,"0")</f>
        <v>84.523809523809518</v>
      </c>
      <c r="W235" s="319">
        <f>IFERROR(W232/H232,"0")+IFERROR(W233/H233,"0")+IFERROR(W234/H234,"0")</f>
        <v>85</v>
      </c>
      <c r="X235" s="319">
        <f>IFERROR(IF(X232="",0,X232),"0")+IFERROR(IF(X233="",0,X233),"0")+IFERROR(IF(X234="",0,X234),"0")</f>
        <v>0.57729999999999992</v>
      </c>
      <c r="Y235" s="320"/>
      <c r="Z235" s="320"/>
    </row>
    <row r="236" spans="1:53" x14ac:dyDescent="0.2">
      <c r="A236" s="333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4"/>
      <c r="N236" s="325" t="s">
        <v>66</v>
      </c>
      <c r="O236" s="326"/>
      <c r="P236" s="326"/>
      <c r="Q236" s="326"/>
      <c r="R236" s="326"/>
      <c r="S236" s="326"/>
      <c r="T236" s="327"/>
      <c r="U236" s="37" t="s">
        <v>65</v>
      </c>
      <c r="V236" s="319">
        <f>IFERROR(SUM(V232:V234),"0")</f>
        <v>302.5</v>
      </c>
      <c r="W236" s="319">
        <f>IFERROR(SUM(W232:W234),"0")</f>
        <v>304.5</v>
      </c>
      <c r="X236" s="37"/>
      <c r="Y236" s="320"/>
      <c r="Z236" s="320"/>
    </row>
    <row r="237" spans="1:53" ht="14.25" customHeight="1" x14ac:dyDescent="0.25">
      <c r="A237" s="339" t="s">
        <v>68</v>
      </c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3"/>
      <c r="S237" s="333"/>
      <c r="T237" s="333"/>
      <c r="U237" s="333"/>
      <c r="V237" s="333"/>
      <c r="W237" s="333"/>
      <c r="X237" s="333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24">
        <v>4607091387766</v>
      </c>
      <c r="E238" s="323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2"/>
      <c r="P238" s="322"/>
      <c r="Q238" s="322"/>
      <c r="R238" s="323"/>
      <c r="S238" s="34"/>
      <c r="T238" s="34"/>
      <c r="U238" s="35" t="s">
        <v>65</v>
      </c>
      <c r="V238" s="317">
        <v>200</v>
      </c>
      <c r="W238" s="318">
        <f t="shared" ref="W238:W246" si="13">IFERROR(IF(V238="",0,CEILING((V238/$H238),1)*$H238),"")</f>
        <v>202.79999999999998</v>
      </c>
      <c r="X238" s="36">
        <f>IFERROR(IF(W238=0,"",ROUNDUP(W238/H238,0)*0.02175),"")</f>
        <v>0.5655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385</v>
      </c>
      <c r="B239" s="54" t="s">
        <v>386</v>
      </c>
      <c r="C239" s="31">
        <v>4301051116</v>
      </c>
      <c r="D239" s="324">
        <v>4607091387957</v>
      </c>
      <c r="E239" s="323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4301051115</v>
      </c>
      <c r="D240" s="324">
        <v>4607091387964</v>
      </c>
      <c r="E240" s="323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24">
        <v>4680115883604</v>
      </c>
      <c r="E241" s="323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445" t="s">
        <v>391</v>
      </c>
      <c r="O241" s="322"/>
      <c r="P241" s="322"/>
      <c r="Q241" s="322"/>
      <c r="R241" s="323"/>
      <c r="S241" s="34"/>
      <c r="T241" s="34"/>
      <c r="U241" s="35" t="s">
        <v>65</v>
      </c>
      <c r="V241" s="317">
        <v>200</v>
      </c>
      <c r="W241" s="318">
        <f t="shared" si="13"/>
        <v>201.60000000000002</v>
      </c>
      <c r="X241" s="36">
        <f>IFERROR(IF(W241=0,"",ROUNDUP(W241/H241,0)*0.00753),"")</f>
        <v>0.72287999999999997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4301051485</v>
      </c>
      <c r="D242" s="324">
        <v>4680115883567</v>
      </c>
      <c r="E242" s="323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476" t="s">
        <v>394</v>
      </c>
      <c r="O242" s="322"/>
      <c r="P242" s="322"/>
      <c r="Q242" s="322"/>
      <c r="R242" s="323"/>
      <c r="S242" s="34"/>
      <c r="T242" s="34"/>
      <c r="U242" s="35" t="s">
        <v>65</v>
      </c>
      <c r="V242" s="317">
        <v>42.84</v>
      </c>
      <c r="W242" s="318">
        <f t="shared" si="13"/>
        <v>44.1</v>
      </c>
      <c r="X242" s="36">
        <f>IFERROR(IF(W242=0,"",ROUNDUP(W242/H242,0)*0.00753),"")</f>
        <v>0.15812999999999999</v>
      </c>
      <c r="Y242" s="56"/>
      <c r="Z242" s="57"/>
      <c r="AD242" s="58"/>
      <c r="BA242" s="196" t="s">
        <v>1</v>
      </c>
    </row>
    <row r="243" spans="1:53" ht="16.5" customHeight="1" x14ac:dyDescent="0.25">
      <c r="A243" s="54" t="s">
        <v>395</v>
      </c>
      <c r="B243" s="54" t="s">
        <v>396</v>
      </c>
      <c r="C243" s="31">
        <v>4301051134</v>
      </c>
      <c r="D243" s="324">
        <v>4607091381672</v>
      </c>
      <c r="E243" s="323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2"/>
      <c r="P243" s="322"/>
      <c r="Q243" s="322"/>
      <c r="R243" s="323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4301051130</v>
      </c>
      <c r="D244" s="324">
        <v>4607091387537</v>
      </c>
      <c r="E244" s="323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399</v>
      </c>
      <c r="B245" s="54" t="s">
        <v>400</v>
      </c>
      <c r="C245" s="31">
        <v>4301051132</v>
      </c>
      <c r="D245" s="324">
        <v>4607091387513</v>
      </c>
      <c r="E245" s="323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2"/>
      <c r="P245" s="322"/>
      <c r="Q245" s="322"/>
      <c r="R245" s="323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401</v>
      </c>
      <c r="B246" s="54" t="s">
        <v>402</v>
      </c>
      <c r="C246" s="31">
        <v>4301051277</v>
      </c>
      <c r="D246" s="324">
        <v>4680115880511</v>
      </c>
      <c r="E246" s="323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62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2"/>
      <c r="P246" s="322"/>
      <c r="Q246" s="322"/>
      <c r="R246" s="323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32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4"/>
      <c r="N247" s="325" t="s">
        <v>66</v>
      </c>
      <c r="O247" s="326"/>
      <c r="P247" s="326"/>
      <c r="Q247" s="326"/>
      <c r="R247" s="326"/>
      <c r="S247" s="326"/>
      <c r="T247" s="327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141.27912087912088</v>
      </c>
      <c r="W247" s="319">
        <f>IFERROR(W238/H238,"0")+IFERROR(W239/H239,"0")+IFERROR(W240/H240,"0")+IFERROR(W241/H241,"0")+IFERROR(W242/H242,"0")+IFERROR(W243/H243,"0")+IFERROR(W244/H244,"0")+IFERROR(W245/H245,"0")+IFERROR(W246/H246,"0")</f>
        <v>143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1.44651</v>
      </c>
      <c r="Y247" s="320"/>
      <c r="Z247" s="320"/>
    </row>
    <row r="248" spans="1:53" x14ac:dyDescent="0.2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4"/>
      <c r="N248" s="325" t="s">
        <v>66</v>
      </c>
      <c r="O248" s="326"/>
      <c r="P248" s="326"/>
      <c r="Q248" s="326"/>
      <c r="R248" s="326"/>
      <c r="S248" s="326"/>
      <c r="T248" s="327"/>
      <c r="U248" s="37" t="s">
        <v>65</v>
      </c>
      <c r="V248" s="319">
        <f>IFERROR(SUM(V238:V246),"0")</f>
        <v>442.84000000000003</v>
      </c>
      <c r="W248" s="319">
        <f>IFERROR(SUM(W238:W246),"0")</f>
        <v>448.5</v>
      </c>
      <c r="X248" s="37"/>
      <c r="Y248" s="320"/>
      <c r="Z248" s="320"/>
    </row>
    <row r="249" spans="1:53" ht="14.25" customHeight="1" x14ac:dyDescent="0.25">
      <c r="A249" s="339" t="s">
        <v>223</v>
      </c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3"/>
      <c r="P249" s="333"/>
      <c r="Q249" s="333"/>
      <c r="R249" s="333"/>
      <c r="S249" s="333"/>
      <c r="T249" s="333"/>
      <c r="U249" s="333"/>
      <c r="V249" s="333"/>
      <c r="W249" s="333"/>
      <c r="X249" s="333"/>
      <c r="Y249" s="313"/>
      <c r="Z249" s="313"/>
    </row>
    <row r="250" spans="1:53" ht="16.5" customHeight="1" x14ac:dyDescent="0.25">
      <c r="A250" s="54" t="s">
        <v>403</v>
      </c>
      <c r="B250" s="54" t="s">
        <v>404</v>
      </c>
      <c r="C250" s="31">
        <v>4301060326</v>
      </c>
      <c r="D250" s="324">
        <v>4607091380880</v>
      </c>
      <c r="E250" s="323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7">
        <v>50</v>
      </c>
      <c r="W250" s="318">
        <f>IFERROR(IF(V250="",0,CEILING((V250/$H250),1)*$H250),"")</f>
        <v>50.400000000000006</v>
      </c>
      <c r="X250" s="36">
        <f>IFERROR(IF(W250=0,"",ROUNDUP(W250/H250,0)*0.02175),"")</f>
        <v>0.1305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24">
        <v>4607091384482</v>
      </c>
      <c r="E251" s="323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6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2"/>
      <c r="P251" s="322"/>
      <c r="Q251" s="322"/>
      <c r="R251" s="323"/>
      <c r="S251" s="34"/>
      <c r="T251" s="34"/>
      <c r="U251" s="35" t="s">
        <v>65</v>
      </c>
      <c r="V251" s="317">
        <v>550</v>
      </c>
      <c r="W251" s="318">
        <f>IFERROR(IF(V251="",0,CEILING((V251/$H251),1)*$H251),"")</f>
        <v>553.79999999999995</v>
      </c>
      <c r="X251" s="36">
        <f>IFERROR(IF(W251=0,"",ROUNDUP(W251/H251,0)*0.02175),"")</f>
        <v>1.5442499999999999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407</v>
      </c>
      <c r="B252" s="54" t="s">
        <v>408</v>
      </c>
      <c r="C252" s="31">
        <v>4301060325</v>
      </c>
      <c r="D252" s="324">
        <v>4607091380897</v>
      </c>
      <c r="E252" s="323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3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2"/>
      <c r="P252" s="322"/>
      <c r="Q252" s="322"/>
      <c r="R252" s="323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32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4"/>
      <c r="N253" s="325" t="s">
        <v>66</v>
      </c>
      <c r="O253" s="326"/>
      <c r="P253" s="326"/>
      <c r="Q253" s="326"/>
      <c r="R253" s="326"/>
      <c r="S253" s="326"/>
      <c r="T253" s="327"/>
      <c r="U253" s="37" t="s">
        <v>67</v>
      </c>
      <c r="V253" s="319">
        <f>IFERROR(V250/H250,"0")+IFERROR(V251/H251,"0")+IFERROR(V252/H252,"0")</f>
        <v>76.46520146520146</v>
      </c>
      <c r="W253" s="319">
        <f>IFERROR(W250/H250,"0")+IFERROR(W251/H251,"0")+IFERROR(W252/H252,"0")</f>
        <v>77</v>
      </c>
      <c r="X253" s="319">
        <f>IFERROR(IF(X250="",0,X250),"0")+IFERROR(IF(X251="",0,X251),"0")+IFERROR(IF(X252="",0,X252),"0")</f>
        <v>1.67475</v>
      </c>
      <c r="Y253" s="320"/>
      <c r="Z253" s="320"/>
    </row>
    <row r="254" spans="1:53" x14ac:dyDescent="0.2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4"/>
      <c r="N254" s="325" t="s">
        <v>66</v>
      </c>
      <c r="O254" s="326"/>
      <c r="P254" s="326"/>
      <c r="Q254" s="326"/>
      <c r="R254" s="326"/>
      <c r="S254" s="326"/>
      <c r="T254" s="327"/>
      <c r="U254" s="37" t="s">
        <v>65</v>
      </c>
      <c r="V254" s="319">
        <f>IFERROR(SUM(V250:V252),"0")</f>
        <v>600</v>
      </c>
      <c r="W254" s="319">
        <f>IFERROR(SUM(W250:W252),"0")</f>
        <v>604.19999999999993</v>
      </c>
      <c r="X254" s="37"/>
      <c r="Y254" s="320"/>
      <c r="Z254" s="320"/>
    </row>
    <row r="255" spans="1:53" ht="14.25" customHeight="1" x14ac:dyDescent="0.25">
      <c r="A255" s="339" t="s">
        <v>83</v>
      </c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33"/>
      <c r="P255" s="333"/>
      <c r="Q255" s="333"/>
      <c r="R255" s="333"/>
      <c r="S255" s="333"/>
      <c r="T255" s="333"/>
      <c r="U255" s="333"/>
      <c r="V255" s="333"/>
      <c r="W255" s="333"/>
      <c r="X255" s="333"/>
      <c r="Y255" s="313"/>
      <c r="Z255" s="313"/>
    </row>
    <row r="256" spans="1:53" ht="16.5" customHeight="1" x14ac:dyDescent="0.25">
      <c r="A256" s="54" t="s">
        <v>409</v>
      </c>
      <c r="B256" s="54" t="s">
        <v>410</v>
      </c>
      <c r="C256" s="31">
        <v>4301030232</v>
      </c>
      <c r="D256" s="324">
        <v>4607091388374</v>
      </c>
      <c r="E256" s="323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556" t="s">
        <v>411</v>
      </c>
      <c r="O256" s="322"/>
      <c r="P256" s="322"/>
      <c r="Q256" s="322"/>
      <c r="R256" s="323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412</v>
      </c>
      <c r="B257" s="54" t="s">
        <v>413</v>
      </c>
      <c r="C257" s="31">
        <v>4301030235</v>
      </c>
      <c r="D257" s="324">
        <v>4607091388381</v>
      </c>
      <c r="E257" s="323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355" t="s">
        <v>414</v>
      </c>
      <c r="O257" s="322"/>
      <c r="P257" s="322"/>
      <c r="Q257" s="322"/>
      <c r="R257" s="323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415</v>
      </c>
      <c r="B258" s="54" t="s">
        <v>416</v>
      </c>
      <c r="C258" s="31">
        <v>4301030233</v>
      </c>
      <c r="D258" s="324">
        <v>4607091388404</v>
      </c>
      <c r="E258" s="323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7">
        <v>17.34</v>
      </c>
      <c r="W258" s="318">
        <f>IFERROR(IF(V258="",0,CEILING((V258/$H258),1)*$H258),"")</f>
        <v>17.849999999999998</v>
      </c>
      <c r="X258" s="36">
        <f>IFERROR(IF(W258=0,"",ROUNDUP(W258/H258,0)*0.00753),"")</f>
        <v>5.271E-2</v>
      </c>
      <c r="Y258" s="56"/>
      <c r="Z258" s="57"/>
      <c r="AD258" s="58"/>
      <c r="BA258" s="206" t="s">
        <v>1</v>
      </c>
    </row>
    <row r="259" spans="1:53" x14ac:dyDescent="0.2">
      <c r="A259" s="332"/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4"/>
      <c r="N259" s="325" t="s">
        <v>66</v>
      </c>
      <c r="O259" s="326"/>
      <c r="P259" s="326"/>
      <c r="Q259" s="326"/>
      <c r="R259" s="326"/>
      <c r="S259" s="326"/>
      <c r="T259" s="327"/>
      <c r="U259" s="37" t="s">
        <v>67</v>
      </c>
      <c r="V259" s="319">
        <f>IFERROR(V256/H256,"0")+IFERROR(V257/H257,"0")+IFERROR(V258/H258,"0")</f>
        <v>6.8000000000000007</v>
      </c>
      <c r="W259" s="319">
        <f>IFERROR(W256/H256,"0")+IFERROR(W257/H257,"0")+IFERROR(W258/H258,"0")</f>
        <v>7</v>
      </c>
      <c r="X259" s="319">
        <f>IFERROR(IF(X256="",0,X256),"0")+IFERROR(IF(X257="",0,X257),"0")+IFERROR(IF(X258="",0,X258),"0")</f>
        <v>5.271E-2</v>
      </c>
      <c r="Y259" s="320"/>
      <c r="Z259" s="320"/>
    </row>
    <row r="260" spans="1:53" x14ac:dyDescent="0.2">
      <c r="A260" s="333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4"/>
      <c r="N260" s="325" t="s">
        <v>66</v>
      </c>
      <c r="O260" s="326"/>
      <c r="P260" s="326"/>
      <c r="Q260" s="326"/>
      <c r="R260" s="326"/>
      <c r="S260" s="326"/>
      <c r="T260" s="327"/>
      <c r="U260" s="37" t="s">
        <v>65</v>
      </c>
      <c r="V260" s="319">
        <f>IFERROR(SUM(V256:V258),"0")</f>
        <v>17.34</v>
      </c>
      <c r="W260" s="319">
        <f>IFERROR(SUM(W256:W258),"0")</f>
        <v>17.849999999999998</v>
      </c>
      <c r="X260" s="37"/>
      <c r="Y260" s="320"/>
      <c r="Z260" s="320"/>
    </row>
    <row r="261" spans="1:53" ht="14.25" customHeight="1" x14ac:dyDescent="0.25">
      <c r="A261" s="339" t="s">
        <v>417</v>
      </c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13"/>
      <c r="Z261" s="313"/>
    </row>
    <row r="262" spans="1:53" ht="16.5" customHeight="1" x14ac:dyDescent="0.25">
      <c r="A262" s="54" t="s">
        <v>418</v>
      </c>
      <c r="B262" s="54" t="s">
        <v>419</v>
      </c>
      <c r="C262" s="31">
        <v>4301180007</v>
      </c>
      <c r="D262" s="324">
        <v>4680115881808</v>
      </c>
      <c r="E262" s="323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2"/>
      <c r="P262" s="322"/>
      <c r="Q262" s="322"/>
      <c r="R262" s="323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422</v>
      </c>
      <c r="B263" s="54" t="s">
        <v>423</v>
      </c>
      <c r="C263" s="31">
        <v>4301180006</v>
      </c>
      <c r="D263" s="324">
        <v>4680115881822</v>
      </c>
      <c r="E263" s="323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2"/>
      <c r="P263" s="322"/>
      <c r="Q263" s="322"/>
      <c r="R263" s="323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424</v>
      </c>
      <c r="B264" s="54" t="s">
        <v>425</v>
      </c>
      <c r="C264" s="31">
        <v>4301180001</v>
      </c>
      <c r="D264" s="324">
        <v>4680115880016</v>
      </c>
      <c r="E264" s="323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3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x14ac:dyDescent="0.2">
      <c r="A265" s="332"/>
      <c r="B265" s="333"/>
      <c r="C265" s="333"/>
      <c r="D265" s="333"/>
      <c r="E265" s="333"/>
      <c r="F265" s="333"/>
      <c r="G265" s="333"/>
      <c r="H265" s="333"/>
      <c r="I265" s="333"/>
      <c r="J265" s="333"/>
      <c r="K265" s="333"/>
      <c r="L265" s="333"/>
      <c r="M265" s="334"/>
      <c r="N265" s="325" t="s">
        <v>66</v>
      </c>
      <c r="O265" s="326"/>
      <c r="P265" s="326"/>
      <c r="Q265" s="326"/>
      <c r="R265" s="326"/>
      <c r="S265" s="326"/>
      <c r="T265" s="327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x14ac:dyDescent="0.2">
      <c r="A266" s="333"/>
      <c r="B266" s="333"/>
      <c r="C266" s="333"/>
      <c r="D266" s="333"/>
      <c r="E266" s="333"/>
      <c r="F266" s="333"/>
      <c r="G266" s="333"/>
      <c r="H266" s="333"/>
      <c r="I266" s="333"/>
      <c r="J266" s="333"/>
      <c r="K266" s="333"/>
      <c r="L266" s="333"/>
      <c r="M266" s="334"/>
      <c r="N266" s="325" t="s">
        <v>66</v>
      </c>
      <c r="O266" s="326"/>
      <c r="P266" s="326"/>
      <c r="Q266" s="326"/>
      <c r="R266" s="326"/>
      <c r="S266" s="326"/>
      <c r="T266" s="327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customHeight="1" x14ac:dyDescent="0.25">
      <c r="A267" s="382" t="s">
        <v>426</v>
      </c>
      <c r="B267" s="333"/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33"/>
      <c r="P267" s="333"/>
      <c r="Q267" s="333"/>
      <c r="R267" s="333"/>
      <c r="S267" s="333"/>
      <c r="T267" s="333"/>
      <c r="U267" s="333"/>
      <c r="V267" s="333"/>
      <c r="W267" s="333"/>
      <c r="X267" s="333"/>
      <c r="Y267" s="312"/>
      <c r="Z267" s="312"/>
    </row>
    <row r="268" spans="1:53" ht="14.25" customHeight="1" x14ac:dyDescent="0.25">
      <c r="A268" s="339" t="s">
        <v>105</v>
      </c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3"/>
      <c r="S268" s="333"/>
      <c r="T268" s="333"/>
      <c r="U268" s="333"/>
      <c r="V268" s="333"/>
      <c r="W268" s="333"/>
      <c r="X268" s="333"/>
      <c r="Y268" s="313"/>
      <c r="Z268" s="313"/>
    </row>
    <row r="269" spans="1:53" ht="27" customHeight="1" x14ac:dyDescent="0.25">
      <c r="A269" s="54" t="s">
        <v>427</v>
      </c>
      <c r="B269" s="54" t="s">
        <v>428</v>
      </c>
      <c r="C269" s="31">
        <v>4301011315</v>
      </c>
      <c r="D269" s="324">
        <v>4607091387421</v>
      </c>
      <c r="E269" s="323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5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7">
        <v>100</v>
      </c>
      <c r="W269" s="318">
        <f t="shared" ref="W269:W275" si="14">IFERROR(IF(V269="",0,CEILING((V269/$H269),1)*$H269),"")</f>
        <v>108</v>
      </c>
      <c r="X269" s="36">
        <f>IFERROR(IF(W269=0,"",ROUNDUP(W269/H269,0)*0.02175),"")</f>
        <v>0.21749999999999997</v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4301011121</v>
      </c>
      <c r="D270" s="324">
        <v>4607091387421</v>
      </c>
      <c r="E270" s="323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3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2"/>
      <c r="P270" s="322"/>
      <c r="Q270" s="322"/>
      <c r="R270" s="323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430</v>
      </c>
      <c r="B271" s="54" t="s">
        <v>431</v>
      </c>
      <c r="C271" s="31">
        <v>4301011619</v>
      </c>
      <c r="D271" s="324">
        <v>4607091387452</v>
      </c>
      <c r="E271" s="323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383" t="s">
        <v>432</v>
      </c>
      <c r="O271" s="322"/>
      <c r="P271" s="322"/>
      <c r="Q271" s="322"/>
      <c r="R271" s="323"/>
      <c r="S271" s="34"/>
      <c r="T271" s="34"/>
      <c r="U271" s="35" t="s">
        <v>65</v>
      </c>
      <c r="V271" s="317">
        <v>100</v>
      </c>
      <c r="W271" s="318">
        <f t="shared" si="14"/>
        <v>104.39999999999999</v>
      </c>
      <c r="X271" s="36">
        <f>IFERROR(IF(W271=0,"",ROUNDUP(W271/H271,0)*0.02175),"")</f>
        <v>0.19574999999999998</v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430</v>
      </c>
      <c r="B272" s="54" t="s">
        <v>433</v>
      </c>
      <c r="C272" s="31">
        <v>4301011396</v>
      </c>
      <c r="D272" s="324">
        <v>4607091387452</v>
      </c>
      <c r="E272" s="323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6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434</v>
      </c>
      <c r="B273" s="54" t="s">
        <v>435</v>
      </c>
      <c r="C273" s="31">
        <v>4301011313</v>
      </c>
      <c r="D273" s="324">
        <v>4607091385984</v>
      </c>
      <c r="E273" s="323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2"/>
      <c r="P273" s="322"/>
      <c r="Q273" s="322"/>
      <c r="R273" s="323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436</v>
      </c>
      <c r="B274" s="54" t="s">
        <v>437</v>
      </c>
      <c r="C274" s="31">
        <v>4301011316</v>
      </c>
      <c r="D274" s="324">
        <v>4607091387438</v>
      </c>
      <c r="E274" s="323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6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438</v>
      </c>
      <c r="B275" s="54" t="s">
        <v>439</v>
      </c>
      <c r="C275" s="31">
        <v>4301011318</v>
      </c>
      <c r="D275" s="324">
        <v>4607091387469</v>
      </c>
      <c r="E275" s="323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2"/>
      <c r="P275" s="322"/>
      <c r="Q275" s="322"/>
      <c r="R275" s="323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32"/>
      <c r="B276" s="333"/>
      <c r="C276" s="333"/>
      <c r="D276" s="333"/>
      <c r="E276" s="333"/>
      <c r="F276" s="333"/>
      <c r="G276" s="333"/>
      <c r="H276" s="333"/>
      <c r="I276" s="333"/>
      <c r="J276" s="333"/>
      <c r="K276" s="333"/>
      <c r="L276" s="333"/>
      <c r="M276" s="334"/>
      <c r="N276" s="325" t="s">
        <v>66</v>
      </c>
      <c r="O276" s="326"/>
      <c r="P276" s="326"/>
      <c r="Q276" s="326"/>
      <c r="R276" s="326"/>
      <c r="S276" s="326"/>
      <c r="T276" s="327"/>
      <c r="U276" s="37" t="s">
        <v>67</v>
      </c>
      <c r="V276" s="319">
        <f>IFERROR(V269/H269,"0")+IFERROR(V270/H270,"0")+IFERROR(V271/H271,"0")+IFERROR(V272/H272,"0")+IFERROR(V273/H273,"0")+IFERROR(V274/H274,"0")+IFERROR(V275/H275,"0")</f>
        <v>17.879948914431672</v>
      </c>
      <c r="W276" s="319">
        <f>IFERROR(W269/H269,"0")+IFERROR(W270/H270,"0")+IFERROR(W271/H271,"0")+IFERROR(W272/H272,"0")+IFERROR(W273/H273,"0")+IFERROR(W274/H274,"0")+IFERROR(W275/H275,"0")</f>
        <v>19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0.41324999999999995</v>
      </c>
      <c r="Y276" s="320"/>
      <c r="Z276" s="320"/>
    </row>
    <row r="277" spans="1:53" x14ac:dyDescent="0.2">
      <c r="A277" s="333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4"/>
      <c r="N277" s="325" t="s">
        <v>66</v>
      </c>
      <c r="O277" s="326"/>
      <c r="P277" s="326"/>
      <c r="Q277" s="326"/>
      <c r="R277" s="326"/>
      <c r="S277" s="326"/>
      <c r="T277" s="327"/>
      <c r="U277" s="37" t="s">
        <v>65</v>
      </c>
      <c r="V277" s="319">
        <f>IFERROR(SUM(V269:V275),"0")</f>
        <v>200</v>
      </c>
      <c r="W277" s="319">
        <f>IFERROR(SUM(W269:W275),"0")</f>
        <v>212.39999999999998</v>
      </c>
      <c r="X277" s="37"/>
      <c r="Y277" s="320"/>
      <c r="Z277" s="320"/>
    </row>
    <row r="278" spans="1:53" ht="14.25" customHeight="1" x14ac:dyDescent="0.25">
      <c r="A278" s="339" t="s">
        <v>60</v>
      </c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3"/>
      <c r="N278" s="333"/>
      <c r="O278" s="333"/>
      <c r="P278" s="333"/>
      <c r="Q278" s="333"/>
      <c r="R278" s="333"/>
      <c r="S278" s="333"/>
      <c r="T278" s="333"/>
      <c r="U278" s="333"/>
      <c r="V278" s="333"/>
      <c r="W278" s="333"/>
      <c r="X278" s="333"/>
      <c r="Y278" s="313"/>
      <c r="Z278" s="313"/>
    </row>
    <row r="279" spans="1:53" ht="27" customHeight="1" x14ac:dyDescent="0.25">
      <c r="A279" s="54" t="s">
        <v>440</v>
      </c>
      <c r="B279" s="54" t="s">
        <v>441</v>
      </c>
      <c r="C279" s="31">
        <v>4301031154</v>
      </c>
      <c r="D279" s="324">
        <v>4607091387292</v>
      </c>
      <c r="E279" s="323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442</v>
      </c>
      <c r="B280" s="54" t="s">
        <v>443</v>
      </c>
      <c r="C280" s="31">
        <v>4301031155</v>
      </c>
      <c r="D280" s="324">
        <v>4607091387315</v>
      </c>
      <c r="E280" s="323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5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2"/>
      <c r="P280" s="322"/>
      <c r="Q280" s="322"/>
      <c r="R280" s="323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x14ac:dyDescent="0.2">
      <c r="A281" s="332"/>
      <c r="B281" s="333"/>
      <c r="C281" s="333"/>
      <c r="D281" s="333"/>
      <c r="E281" s="333"/>
      <c r="F281" s="333"/>
      <c r="G281" s="333"/>
      <c r="H281" s="333"/>
      <c r="I281" s="333"/>
      <c r="J281" s="333"/>
      <c r="K281" s="333"/>
      <c r="L281" s="333"/>
      <c r="M281" s="334"/>
      <c r="N281" s="325" t="s">
        <v>66</v>
      </c>
      <c r="O281" s="326"/>
      <c r="P281" s="326"/>
      <c r="Q281" s="326"/>
      <c r="R281" s="326"/>
      <c r="S281" s="326"/>
      <c r="T281" s="327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x14ac:dyDescent="0.2">
      <c r="A282" s="333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4"/>
      <c r="N282" s="325" t="s">
        <v>66</v>
      </c>
      <c r="O282" s="326"/>
      <c r="P282" s="326"/>
      <c r="Q282" s="326"/>
      <c r="R282" s="326"/>
      <c r="S282" s="326"/>
      <c r="T282" s="327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customHeight="1" x14ac:dyDescent="0.25">
      <c r="A283" s="382" t="s">
        <v>444</v>
      </c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3"/>
      <c r="N283" s="333"/>
      <c r="O283" s="333"/>
      <c r="P283" s="333"/>
      <c r="Q283" s="333"/>
      <c r="R283" s="333"/>
      <c r="S283" s="333"/>
      <c r="T283" s="333"/>
      <c r="U283" s="333"/>
      <c r="V283" s="333"/>
      <c r="W283" s="333"/>
      <c r="X283" s="333"/>
      <c r="Y283" s="312"/>
      <c r="Z283" s="312"/>
    </row>
    <row r="284" spans="1:53" ht="14.25" customHeight="1" x14ac:dyDescent="0.25">
      <c r="A284" s="339" t="s">
        <v>60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3"/>
      <c r="Z284" s="313"/>
    </row>
    <row r="285" spans="1:53" ht="27" customHeight="1" x14ac:dyDescent="0.25">
      <c r="A285" s="54" t="s">
        <v>445</v>
      </c>
      <c r="B285" s="54" t="s">
        <v>446</v>
      </c>
      <c r="C285" s="31">
        <v>4301031066</v>
      </c>
      <c r="D285" s="324">
        <v>4607091383836</v>
      </c>
      <c r="E285" s="323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x14ac:dyDescent="0.2">
      <c r="A286" s="332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4"/>
      <c r="N286" s="325" t="s">
        <v>66</v>
      </c>
      <c r="O286" s="326"/>
      <c r="P286" s="326"/>
      <c r="Q286" s="326"/>
      <c r="R286" s="326"/>
      <c r="S286" s="326"/>
      <c r="T286" s="327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4"/>
      <c r="N287" s="325" t="s">
        <v>66</v>
      </c>
      <c r="O287" s="326"/>
      <c r="P287" s="326"/>
      <c r="Q287" s="326"/>
      <c r="R287" s="326"/>
      <c r="S287" s="326"/>
      <c r="T287" s="327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customHeight="1" x14ac:dyDescent="0.25">
      <c r="A288" s="339" t="s">
        <v>68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3"/>
      <c r="Z288" s="313"/>
    </row>
    <row r="289" spans="1:53" ht="27" customHeight="1" x14ac:dyDescent="0.25">
      <c r="A289" s="54" t="s">
        <v>447</v>
      </c>
      <c r="B289" s="54" t="s">
        <v>448</v>
      </c>
      <c r="C289" s="31">
        <v>4301051142</v>
      </c>
      <c r="D289" s="324">
        <v>4607091387919</v>
      </c>
      <c r="E289" s="323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4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x14ac:dyDescent="0.2">
      <c r="A290" s="332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4"/>
      <c r="N290" s="325" t="s">
        <v>66</v>
      </c>
      <c r="O290" s="326"/>
      <c r="P290" s="326"/>
      <c r="Q290" s="326"/>
      <c r="R290" s="326"/>
      <c r="S290" s="326"/>
      <c r="T290" s="327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4"/>
      <c r="N291" s="325" t="s">
        <v>66</v>
      </c>
      <c r="O291" s="326"/>
      <c r="P291" s="326"/>
      <c r="Q291" s="326"/>
      <c r="R291" s="326"/>
      <c r="S291" s="326"/>
      <c r="T291" s="327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customHeight="1" x14ac:dyDescent="0.25">
      <c r="A292" s="339" t="s">
        <v>223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3"/>
      <c r="Z292" s="313"/>
    </row>
    <row r="293" spans="1:53" ht="27" customHeight="1" x14ac:dyDescent="0.25">
      <c r="A293" s="54" t="s">
        <v>449</v>
      </c>
      <c r="B293" s="54" t="s">
        <v>450</v>
      </c>
      <c r="C293" s="31">
        <v>4301060324</v>
      </c>
      <c r="D293" s="324">
        <v>4607091388831</v>
      </c>
      <c r="E293" s="323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2"/>
      <c r="P293" s="322"/>
      <c r="Q293" s="322"/>
      <c r="R293" s="323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x14ac:dyDescent="0.2">
      <c r="A294" s="332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4"/>
      <c r="N294" s="325" t="s">
        <v>66</v>
      </c>
      <c r="O294" s="326"/>
      <c r="P294" s="326"/>
      <c r="Q294" s="326"/>
      <c r="R294" s="326"/>
      <c r="S294" s="326"/>
      <c r="T294" s="327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4"/>
      <c r="N295" s="325" t="s">
        <v>66</v>
      </c>
      <c r="O295" s="326"/>
      <c r="P295" s="326"/>
      <c r="Q295" s="326"/>
      <c r="R295" s="326"/>
      <c r="S295" s="326"/>
      <c r="T295" s="327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customHeight="1" x14ac:dyDescent="0.25">
      <c r="A296" s="339" t="s">
        <v>83</v>
      </c>
      <c r="B296" s="333"/>
      <c r="C296" s="333"/>
      <c r="D296" s="333"/>
      <c r="E296" s="333"/>
      <c r="F296" s="333"/>
      <c r="G296" s="333"/>
      <c r="H296" s="333"/>
      <c r="I296" s="333"/>
      <c r="J296" s="333"/>
      <c r="K296" s="333"/>
      <c r="L296" s="333"/>
      <c r="M296" s="333"/>
      <c r="N296" s="333"/>
      <c r="O296" s="333"/>
      <c r="P296" s="333"/>
      <c r="Q296" s="333"/>
      <c r="R296" s="333"/>
      <c r="S296" s="333"/>
      <c r="T296" s="333"/>
      <c r="U296" s="333"/>
      <c r="V296" s="333"/>
      <c r="W296" s="333"/>
      <c r="X296" s="333"/>
      <c r="Y296" s="313"/>
      <c r="Z296" s="313"/>
    </row>
    <row r="297" spans="1:53" ht="27" customHeight="1" x14ac:dyDescent="0.25">
      <c r="A297" s="54" t="s">
        <v>451</v>
      </c>
      <c r="B297" s="54" t="s">
        <v>452</v>
      </c>
      <c r="C297" s="31">
        <v>4301032015</v>
      </c>
      <c r="D297" s="324">
        <v>4607091383102</v>
      </c>
      <c r="E297" s="323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2"/>
      <c r="P297" s="322"/>
      <c r="Q297" s="322"/>
      <c r="R297" s="323"/>
      <c r="S297" s="34"/>
      <c r="T297" s="34"/>
      <c r="U297" s="35" t="s">
        <v>65</v>
      </c>
      <c r="V297" s="317">
        <v>25.5</v>
      </c>
      <c r="W297" s="318">
        <f>IFERROR(IF(V297="",0,CEILING((V297/$H297),1)*$H297),"")</f>
        <v>25.5</v>
      </c>
      <c r="X297" s="36">
        <f>IFERROR(IF(W297=0,"",ROUNDUP(W297/H297,0)*0.00753),"")</f>
        <v>7.5300000000000006E-2</v>
      </c>
      <c r="Y297" s="56"/>
      <c r="Z297" s="57"/>
      <c r="AD297" s="58"/>
      <c r="BA297" s="222" t="s">
        <v>1</v>
      </c>
    </row>
    <row r="298" spans="1:53" x14ac:dyDescent="0.2">
      <c r="A298" s="332"/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4"/>
      <c r="N298" s="325" t="s">
        <v>66</v>
      </c>
      <c r="O298" s="326"/>
      <c r="P298" s="326"/>
      <c r="Q298" s="326"/>
      <c r="R298" s="326"/>
      <c r="S298" s="326"/>
      <c r="T298" s="327"/>
      <c r="U298" s="37" t="s">
        <v>67</v>
      </c>
      <c r="V298" s="319">
        <f>IFERROR(V297/H297,"0")</f>
        <v>10</v>
      </c>
      <c r="W298" s="319">
        <f>IFERROR(W297/H297,"0")</f>
        <v>10</v>
      </c>
      <c r="X298" s="319">
        <f>IFERROR(IF(X297="",0,X297),"0")</f>
        <v>7.5300000000000006E-2</v>
      </c>
      <c r="Y298" s="320"/>
      <c r="Z298" s="320"/>
    </row>
    <row r="299" spans="1:53" x14ac:dyDescent="0.2">
      <c r="A299" s="333"/>
      <c r="B299" s="333"/>
      <c r="C299" s="333"/>
      <c r="D299" s="333"/>
      <c r="E299" s="333"/>
      <c r="F299" s="333"/>
      <c r="G299" s="333"/>
      <c r="H299" s="333"/>
      <c r="I299" s="333"/>
      <c r="J299" s="333"/>
      <c r="K299" s="333"/>
      <c r="L299" s="333"/>
      <c r="M299" s="334"/>
      <c r="N299" s="325" t="s">
        <v>66</v>
      </c>
      <c r="O299" s="326"/>
      <c r="P299" s="326"/>
      <c r="Q299" s="326"/>
      <c r="R299" s="326"/>
      <c r="S299" s="326"/>
      <c r="T299" s="327"/>
      <c r="U299" s="37" t="s">
        <v>65</v>
      </c>
      <c r="V299" s="319">
        <f>IFERROR(SUM(V297:V297),"0")</f>
        <v>25.5</v>
      </c>
      <c r="W299" s="319">
        <f>IFERROR(SUM(W297:W297),"0")</f>
        <v>25.5</v>
      </c>
      <c r="X299" s="37"/>
      <c r="Y299" s="320"/>
      <c r="Z299" s="320"/>
    </row>
    <row r="300" spans="1:53" ht="27.75" customHeight="1" x14ac:dyDescent="0.2">
      <c r="A300" s="494" t="s">
        <v>453</v>
      </c>
      <c r="B300" s="495"/>
      <c r="C300" s="495"/>
      <c r="D300" s="495"/>
      <c r="E300" s="495"/>
      <c r="F300" s="495"/>
      <c r="G300" s="495"/>
      <c r="H300" s="495"/>
      <c r="I300" s="495"/>
      <c r="J300" s="495"/>
      <c r="K300" s="495"/>
      <c r="L300" s="495"/>
      <c r="M300" s="495"/>
      <c r="N300" s="495"/>
      <c r="O300" s="495"/>
      <c r="P300" s="495"/>
      <c r="Q300" s="495"/>
      <c r="R300" s="495"/>
      <c r="S300" s="495"/>
      <c r="T300" s="495"/>
      <c r="U300" s="495"/>
      <c r="V300" s="495"/>
      <c r="W300" s="495"/>
      <c r="X300" s="495"/>
      <c r="Y300" s="48"/>
      <c r="Z300" s="48"/>
    </row>
    <row r="301" spans="1:53" ht="16.5" customHeight="1" x14ac:dyDescent="0.25">
      <c r="A301" s="382" t="s">
        <v>454</v>
      </c>
      <c r="B301" s="333"/>
      <c r="C301" s="333"/>
      <c r="D301" s="333"/>
      <c r="E301" s="333"/>
      <c r="F301" s="333"/>
      <c r="G301" s="333"/>
      <c r="H301" s="333"/>
      <c r="I301" s="333"/>
      <c r="J301" s="333"/>
      <c r="K301" s="333"/>
      <c r="L301" s="333"/>
      <c r="M301" s="333"/>
      <c r="N301" s="333"/>
      <c r="O301" s="333"/>
      <c r="P301" s="333"/>
      <c r="Q301" s="333"/>
      <c r="R301" s="333"/>
      <c r="S301" s="333"/>
      <c r="T301" s="333"/>
      <c r="U301" s="333"/>
      <c r="V301" s="333"/>
      <c r="W301" s="333"/>
      <c r="X301" s="333"/>
      <c r="Y301" s="312"/>
      <c r="Z301" s="312"/>
    </row>
    <row r="302" spans="1:53" ht="14.25" customHeight="1" x14ac:dyDescent="0.25">
      <c r="A302" s="339" t="s">
        <v>105</v>
      </c>
      <c r="B302" s="333"/>
      <c r="C302" s="333"/>
      <c r="D302" s="333"/>
      <c r="E302" s="333"/>
      <c r="F302" s="333"/>
      <c r="G302" s="333"/>
      <c r="H302" s="333"/>
      <c r="I302" s="333"/>
      <c r="J302" s="333"/>
      <c r="K302" s="333"/>
      <c r="L302" s="333"/>
      <c r="M302" s="333"/>
      <c r="N302" s="333"/>
      <c r="O302" s="333"/>
      <c r="P302" s="333"/>
      <c r="Q302" s="333"/>
      <c r="R302" s="333"/>
      <c r="S302" s="333"/>
      <c r="T302" s="333"/>
      <c r="U302" s="333"/>
      <c r="V302" s="333"/>
      <c r="W302" s="333"/>
      <c r="X302" s="333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24">
        <v>4607091383997</v>
      </c>
      <c r="E303" s="323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2"/>
      <c r="P303" s="322"/>
      <c r="Q303" s="322"/>
      <c r="R303" s="323"/>
      <c r="S303" s="34"/>
      <c r="T303" s="34"/>
      <c r="U303" s="35" t="s">
        <v>65</v>
      </c>
      <c r="V303" s="317">
        <v>1600</v>
      </c>
      <c r="W303" s="318">
        <f t="shared" ref="W303:W310" si="15">IFERROR(IF(V303="",0,CEILING((V303/$H303),1)*$H303),"")</f>
        <v>1605</v>
      </c>
      <c r="X303" s="36">
        <f>IFERROR(IF(W303=0,"",ROUNDUP(W303/H303,0)*0.02175),"")</f>
        <v>2.3272499999999998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4301011239</v>
      </c>
      <c r="D304" s="324">
        <v>4607091383997</v>
      </c>
      <c r="E304" s="323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2"/>
      <c r="P304" s="322"/>
      <c r="Q304" s="322"/>
      <c r="R304" s="323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24">
        <v>4607091384130</v>
      </c>
      <c r="E305" s="323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2"/>
      <c r="P305" s="322"/>
      <c r="Q305" s="322"/>
      <c r="R305" s="323"/>
      <c r="S305" s="34"/>
      <c r="T305" s="34"/>
      <c r="U305" s="35" t="s">
        <v>65</v>
      </c>
      <c r="V305" s="317">
        <v>1000</v>
      </c>
      <c r="W305" s="318">
        <f t="shared" si="15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458</v>
      </c>
      <c r="B306" s="54" t="s">
        <v>460</v>
      </c>
      <c r="C306" s="31">
        <v>4301011240</v>
      </c>
      <c r="D306" s="324">
        <v>4607091384130</v>
      </c>
      <c r="E306" s="323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24">
        <v>4607091384147</v>
      </c>
      <c r="E307" s="323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4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2"/>
      <c r="P307" s="322"/>
      <c r="Q307" s="322"/>
      <c r="R307" s="323"/>
      <c r="S307" s="34"/>
      <c r="T307" s="34"/>
      <c r="U307" s="35" t="s">
        <v>65</v>
      </c>
      <c r="V307" s="317">
        <v>500</v>
      </c>
      <c r="W307" s="318">
        <f t="shared" si="15"/>
        <v>510</v>
      </c>
      <c r="X307" s="36">
        <f>IFERROR(IF(W307=0,"",ROUNDUP(W307/H307,0)*0.02175),"")</f>
        <v>0.73949999999999994</v>
      </c>
      <c r="Y307" s="56"/>
      <c r="Z307" s="57"/>
      <c r="AD307" s="58"/>
      <c r="BA307" s="227" t="s">
        <v>1</v>
      </c>
    </row>
    <row r="308" spans="1:53" ht="16.5" customHeight="1" x14ac:dyDescent="0.25">
      <c r="A308" s="54" t="s">
        <v>461</v>
      </c>
      <c r="B308" s="54" t="s">
        <v>463</v>
      </c>
      <c r="C308" s="31">
        <v>4301011238</v>
      </c>
      <c r="D308" s="324">
        <v>4607091384147</v>
      </c>
      <c r="E308" s="323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467" t="s">
        <v>464</v>
      </c>
      <c r="O308" s="322"/>
      <c r="P308" s="322"/>
      <c r="Q308" s="322"/>
      <c r="R308" s="323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465</v>
      </c>
      <c r="B309" s="54" t="s">
        <v>466</v>
      </c>
      <c r="C309" s="31">
        <v>4301011327</v>
      </c>
      <c r="D309" s="324">
        <v>4607091384154</v>
      </c>
      <c r="E309" s="323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2"/>
      <c r="P309" s="322"/>
      <c r="Q309" s="322"/>
      <c r="R309" s="323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467</v>
      </c>
      <c r="B310" s="54" t="s">
        <v>468</v>
      </c>
      <c r="C310" s="31">
        <v>4301011332</v>
      </c>
      <c r="D310" s="324">
        <v>4607091384161</v>
      </c>
      <c r="E310" s="323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32"/>
      <c r="B311" s="333"/>
      <c r="C311" s="333"/>
      <c r="D311" s="333"/>
      <c r="E311" s="333"/>
      <c r="F311" s="333"/>
      <c r="G311" s="333"/>
      <c r="H311" s="333"/>
      <c r="I311" s="333"/>
      <c r="J311" s="333"/>
      <c r="K311" s="333"/>
      <c r="L311" s="333"/>
      <c r="M311" s="334"/>
      <c r="N311" s="325" t="s">
        <v>66</v>
      </c>
      <c r="O311" s="326"/>
      <c r="P311" s="326"/>
      <c r="Q311" s="326"/>
      <c r="R311" s="326"/>
      <c r="S311" s="326"/>
      <c r="T311" s="327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206.66666666666669</v>
      </c>
      <c r="W311" s="319">
        <f>IFERROR(W303/H303,"0")+IFERROR(W304/H304,"0")+IFERROR(W305/H305,"0")+IFERROR(W306/H306,"0")+IFERROR(W307/H307,"0")+IFERROR(W308/H308,"0")+IFERROR(W309/H309,"0")+IFERROR(W310/H310,"0")</f>
        <v>208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4.5239999999999991</v>
      </c>
      <c r="Y311" s="320"/>
      <c r="Z311" s="320"/>
    </row>
    <row r="312" spans="1:53" x14ac:dyDescent="0.2">
      <c r="A312" s="333"/>
      <c r="B312" s="333"/>
      <c r="C312" s="333"/>
      <c r="D312" s="333"/>
      <c r="E312" s="333"/>
      <c r="F312" s="333"/>
      <c r="G312" s="333"/>
      <c r="H312" s="333"/>
      <c r="I312" s="333"/>
      <c r="J312" s="333"/>
      <c r="K312" s="333"/>
      <c r="L312" s="333"/>
      <c r="M312" s="334"/>
      <c r="N312" s="325" t="s">
        <v>66</v>
      </c>
      <c r="O312" s="326"/>
      <c r="P312" s="326"/>
      <c r="Q312" s="326"/>
      <c r="R312" s="326"/>
      <c r="S312" s="326"/>
      <c r="T312" s="327"/>
      <c r="U312" s="37" t="s">
        <v>65</v>
      </c>
      <c r="V312" s="319">
        <f>IFERROR(SUM(V303:V310),"0")</f>
        <v>3100</v>
      </c>
      <c r="W312" s="319">
        <f>IFERROR(SUM(W303:W310),"0")</f>
        <v>3120</v>
      </c>
      <c r="X312" s="37"/>
      <c r="Y312" s="320"/>
      <c r="Z312" s="320"/>
    </row>
    <row r="313" spans="1:53" ht="14.25" customHeight="1" x14ac:dyDescent="0.25">
      <c r="A313" s="339" t="s">
        <v>97</v>
      </c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3"/>
      <c r="N313" s="333"/>
      <c r="O313" s="333"/>
      <c r="P313" s="333"/>
      <c r="Q313" s="333"/>
      <c r="R313" s="333"/>
      <c r="S313" s="333"/>
      <c r="T313" s="333"/>
      <c r="U313" s="333"/>
      <c r="V313" s="333"/>
      <c r="W313" s="333"/>
      <c r="X313" s="333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24">
        <v>4607091383980</v>
      </c>
      <c r="E314" s="323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2"/>
      <c r="P314" s="322"/>
      <c r="Q314" s="322"/>
      <c r="R314" s="323"/>
      <c r="S314" s="34"/>
      <c r="T314" s="34"/>
      <c r="U314" s="35" t="s">
        <v>65</v>
      </c>
      <c r="V314" s="317">
        <v>1000</v>
      </c>
      <c r="W314" s="318">
        <f>IFERROR(IF(V314="",0,CEILING((V314/$H314),1)*$H314),"")</f>
        <v>1005</v>
      </c>
      <c r="X314" s="36">
        <f>IFERROR(IF(W314=0,"",ROUNDUP(W314/H314,0)*0.02175),"")</f>
        <v>1.4572499999999999</v>
      </c>
      <c r="Y314" s="56"/>
      <c r="Z314" s="57"/>
      <c r="AD314" s="58"/>
      <c r="BA314" s="231" t="s">
        <v>1</v>
      </c>
    </row>
    <row r="315" spans="1:53" ht="16.5" customHeight="1" x14ac:dyDescent="0.25">
      <c r="A315" s="54" t="s">
        <v>471</v>
      </c>
      <c r="B315" s="54" t="s">
        <v>472</v>
      </c>
      <c r="C315" s="31">
        <v>4301020270</v>
      </c>
      <c r="D315" s="324">
        <v>4680115883314</v>
      </c>
      <c r="E315" s="323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321" t="s">
        <v>473</v>
      </c>
      <c r="O315" s="322"/>
      <c r="P315" s="322"/>
      <c r="Q315" s="322"/>
      <c r="R315" s="323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474</v>
      </c>
      <c r="B316" s="54" t="s">
        <v>475</v>
      </c>
      <c r="C316" s="31">
        <v>4301020179</v>
      </c>
      <c r="D316" s="324">
        <v>4607091384178</v>
      </c>
      <c r="E316" s="323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4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2"/>
      <c r="P316" s="322"/>
      <c r="Q316" s="322"/>
      <c r="R316" s="323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32"/>
      <c r="B317" s="333"/>
      <c r="C317" s="333"/>
      <c r="D317" s="333"/>
      <c r="E317" s="333"/>
      <c r="F317" s="333"/>
      <c r="G317" s="333"/>
      <c r="H317" s="333"/>
      <c r="I317" s="333"/>
      <c r="J317" s="333"/>
      <c r="K317" s="333"/>
      <c r="L317" s="333"/>
      <c r="M317" s="334"/>
      <c r="N317" s="325" t="s">
        <v>66</v>
      </c>
      <c r="O317" s="326"/>
      <c r="P317" s="326"/>
      <c r="Q317" s="326"/>
      <c r="R317" s="326"/>
      <c r="S317" s="326"/>
      <c r="T317" s="327"/>
      <c r="U317" s="37" t="s">
        <v>67</v>
      </c>
      <c r="V317" s="319">
        <f>IFERROR(V314/H314,"0")+IFERROR(V315/H315,"0")+IFERROR(V316/H316,"0")</f>
        <v>66.666666666666671</v>
      </c>
      <c r="W317" s="319">
        <f>IFERROR(W314/H314,"0")+IFERROR(W315/H315,"0")+IFERROR(W316/H316,"0")</f>
        <v>67</v>
      </c>
      <c r="X317" s="319">
        <f>IFERROR(IF(X314="",0,X314),"0")+IFERROR(IF(X315="",0,X315),"0")+IFERROR(IF(X316="",0,X316),"0")</f>
        <v>1.4572499999999999</v>
      </c>
      <c r="Y317" s="320"/>
      <c r="Z317" s="320"/>
    </row>
    <row r="318" spans="1:53" x14ac:dyDescent="0.2">
      <c r="A318" s="333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4"/>
      <c r="N318" s="325" t="s">
        <v>66</v>
      </c>
      <c r="O318" s="326"/>
      <c r="P318" s="326"/>
      <c r="Q318" s="326"/>
      <c r="R318" s="326"/>
      <c r="S318" s="326"/>
      <c r="T318" s="327"/>
      <c r="U318" s="37" t="s">
        <v>65</v>
      </c>
      <c r="V318" s="319">
        <f>IFERROR(SUM(V314:V316),"0")</f>
        <v>1000</v>
      </c>
      <c r="W318" s="319">
        <f>IFERROR(SUM(W314:W316),"0")</f>
        <v>1005</v>
      </c>
      <c r="X318" s="37"/>
      <c r="Y318" s="320"/>
      <c r="Z318" s="320"/>
    </row>
    <row r="319" spans="1:53" ht="14.25" customHeight="1" x14ac:dyDescent="0.25">
      <c r="A319" s="339" t="s">
        <v>68</v>
      </c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3"/>
      <c r="N319" s="333"/>
      <c r="O319" s="333"/>
      <c r="P319" s="333"/>
      <c r="Q319" s="333"/>
      <c r="R319" s="333"/>
      <c r="S319" s="333"/>
      <c r="T319" s="333"/>
      <c r="U319" s="333"/>
      <c r="V319" s="333"/>
      <c r="W319" s="333"/>
      <c r="X319" s="333"/>
      <c r="Y319" s="313"/>
      <c r="Z319" s="313"/>
    </row>
    <row r="320" spans="1:53" ht="27" customHeight="1" x14ac:dyDescent="0.25">
      <c r="A320" s="54" t="s">
        <v>476</v>
      </c>
      <c r="B320" s="54" t="s">
        <v>477</v>
      </c>
      <c r="C320" s="31">
        <v>4301051298</v>
      </c>
      <c r="D320" s="324">
        <v>4607091384260</v>
      </c>
      <c r="E320" s="323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2"/>
      <c r="P320" s="322"/>
      <c r="Q320" s="322"/>
      <c r="R320" s="323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x14ac:dyDescent="0.2">
      <c r="A321" s="332"/>
      <c r="B321" s="333"/>
      <c r="C321" s="333"/>
      <c r="D321" s="333"/>
      <c r="E321" s="333"/>
      <c r="F321" s="333"/>
      <c r="G321" s="333"/>
      <c r="H321" s="333"/>
      <c r="I321" s="333"/>
      <c r="J321" s="333"/>
      <c r="K321" s="333"/>
      <c r="L321" s="333"/>
      <c r="M321" s="334"/>
      <c r="N321" s="325" t="s">
        <v>66</v>
      </c>
      <c r="O321" s="326"/>
      <c r="P321" s="326"/>
      <c r="Q321" s="326"/>
      <c r="R321" s="326"/>
      <c r="S321" s="326"/>
      <c r="T321" s="327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x14ac:dyDescent="0.2">
      <c r="A322" s="333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4"/>
      <c r="N322" s="325" t="s">
        <v>66</v>
      </c>
      <c r="O322" s="326"/>
      <c r="P322" s="326"/>
      <c r="Q322" s="326"/>
      <c r="R322" s="326"/>
      <c r="S322" s="326"/>
      <c r="T322" s="327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customHeight="1" x14ac:dyDescent="0.25">
      <c r="A323" s="339" t="s">
        <v>223</v>
      </c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3"/>
      <c r="N323" s="333"/>
      <c r="O323" s="333"/>
      <c r="P323" s="333"/>
      <c r="Q323" s="333"/>
      <c r="R323" s="333"/>
      <c r="S323" s="333"/>
      <c r="T323" s="333"/>
      <c r="U323" s="333"/>
      <c r="V323" s="333"/>
      <c r="W323" s="333"/>
      <c r="X323" s="333"/>
      <c r="Y323" s="313"/>
      <c r="Z323" s="313"/>
    </row>
    <row r="324" spans="1:53" ht="16.5" customHeight="1" x14ac:dyDescent="0.25">
      <c r="A324" s="54" t="s">
        <v>478</v>
      </c>
      <c r="B324" s="54" t="s">
        <v>479</v>
      </c>
      <c r="C324" s="31">
        <v>4301060314</v>
      </c>
      <c r="D324" s="324">
        <v>4607091384673</v>
      </c>
      <c r="E324" s="323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2"/>
      <c r="P324" s="322"/>
      <c r="Q324" s="322"/>
      <c r="R324" s="323"/>
      <c r="S324" s="34"/>
      <c r="T324" s="34"/>
      <c r="U324" s="35" t="s">
        <v>65</v>
      </c>
      <c r="V324" s="317">
        <v>100</v>
      </c>
      <c r="W324" s="318">
        <f>IFERROR(IF(V324="",0,CEILING((V324/$H324),1)*$H324),"")</f>
        <v>101.39999999999999</v>
      </c>
      <c r="X324" s="36">
        <f>IFERROR(IF(W324=0,"",ROUNDUP(W324/H324,0)*0.02175),"")</f>
        <v>0.28275</v>
      </c>
      <c r="Y324" s="56"/>
      <c r="Z324" s="57"/>
      <c r="AD324" s="58"/>
      <c r="BA324" s="235" t="s">
        <v>1</v>
      </c>
    </row>
    <row r="325" spans="1:53" x14ac:dyDescent="0.2">
      <c r="A325" s="332"/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4"/>
      <c r="N325" s="325" t="s">
        <v>66</v>
      </c>
      <c r="O325" s="326"/>
      <c r="P325" s="326"/>
      <c r="Q325" s="326"/>
      <c r="R325" s="326"/>
      <c r="S325" s="326"/>
      <c r="T325" s="327"/>
      <c r="U325" s="37" t="s">
        <v>67</v>
      </c>
      <c r="V325" s="319">
        <f>IFERROR(V324/H324,"0")</f>
        <v>12.820512820512821</v>
      </c>
      <c r="W325" s="319">
        <f>IFERROR(W324/H324,"0")</f>
        <v>13</v>
      </c>
      <c r="X325" s="319">
        <f>IFERROR(IF(X324="",0,X324),"0")</f>
        <v>0.28275</v>
      </c>
      <c r="Y325" s="320"/>
      <c r="Z325" s="320"/>
    </row>
    <row r="326" spans="1:53" x14ac:dyDescent="0.2">
      <c r="A326" s="333"/>
      <c r="B326" s="333"/>
      <c r="C326" s="333"/>
      <c r="D326" s="333"/>
      <c r="E326" s="333"/>
      <c r="F326" s="333"/>
      <c r="G326" s="333"/>
      <c r="H326" s="333"/>
      <c r="I326" s="333"/>
      <c r="J326" s="333"/>
      <c r="K326" s="333"/>
      <c r="L326" s="333"/>
      <c r="M326" s="334"/>
      <c r="N326" s="325" t="s">
        <v>66</v>
      </c>
      <c r="O326" s="326"/>
      <c r="P326" s="326"/>
      <c r="Q326" s="326"/>
      <c r="R326" s="326"/>
      <c r="S326" s="326"/>
      <c r="T326" s="327"/>
      <c r="U326" s="37" t="s">
        <v>65</v>
      </c>
      <c r="V326" s="319">
        <f>IFERROR(SUM(V324:V324),"0")</f>
        <v>100</v>
      </c>
      <c r="W326" s="319">
        <f>IFERROR(SUM(W324:W324),"0")</f>
        <v>101.39999999999999</v>
      </c>
      <c r="X326" s="37"/>
      <c r="Y326" s="320"/>
      <c r="Z326" s="320"/>
    </row>
    <row r="327" spans="1:53" ht="16.5" customHeight="1" x14ac:dyDescent="0.25">
      <c r="A327" s="382" t="s">
        <v>480</v>
      </c>
      <c r="B327" s="333"/>
      <c r="C327" s="333"/>
      <c r="D327" s="333"/>
      <c r="E327" s="333"/>
      <c r="F327" s="333"/>
      <c r="G327" s="333"/>
      <c r="H327" s="333"/>
      <c r="I327" s="333"/>
      <c r="J327" s="333"/>
      <c r="K327" s="333"/>
      <c r="L327" s="333"/>
      <c r="M327" s="333"/>
      <c r="N327" s="333"/>
      <c r="O327" s="333"/>
      <c r="P327" s="333"/>
      <c r="Q327" s="333"/>
      <c r="R327" s="333"/>
      <c r="S327" s="333"/>
      <c r="T327" s="333"/>
      <c r="U327" s="333"/>
      <c r="V327" s="333"/>
      <c r="W327" s="333"/>
      <c r="X327" s="333"/>
      <c r="Y327" s="312"/>
      <c r="Z327" s="312"/>
    </row>
    <row r="328" spans="1:53" ht="14.25" customHeight="1" x14ac:dyDescent="0.25">
      <c r="A328" s="339" t="s">
        <v>105</v>
      </c>
      <c r="B328" s="333"/>
      <c r="C328" s="333"/>
      <c r="D328" s="333"/>
      <c r="E328" s="333"/>
      <c r="F328" s="333"/>
      <c r="G328" s="333"/>
      <c r="H328" s="333"/>
      <c r="I328" s="333"/>
      <c r="J328" s="333"/>
      <c r="K328" s="333"/>
      <c r="L328" s="333"/>
      <c r="M328" s="333"/>
      <c r="N328" s="333"/>
      <c r="O328" s="333"/>
      <c r="P328" s="333"/>
      <c r="Q328" s="333"/>
      <c r="R328" s="333"/>
      <c r="S328" s="333"/>
      <c r="T328" s="333"/>
      <c r="U328" s="333"/>
      <c r="V328" s="333"/>
      <c r="W328" s="333"/>
      <c r="X328" s="333"/>
      <c r="Y328" s="313"/>
      <c r="Z328" s="313"/>
    </row>
    <row r="329" spans="1:53" ht="27" customHeight="1" x14ac:dyDescent="0.25">
      <c r="A329" s="54" t="s">
        <v>481</v>
      </c>
      <c r="B329" s="54" t="s">
        <v>482</v>
      </c>
      <c r="C329" s="31">
        <v>4301011324</v>
      </c>
      <c r="D329" s="324">
        <v>4607091384185</v>
      </c>
      <c r="E329" s="323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483</v>
      </c>
      <c r="B330" s="54" t="s">
        <v>484</v>
      </c>
      <c r="C330" s="31">
        <v>4301011312</v>
      </c>
      <c r="D330" s="324">
        <v>4607091384192</v>
      </c>
      <c r="E330" s="323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5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2"/>
      <c r="P330" s="322"/>
      <c r="Q330" s="322"/>
      <c r="R330" s="323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customHeight="1" x14ac:dyDescent="0.25">
      <c r="A331" s="54" t="s">
        <v>485</v>
      </c>
      <c r="B331" s="54" t="s">
        <v>486</v>
      </c>
      <c r="C331" s="31">
        <v>4301011483</v>
      </c>
      <c r="D331" s="324">
        <v>4680115881907</v>
      </c>
      <c r="E331" s="323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2"/>
      <c r="P331" s="322"/>
      <c r="Q331" s="322"/>
      <c r="R331" s="323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customHeight="1" x14ac:dyDescent="0.25">
      <c r="A332" s="54" t="s">
        <v>487</v>
      </c>
      <c r="B332" s="54" t="s">
        <v>488</v>
      </c>
      <c r="C332" s="31">
        <v>4301011303</v>
      </c>
      <c r="D332" s="324">
        <v>4607091384680</v>
      </c>
      <c r="E332" s="323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2"/>
      <c r="P332" s="322"/>
      <c r="Q332" s="322"/>
      <c r="R332" s="323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32"/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4"/>
      <c r="N333" s="325" t="s">
        <v>66</v>
      </c>
      <c r="O333" s="326"/>
      <c r="P333" s="326"/>
      <c r="Q333" s="326"/>
      <c r="R333" s="326"/>
      <c r="S333" s="326"/>
      <c r="T333" s="327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x14ac:dyDescent="0.2">
      <c r="A334" s="333"/>
      <c r="B334" s="333"/>
      <c r="C334" s="333"/>
      <c r="D334" s="333"/>
      <c r="E334" s="333"/>
      <c r="F334" s="333"/>
      <c r="G334" s="333"/>
      <c r="H334" s="333"/>
      <c r="I334" s="333"/>
      <c r="J334" s="333"/>
      <c r="K334" s="333"/>
      <c r="L334" s="333"/>
      <c r="M334" s="334"/>
      <c r="N334" s="325" t="s">
        <v>66</v>
      </c>
      <c r="O334" s="326"/>
      <c r="P334" s="326"/>
      <c r="Q334" s="326"/>
      <c r="R334" s="326"/>
      <c r="S334" s="326"/>
      <c r="T334" s="327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customHeight="1" x14ac:dyDescent="0.25">
      <c r="A335" s="339" t="s">
        <v>60</v>
      </c>
      <c r="B335" s="333"/>
      <c r="C335" s="333"/>
      <c r="D335" s="333"/>
      <c r="E335" s="333"/>
      <c r="F335" s="333"/>
      <c r="G335" s="333"/>
      <c r="H335" s="333"/>
      <c r="I335" s="333"/>
      <c r="J335" s="333"/>
      <c r="K335" s="333"/>
      <c r="L335" s="333"/>
      <c r="M335" s="333"/>
      <c r="N335" s="333"/>
      <c r="O335" s="333"/>
      <c r="P335" s="333"/>
      <c r="Q335" s="333"/>
      <c r="R335" s="333"/>
      <c r="S335" s="333"/>
      <c r="T335" s="333"/>
      <c r="U335" s="333"/>
      <c r="V335" s="333"/>
      <c r="W335" s="333"/>
      <c r="X335" s="333"/>
      <c r="Y335" s="313"/>
      <c r="Z335" s="313"/>
    </row>
    <row r="336" spans="1:53" ht="27" customHeight="1" x14ac:dyDescent="0.25">
      <c r="A336" s="54" t="s">
        <v>489</v>
      </c>
      <c r="B336" s="54" t="s">
        <v>490</v>
      </c>
      <c r="C336" s="31">
        <v>4301031139</v>
      </c>
      <c r="D336" s="324">
        <v>4607091384802</v>
      </c>
      <c r="E336" s="323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customHeight="1" x14ac:dyDescent="0.25">
      <c r="A337" s="54" t="s">
        <v>491</v>
      </c>
      <c r="B337" s="54" t="s">
        <v>492</v>
      </c>
      <c r="C337" s="31">
        <v>4301031140</v>
      </c>
      <c r="D337" s="324">
        <v>4607091384826</v>
      </c>
      <c r="E337" s="323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4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2"/>
      <c r="P337" s="322"/>
      <c r="Q337" s="322"/>
      <c r="R337" s="323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x14ac:dyDescent="0.2">
      <c r="A338" s="332"/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4"/>
      <c r="N338" s="325" t="s">
        <v>66</v>
      </c>
      <c r="O338" s="326"/>
      <c r="P338" s="326"/>
      <c r="Q338" s="326"/>
      <c r="R338" s="326"/>
      <c r="S338" s="326"/>
      <c r="T338" s="327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x14ac:dyDescent="0.2">
      <c r="A339" s="333"/>
      <c r="B339" s="333"/>
      <c r="C339" s="333"/>
      <c r="D339" s="333"/>
      <c r="E339" s="333"/>
      <c r="F339" s="333"/>
      <c r="G339" s="333"/>
      <c r="H339" s="333"/>
      <c r="I339" s="333"/>
      <c r="J339" s="333"/>
      <c r="K339" s="333"/>
      <c r="L339" s="333"/>
      <c r="M339" s="334"/>
      <c r="N339" s="325" t="s">
        <v>66</v>
      </c>
      <c r="O339" s="326"/>
      <c r="P339" s="326"/>
      <c r="Q339" s="326"/>
      <c r="R339" s="326"/>
      <c r="S339" s="326"/>
      <c r="T339" s="327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customHeight="1" x14ac:dyDescent="0.25">
      <c r="A340" s="339" t="s">
        <v>68</v>
      </c>
      <c r="B340" s="333"/>
      <c r="C340" s="333"/>
      <c r="D340" s="333"/>
      <c r="E340" s="333"/>
      <c r="F340" s="333"/>
      <c r="G340" s="333"/>
      <c r="H340" s="333"/>
      <c r="I340" s="333"/>
      <c r="J340" s="333"/>
      <c r="K340" s="333"/>
      <c r="L340" s="333"/>
      <c r="M340" s="333"/>
      <c r="N340" s="333"/>
      <c r="O340" s="333"/>
      <c r="P340" s="333"/>
      <c r="Q340" s="333"/>
      <c r="R340" s="333"/>
      <c r="S340" s="333"/>
      <c r="T340" s="333"/>
      <c r="U340" s="333"/>
      <c r="V340" s="333"/>
      <c r="W340" s="333"/>
      <c r="X340" s="333"/>
      <c r="Y340" s="313"/>
      <c r="Z340" s="313"/>
    </row>
    <row r="341" spans="1:53" ht="27" customHeight="1" x14ac:dyDescent="0.25">
      <c r="A341" s="54" t="s">
        <v>493</v>
      </c>
      <c r="B341" s="54" t="s">
        <v>494</v>
      </c>
      <c r="C341" s="31">
        <v>4301051303</v>
      </c>
      <c r="D341" s="324">
        <v>4607091384246</v>
      </c>
      <c r="E341" s="323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5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7">
        <v>1500</v>
      </c>
      <c r="W341" s="318">
        <f>IFERROR(IF(V341="",0,CEILING((V341/$H341),1)*$H341),"")</f>
        <v>1505.3999999999999</v>
      </c>
      <c r="X341" s="36">
        <f>IFERROR(IF(W341=0,"",ROUNDUP(W341/H341,0)*0.02175),"")</f>
        <v>4.1977500000000001</v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495</v>
      </c>
      <c r="B342" s="54" t="s">
        <v>496</v>
      </c>
      <c r="C342" s="31">
        <v>4301051445</v>
      </c>
      <c r="D342" s="324">
        <v>4680115881976</v>
      </c>
      <c r="E342" s="323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40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2"/>
      <c r="P342" s="322"/>
      <c r="Q342" s="322"/>
      <c r="R342" s="323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customHeight="1" x14ac:dyDescent="0.25">
      <c r="A343" s="54" t="s">
        <v>497</v>
      </c>
      <c r="B343" s="54" t="s">
        <v>498</v>
      </c>
      <c r="C343" s="31">
        <v>4301051297</v>
      </c>
      <c r="D343" s="324">
        <v>4607091384253</v>
      </c>
      <c r="E343" s="323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2"/>
      <c r="P343" s="322"/>
      <c r="Q343" s="322"/>
      <c r="R343" s="323"/>
      <c r="S343" s="34"/>
      <c r="T343" s="34"/>
      <c r="U343" s="35" t="s">
        <v>65</v>
      </c>
      <c r="V343" s="317">
        <v>40</v>
      </c>
      <c r="W343" s="318">
        <f>IFERROR(IF(V343="",0,CEILING((V343/$H343),1)*$H343),"")</f>
        <v>40.799999999999997</v>
      </c>
      <c r="X343" s="36">
        <f>IFERROR(IF(W343=0,"",ROUNDUP(W343/H343,0)*0.00753),"")</f>
        <v>0.12801000000000001</v>
      </c>
      <c r="Y343" s="56"/>
      <c r="Z343" s="57"/>
      <c r="AD343" s="58"/>
      <c r="BA343" s="244" t="s">
        <v>1</v>
      </c>
    </row>
    <row r="344" spans="1:53" ht="27" customHeight="1" x14ac:dyDescent="0.25">
      <c r="A344" s="54" t="s">
        <v>499</v>
      </c>
      <c r="B344" s="54" t="s">
        <v>500</v>
      </c>
      <c r="C344" s="31">
        <v>4301051444</v>
      </c>
      <c r="D344" s="324">
        <v>4680115881969</v>
      </c>
      <c r="E344" s="323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6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2"/>
      <c r="P344" s="322"/>
      <c r="Q344" s="322"/>
      <c r="R344" s="323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32"/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4"/>
      <c r="N345" s="325" t="s">
        <v>66</v>
      </c>
      <c r="O345" s="326"/>
      <c r="P345" s="326"/>
      <c r="Q345" s="326"/>
      <c r="R345" s="326"/>
      <c r="S345" s="326"/>
      <c r="T345" s="327"/>
      <c r="U345" s="37" t="s">
        <v>67</v>
      </c>
      <c r="V345" s="319">
        <f>IFERROR(V341/H341,"0")+IFERROR(V342/H342,"0")+IFERROR(V343/H343,"0")+IFERROR(V344/H344,"0")</f>
        <v>208.97435897435898</v>
      </c>
      <c r="W345" s="319">
        <f>IFERROR(W341/H341,"0")+IFERROR(W342/H342,"0")+IFERROR(W343/H343,"0")+IFERROR(W344/H344,"0")</f>
        <v>210</v>
      </c>
      <c r="X345" s="319">
        <f>IFERROR(IF(X341="",0,X341),"0")+IFERROR(IF(X342="",0,X342),"0")+IFERROR(IF(X343="",0,X343),"0")+IFERROR(IF(X344="",0,X344),"0")</f>
        <v>4.3257599999999998</v>
      </c>
      <c r="Y345" s="320"/>
      <c r="Z345" s="320"/>
    </row>
    <row r="346" spans="1:53" x14ac:dyDescent="0.2">
      <c r="A346" s="333"/>
      <c r="B346" s="333"/>
      <c r="C346" s="333"/>
      <c r="D346" s="333"/>
      <c r="E346" s="333"/>
      <c r="F346" s="333"/>
      <c r="G346" s="333"/>
      <c r="H346" s="333"/>
      <c r="I346" s="333"/>
      <c r="J346" s="333"/>
      <c r="K346" s="333"/>
      <c r="L346" s="333"/>
      <c r="M346" s="334"/>
      <c r="N346" s="325" t="s">
        <v>66</v>
      </c>
      <c r="O346" s="326"/>
      <c r="P346" s="326"/>
      <c r="Q346" s="326"/>
      <c r="R346" s="326"/>
      <c r="S346" s="326"/>
      <c r="T346" s="327"/>
      <c r="U346" s="37" t="s">
        <v>65</v>
      </c>
      <c r="V346" s="319">
        <f>IFERROR(SUM(V341:V344),"0")</f>
        <v>1540</v>
      </c>
      <c r="W346" s="319">
        <f>IFERROR(SUM(W341:W344),"0")</f>
        <v>1546.1999999999998</v>
      </c>
      <c r="X346" s="37"/>
      <c r="Y346" s="320"/>
      <c r="Z346" s="320"/>
    </row>
    <row r="347" spans="1:53" ht="14.25" customHeight="1" x14ac:dyDescent="0.25">
      <c r="A347" s="339" t="s">
        <v>223</v>
      </c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3"/>
      <c r="N347" s="333"/>
      <c r="O347" s="333"/>
      <c r="P347" s="333"/>
      <c r="Q347" s="333"/>
      <c r="R347" s="333"/>
      <c r="S347" s="333"/>
      <c r="T347" s="333"/>
      <c r="U347" s="333"/>
      <c r="V347" s="333"/>
      <c r="W347" s="333"/>
      <c r="X347" s="333"/>
      <c r="Y347" s="313"/>
      <c r="Z347" s="313"/>
    </row>
    <row r="348" spans="1:53" ht="27" customHeight="1" x14ac:dyDescent="0.25">
      <c r="A348" s="54" t="s">
        <v>501</v>
      </c>
      <c r="B348" s="54" t="s">
        <v>502</v>
      </c>
      <c r="C348" s="31">
        <v>4301060322</v>
      </c>
      <c r="D348" s="324">
        <v>4607091389357</v>
      </c>
      <c r="E348" s="323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2"/>
      <c r="P348" s="322"/>
      <c r="Q348" s="322"/>
      <c r="R348" s="323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x14ac:dyDescent="0.2">
      <c r="A349" s="332"/>
      <c r="B349" s="333"/>
      <c r="C349" s="333"/>
      <c r="D349" s="333"/>
      <c r="E349" s="333"/>
      <c r="F349" s="333"/>
      <c r="G349" s="333"/>
      <c r="H349" s="333"/>
      <c r="I349" s="333"/>
      <c r="J349" s="333"/>
      <c r="K349" s="333"/>
      <c r="L349" s="333"/>
      <c r="M349" s="334"/>
      <c r="N349" s="325" t="s">
        <v>66</v>
      </c>
      <c r="O349" s="326"/>
      <c r="P349" s="326"/>
      <c r="Q349" s="326"/>
      <c r="R349" s="326"/>
      <c r="S349" s="326"/>
      <c r="T349" s="327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x14ac:dyDescent="0.2">
      <c r="A350" s="333"/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4"/>
      <c r="N350" s="325" t="s">
        <v>66</v>
      </c>
      <c r="O350" s="326"/>
      <c r="P350" s="326"/>
      <c r="Q350" s="326"/>
      <c r="R350" s="326"/>
      <c r="S350" s="326"/>
      <c r="T350" s="327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customHeight="1" x14ac:dyDescent="0.2">
      <c r="A351" s="494" t="s">
        <v>503</v>
      </c>
      <c r="B351" s="495"/>
      <c r="C351" s="495"/>
      <c r="D351" s="495"/>
      <c r="E351" s="495"/>
      <c r="F351" s="495"/>
      <c r="G351" s="495"/>
      <c r="H351" s="495"/>
      <c r="I351" s="495"/>
      <c r="J351" s="495"/>
      <c r="K351" s="495"/>
      <c r="L351" s="495"/>
      <c r="M351" s="495"/>
      <c r="N351" s="495"/>
      <c r="O351" s="495"/>
      <c r="P351" s="495"/>
      <c r="Q351" s="495"/>
      <c r="R351" s="495"/>
      <c r="S351" s="495"/>
      <c r="T351" s="495"/>
      <c r="U351" s="495"/>
      <c r="V351" s="495"/>
      <c r="W351" s="495"/>
      <c r="X351" s="495"/>
      <c r="Y351" s="48"/>
      <c r="Z351" s="48"/>
    </row>
    <row r="352" spans="1:53" ht="16.5" customHeight="1" x14ac:dyDescent="0.25">
      <c r="A352" s="382" t="s">
        <v>504</v>
      </c>
      <c r="B352" s="333"/>
      <c r="C352" s="333"/>
      <c r="D352" s="333"/>
      <c r="E352" s="333"/>
      <c r="F352" s="333"/>
      <c r="G352" s="333"/>
      <c r="H352" s="333"/>
      <c r="I352" s="333"/>
      <c r="J352" s="333"/>
      <c r="K352" s="333"/>
      <c r="L352" s="333"/>
      <c r="M352" s="333"/>
      <c r="N352" s="333"/>
      <c r="O352" s="333"/>
      <c r="P352" s="333"/>
      <c r="Q352" s="333"/>
      <c r="R352" s="333"/>
      <c r="S352" s="333"/>
      <c r="T352" s="333"/>
      <c r="U352" s="333"/>
      <c r="V352" s="333"/>
      <c r="W352" s="333"/>
      <c r="X352" s="333"/>
      <c r="Y352" s="312"/>
      <c r="Z352" s="312"/>
    </row>
    <row r="353" spans="1:53" ht="14.25" customHeight="1" x14ac:dyDescent="0.25">
      <c r="A353" s="339" t="s">
        <v>105</v>
      </c>
      <c r="B353" s="333"/>
      <c r="C353" s="333"/>
      <c r="D353" s="333"/>
      <c r="E353" s="333"/>
      <c r="F353" s="333"/>
      <c r="G353" s="333"/>
      <c r="H353" s="333"/>
      <c r="I353" s="333"/>
      <c r="J353" s="333"/>
      <c r="K353" s="333"/>
      <c r="L353" s="333"/>
      <c r="M353" s="333"/>
      <c r="N353" s="333"/>
      <c r="O353" s="333"/>
      <c r="P353" s="333"/>
      <c r="Q353" s="333"/>
      <c r="R353" s="333"/>
      <c r="S353" s="333"/>
      <c r="T353" s="333"/>
      <c r="U353" s="333"/>
      <c r="V353" s="333"/>
      <c r="W353" s="333"/>
      <c r="X353" s="333"/>
      <c r="Y353" s="313"/>
      <c r="Z353" s="313"/>
    </row>
    <row r="354" spans="1:53" ht="27" customHeight="1" x14ac:dyDescent="0.25">
      <c r="A354" s="54" t="s">
        <v>505</v>
      </c>
      <c r="B354" s="54" t="s">
        <v>506</v>
      </c>
      <c r="C354" s="31">
        <v>4301011428</v>
      </c>
      <c r="D354" s="324">
        <v>4607091389708</v>
      </c>
      <c r="E354" s="323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6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4301011427</v>
      </c>
      <c r="D355" s="324">
        <v>4607091389692</v>
      </c>
      <c r="E355" s="323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2"/>
      <c r="P355" s="322"/>
      <c r="Q355" s="322"/>
      <c r="R355" s="323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x14ac:dyDescent="0.2">
      <c r="A356" s="332"/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4"/>
      <c r="N356" s="325" t="s">
        <v>66</v>
      </c>
      <c r="O356" s="326"/>
      <c r="P356" s="326"/>
      <c r="Q356" s="326"/>
      <c r="R356" s="326"/>
      <c r="S356" s="326"/>
      <c r="T356" s="327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x14ac:dyDescent="0.2">
      <c r="A357" s="333"/>
      <c r="B357" s="333"/>
      <c r="C357" s="333"/>
      <c r="D357" s="333"/>
      <c r="E357" s="333"/>
      <c r="F357" s="333"/>
      <c r="G357" s="333"/>
      <c r="H357" s="333"/>
      <c r="I357" s="333"/>
      <c r="J357" s="333"/>
      <c r="K357" s="333"/>
      <c r="L357" s="333"/>
      <c r="M357" s="334"/>
      <c r="N357" s="325" t="s">
        <v>66</v>
      </c>
      <c r="O357" s="326"/>
      <c r="P357" s="326"/>
      <c r="Q357" s="326"/>
      <c r="R357" s="326"/>
      <c r="S357" s="326"/>
      <c r="T357" s="327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customHeight="1" x14ac:dyDescent="0.25">
      <c r="A358" s="339" t="s">
        <v>60</v>
      </c>
      <c r="B358" s="333"/>
      <c r="C358" s="333"/>
      <c r="D358" s="333"/>
      <c r="E358" s="333"/>
      <c r="F358" s="333"/>
      <c r="G358" s="333"/>
      <c r="H358" s="333"/>
      <c r="I358" s="333"/>
      <c r="J358" s="333"/>
      <c r="K358" s="333"/>
      <c r="L358" s="333"/>
      <c r="M358" s="333"/>
      <c r="N358" s="333"/>
      <c r="O358" s="333"/>
      <c r="P358" s="333"/>
      <c r="Q358" s="333"/>
      <c r="R358" s="333"/>
      <c r="S358" s="333"/>
      <c r="T358" s="333"/>
      <c r="U358" s="333"/>
      <c r="V358" s="333"/>
      <c r="W358" s="333"/>
      <c r="X358" s="333"/>
      <c r="Y358" s="313"/>
      <c r="Z358" s="313"/>
    </row>
    <row r="359" spans="1:53" ht="27" customHeight="1" x14ac:dyDescent="0.25">
      <c r="A359" s="54" t="s">
        <v>509</v>
      </c>
      <c r="B359" s="54" t="s">
        <v>510</v>
      </c>
      <c r="C359" s="31">
        <v>4301031177</v>
      </c>
      <c r="D359" s="324">
        <v>4607091389753</v>
      </c>
      <c r="E359" s="323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7">
        <v>50</v>
      </c>
      <c r="W359" s="318">
        <f t="shared" ref="W359:W371" si="16">IFERROR(IF(V359="",0,CEILING((V359/$H359),1)*$H359),"")</f>
        <v>50.400000000000006</v>
      </c>
      <c r="X359" s="36">
        <f>IFERROR(IF(W359=0,"",ROUNDUP(W359/H359,0)*0.00753),"")</f>
        <v>9.0359999999999996E-2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4301031174</v>
      </c>
      <c r="D360" s="324">
        <v>4607091389760</v>
      </c>
      <c r="E360" s="323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7">
        <v>100</v>
      </c>
      <c r="W360" s="318">
        <f t="shared" si="16"/>
        <v>100.80000000000001</v>
      </c>
      <c r="X360" s="36">
        <f>IFERROR(IF(W360=0,"",ROUNDUP(W360/H360,0)*0.00753),"")</f>
        <v>0.18071999999999999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4301031175</v>
      </c>
      <c r="D361" s="324">
        <v>4607091389746</v>
      </c>
      <c r="E361" s="323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7">
        <v>150</v>
      </c>
      <c r="W361" s="318">
        <f t="shared" si="16"/>
        <v>151.20000000000002</v>
      </c>
      <c r="X361" s="36">
        <f>IFERROR(IF(W361=0,"",ROUNDUP(W361/H361,0)*0.00753),"")</f>
        <v>0.27107999999999999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515</v>
      </c>
      <c r="B362" s="54" t="s">
        <v>516</v>
      </c>
      <c r="C362" s="31">
        <v>4301031236</v>
      </c>
      <c r="D362" s="324">
        <v>4680115882928</v>
      </c>
      <c r="E362" s="323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7">
        <v>84.000000000000014</v>
      </c>
      <c r="W362" s="318">
        <f t="shared" si="16"/>
        <v>84</v>
      </c>
      <c r="X362" s="36">
        <f>IFERROR(IF(W362=0,"",ROUNDUP(W362/H362,0)*0.00753),"")</f>
        <v>0.3765</v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517</v>
      </c>
      <c r="B363" s="54" t="s">
        <v>518</v>
      </c>
      <c r="C363" s="31">
        <v>4301031257</v>
      </c>
      <c r="D363" s="324">
        <v>4680115883147</v>
      </c>
      <c r="E363" s="323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2"/>
      <c r="P363" s="322"/>
      <c r="Q363" s="322"/>
      <c r="R363" s="323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519</v>
      </c>
      <c r="B364" s="54" t="s">
        <v>520</v>
      </c>
      <c r="C364" s="31">
        <v>4301031178</v>
      </c>
      <c r="D364" s="324">
        <v>4607091384338</v>
      </c>
      <c r="E364" s="323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2"/>
      <c r="P364" s="322"/>
      <c r="Q364" s="322"/>
      <c r="R364" s="323"/>
      <c r="S364" s="34"/>
      <c r="T364" s="34"/>
      <c r="U364" s="35" t="s">
        <v>65</v>
      </c>
      <c r="V364" s="317">
        <v>35.700000000000003</v>
      </c>
      <c r="W364" s="318">
        <f t="shared" si="16"/>
        <v>35.700000000000003</v>
      </c>
      <c r="X364" s="36">
        <f t="shared" si="17"/>
        <v>8.5339999999999999E-2</v>
      </c>
      <c r="Y364" s="56"/>
      <c r="Z364" s="57"/>
      <c r="AD364" s="58"/>
      <c r="BA364" s="254" t="s">
        <v>1</v>
      </c>
    </row>
    <row r="365" spans="1:53" ht="37.5" customHeight="1" x14ac:dyDescent="0.25">
      <c r="A365" s="54" t="s">
        <v>521</v>
      </c>
      <c r="B365" s="54" t="s">
        <v>522</v>
      </c>
      <c r="C365" s="31">
        <v>4301031254</v>
      </c>
      <c r="D365" s="324">
        <v>4680115883154</v>
      </c>
      <c r="E365" s="323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2"/>
      <c r="P365" s="322"/>
      <c r="Q365" s="322"/>
      <c r="R365" s="323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523</v>
      </c>
      <c r="B366" s="54" t="s">
        <v>524</v>
      </c>
      <c r="C366" s="31">
        <v>4301031171</v>
      </c>
      <c r="D366" s="324">
        <v>4607091389524</v>
      </c>
      <c r="E366" s="323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4301031258</v>
      </c>
      <c r="D367" s="324">
        <v>4680115883161</v>
      </c>
      <c r="E367" s="323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2"/>
      <c r="P367" s="322"/>
      <c r="Q367" s="322"/>
      <c r="R367" s="323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4301031170</v>
      </c>
      <c r="D368" s="324">
        <v>4607091384345</v>
      </c>
      <c r="E368" s="323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529</v>
      </c>
      <c r="B369" s="54" t="s">
        <v>530</v>
      </c>
      <c r="C369" s="31">
        <v>4301031256</v>
      </c>
      <c r="D369" s="324">
        <v>4680115883178</v>
      </c>
      <c r="E369" s="323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2"/>
      <c r="P369" s="322"/>
      <c r="Q369" s="322"/>
      <c r="R369" s="323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531</v>
      </c>
      <c r="B370" s="54" t="s">
        <v>532</v>
      </c>
      <c r="C370" s="31">
        <v>4301031172</v>
      </c>
      <c r="D370" s="324">
        <v>4607091389531</v>
      </c>
      <c r="E370" s="323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6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customHeight="1" x14ac:dyDescent="0.25">
      <c r="A371" s="54" t="s">
        <v>533</v>
      </c>
      <c r="B371" s="54" t="s">
        <v>534</v>
      </c>
      <c r="C371" s="31">
        <v>4301031255</v>
      </c>
      <c r="D371" s="324">
        <v>4680115883185</v>
      </c>
      <c r="E371" s="323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466" t="s">
        <v>535</v>
      </c>
      <c r="O371" s="322"/>
      <c r="P371" s="322"/>
      <c r="Q371" s="322"/>
      <c r="R371" s="323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32"/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4"/>
      <c r="N372" s="325" t="s">
        <v>66</v>
      </c>
      <c r="O372" s="326"/>
      <c r="P372" s="326"/>
      <c r="Q372" s="326"/>
      <c r="R372" s="326"/>
      <c r="S372" s="326"/>
      <c r="T372" s="327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138.42857142857144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139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1.004</v>
      </c>
      <c r="Y372" s="320"/>
      <c r="Z372" s="320"/>
    </row>
    <row r="373" spans="1:53" x14ac:dyDescent="0.2">
      <c r="A373" s="333"/>
      <c r="B373" s="333"/>
      <c r="C373" s="333"/>
      <c r="D373" s="333"/>
      <c r="E373" s="333"/>
      <c r="F373" s="333"/>
      <c r="G373" s="333"/>
      <c r="H373" s="333"/>
      <c r="I373" s="333"/>
      <c r="J373" s="333"/>
      <c r="K373" s="333"/>
      <c r="L373" s="333"/>
      <c r="M373" s="334"/>
      <c r="N373" s="325" t="s">
        <v>66</v>
      </c>
      <c r="O373" s="326"/>
      <c r="P373" s="326"/>
      <c r="Q373" s="326"/>
      <c r="R373" s="326"/>
      <c r="S373" s="326"/>
      <c r="T373" s="327"/>
      <c r="U373" s="37" t="s">
        <v>65</v>
      </c>
      <c r="V373" s="319">
        <f>IFERROR(SUM(V359:V371),"0")</f>
        <v>419.7</v>
      </c>
      <c r="W373" s="319">
        <f>IFERROR(SUM(W359:W371),"0")</f>
        <v>422.1</v>
      </c>
      <c r="X373" s="37"/>
      <c r="Y373" s="320"/>
      <c r="Z373" s="320"/>
    </row>
    <row r="374" spans="1:53" ht="14.25" customHeight="1" x14ac:dyDescent="0.25">
      <c r="A374" s="339" t="s">
        <v>68</v>
      </c>
      <c r="B374" s="333"/>
      <c r="C374" s="333"/>
      <c r="D374" s="333"/>
      <c r="E374" s="333"/>
      <c r="F374" s="333"/>
      <c r="G374" s="333"/>
      <c r="H374" s="333"/>
      <c r="I374" s="333"/>
      <c r="J374" s="333"/>
      <c r="K374" s="333"/>
      <c r="L374" s="333"/>
      <c r="M374" s="333"/>
      <c r="N374" s="333"/>
      <c r="O374" s="333"/>
      <c r="P374" s="333"/>
      <c r="Q374" s="333"/>
      <c r="R374" s="333"/>
      <c r="S374" s="333"/>
      <c r="T374" s="333"/>
      <c r="U374" s="333"/>
      <c r="V374" s="333"/>
      <c r="W374" s="333"/>
      <c r="X374" s="333"/>
      <c r="Y374" s="313"/>
      <c r="Z374" s="313"/>
    </row>
    <row r="375" spans="1:53" ht="27" customHeight="1" x14ac:dyDescent="0.25">
      <c r="A375" s="54" t="s">
        <v>536</v>
      </c>
      <c r="B375" s="54" t="s">
        <v>537</v>
      </c>
      <c r="C375" s="31">
        <v>4301051258</v>
      </c>
      <c r="D375" s="324">
        <v>4607091389685</v>
      </c>
      <c r="E375" s="323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6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2"/>
      <c r="P375" s="322"/>
      <c r="Q375" s="322"/>
      <c r="R375" s="323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538</v>
      </c>
      <c r="B376" s="54" t="s">
        <v>539</v>
      </c>
      <c r="C376" s="31">
        <v>4301051431</v>
      </c>
      <c r="D376" s="324">
        <v>4607091389654</v>
      </c>
      <c r="E376" s="323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4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2"/>
      <c r="P376" s="322"/>
      <c r="Q376" s="322"/>
      <c r="R376" s="323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customHeight="1" x14ac:dyDescent="0.25">
      <c r="A377" s="54" t="s">
        <v>540</v>
      </c>
      <c r="B377" s="54" t="s">
        <v>541</v>
      </c>
      <c r="C377" s="31">
        <v>4301051284</v>
      </c>
      <c r="D377" s="324">
        <v>4607091384352</v>
      </c>
      <c r="E377" s="323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2"/>
      <c r="P377" s="322"/>
      <c r="Q377" s="322"/>
      <c r="R377" s="323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customHeight="1" x14ac:dyDescent="0.25">
      <c r="A378" s="54" t="s">
        <v>542</v>
      </c>
      <c r="B378" s="54" t="s">
        <v>543</v>
      </c>
      <c r="C378" s="31">
        <v>4301051257</v>
      </c>
      <c r="D378" s="324">
        <v>4607091389661</v>
      </c>
      <c r="E378" s="323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2"/>
      <c r="P378" s="322"/>
      <c r="Q378" s="322"/>
      <c r="R378" s="323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x14ac:dyDescent="0.2">
      <c r="A379" s="332"/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4"/>
      <c r="N379" s="325" t="s">
        <v>66</v>
      </c>
      <c r="O379" s="326"/>
      <c r="P379" s="326"/>
      <c r="Q379" s="326"/>
      <c r="R379" s="326"/>
      <c r="S379" s="326"/>
      <c r="T379" s="327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x14ac:dyDescent="0.2">
      <c r="A380" s="333"/>
      <c r="B380" s="333"/>
      <c r="C380" s="333"/>
      <c r="D380" s="333"/>
      <c r="E380" s="333"/>
      <c r="F380" s="333"/>
      <c r="G380" s="333"/>
      <c r="H380" s="333"/>
      <c r="I380" s="333"/>
      <c r="J380" s="333"/>
      <c r="K380" s="333"/>
      <c r="L380" s="333"/>
      <c r="M380" s="334"/>
      <c r="N380" s="325" t="s">
        <v>66</v>
      </c>
      <c r="O380" s="326"/>
      <c r="P380" s="326"/>
      <c r="Q380" s="326"/>
      <c r="R380" s="326"/>
      <c r="S380" s="326"/>
      <c r="T380" s="327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customHeight="1" x14ac:dyDescent="0.25">
      <c r="A381" s="339" t="s">
        <v>223</v>
      </c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3"/>
      <c r="N381" s="333"/>
      <c r="O381" s="333"/>
      <c r="P381" s="333"/>
      <c r="Q381" s="333"/>
      <c r="R381" s="333"/>
      <c r="S381" s="333"/>
      <c r="T381" s="333"/>
      <c r="U381" s="333"/>
      <c r="V381" s="333"/>
      <c r="W381" s="333"/>
      <c r="X381" s="333"/>
      <c r="Y381" s="313"/>
      <c r="Z381" s="313"/>
    </row>
    <row r="382" spans="1:53" ht="27" customHeight="1" x14ac:dyDescent="0.25">
      <c r="A382" s="54" t="s">
        <v>544</v>
      </c>
      <c r="B382" s="54" t="s">
        <v>545</v>
      </c>
      <c r="C382" s="31">
        <v>4301060352</v>
      </c>
      <c r="D382" s="324">
        <v>4680115881648</v>
      </c>
      <c r="E382" s="323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5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2"/>
      <c r="P382" s="322"/>
      <c r="Q382" s="322"/>
      <c r="R382" s="323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x14ac:dyDescent="0.2">
      <c r="A383" s="332"/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4"/>
      <c r="N383" s="325" t="s">
        <v>66</v>
      </c>
      <c r="O383" s="326"/>
      <c r="P383" s="326"/>
      <c r="Q383" s="326"/>
      <c r="R383" s="326"/>
      <c r="S383" s="326"/>
      <c r="T383" s="327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x14ac:dyDescent="0.2">
      <c r="A384" s="333"/>
      <c r="B384" s="333"/>
      <c r="C384" s="333"/>
      <c r="D384" s="333"/>
      <c r="E384" s="333"/>
      <c r="F384" s="333"/>
      <c r="G384" s="333"/>
      <c r="H384" s="333"/>
      <c r="I384" s="333"/>
      <c r="J384" s="333"/>
      <c r="K384" s="333"/>
      <c r="L384" s="333"/>
      <c r="M384" s="334"/>
      <c r="N384" s="325" t="s">
        <v>66</v>
      </c>
      <c r="O384" s="326"/>
      <c r="P384" s="326"/>
      <c r="Q384" s="326"/>
      <c r="R384" s="326"/>
      <c r="S384" s="326"/>
      <c r="T384" s="327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customHeight="1" x14ac:dyDescent="0.25">
      <c r="A385" s="339" t="s">
        <v>83</v>
      </c>
      <c r="B385" s="333"/>
      <c r="C385" s="333"/>
      <c r="D385" s="333"/>
      <c r="E385" s="333"/>
      <c r="F385" s="333"/>
      <c r="G385" s="333"/>
      <c r="H385" s="333"/>
      <c r="I385" s="333"/>
      <c r="J385" s="333"/>
      <c r="K385" s="333"/>
      <c r="L385" s="333"/>
      <c r="M385" s="333"/>
      <c r="N385" s="333"/>
      <c r="O385" s="333"/>
      <c r="P385" s="333"/>
      <c r="Q385" s="333"/>
      <c r="R385" s="333"/>
      <c r="S385" s="333"/>
      <c r="T385" s="333"/>
      <c r="U385" s="333"/>
      <c r="V385" s="333"/>
      <c r="W385" s="333"/>
      <c r="X385" s="333"/>
      <c r="Y385" s="313"/>
      <c r="Z385" s="313"/>
    </row>
    <row r="386" spans="1:53" ht="27" customHeight="1" x14ac:dyDescent="0.25">
      <c r="A386" s="54" t="s">
        <v>546</v>
      </c>
      <c r="B386" s="54" t="s">
        <v>547</v>
      </c>
      <c r="C386" s="31">
        <v>4301032046</v>
      </c>
      <c r="D386" s="324">
        <v>4680115884359</v>
      </c>
      <c r="E386" s="323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475" t="s">
        <v>550</v>
      </c>
      <c r="O386" s="322"/>
      <c r="P386" s="322"/>
      <c r="Q386" s="322"/>
      <c r="R386" s="323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551</v>
      </c>
      <c r="B387" s="54" t="s">
        <v>552</v>
      </c>
      <c r="C387" s="31">
        <v>4301032045</v>
      </c>
      <c r="D387" s="324">
        <v>4680115884335</v>
      </c>
      <c r="E387" s="323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07" t="s">
        <v>553</v>
      </c>
      <c r="O387" s="322"/>
      <c r="P387" s="322"/>
      <c r="Q387" s="322"/>
      <c r="R387" s="323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554</v>
      </c>
      <c r="B388" s="54" t="s">
        <v>555</v>
      </c>
      <c r="C388" s="31">
        <v>4301032047</v>
      </c>
      <c r="D388" s="324">
        <v>4680115884342</v>
      </c>
      <c r="E388" s="323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642" t="s">
        <v>556</v>
      </c>
      <c r="O388" s="322"/>
      <c r="P388" s="322"/>
      <c r="Q388" s="322"/>
      <c r="R388" s="323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557</v>
      </c>
      <c r="B389" s="54" t="s">
        <v>558</v>
      </c>
      <c r="C389" s="31">
        <v>4301170011</v>
      </c>
      <c r="D389" s="324">
        <v>4680115884113</v>
      </c>
      <c r="E389" s="323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647" t="s">
        <v>559</v>
      </c>
      <c r="O389" s="322"/>
      <c r="P389" s="322"/>
      <c r="Q389" s="322"/>
      <c r="R389" s="323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x14ac:dyDescent="0.2">
      <c r="A390" s="332"/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4"/>
      <c r="N390" s="325" t="s">
        <v>66</v>
      </c>
      <c r="O390" s="326"/>
      <c r="P390" s="326"/>
      <c r="Q390" s="326"/>
      <c r="R390" s="326"/>
      <c r="S390" s="326"/>
      <c r="T390" s="327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x14ac:dyDescent="0.2">
      <c r="A391" s="333"/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4"/>
      <c r="N391" s="325" t="s">
        <v>66</v>
      </c>
      <c r="O391" s="326"/>
      <c r="P391" s="326"/>
      <c r="Q391" s="326"/>
      <c r="R391" s="326"/>
      <c r="S391" s="326"/>
      <c r="T391" s="327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customHeight="1" x14ac:dyDescent="0.25">
      <c r="A392" s="339" t="s">
        <v>92</v>
      </c>
      <c r="B392" s="333"/>
      <c r="C392" s="333"/>
      <c r="D392" s="333"/>
      <c r="E392" s="333"/>
      <c r="F392" s="333"/>
      <c r="G392" s="333"/>
      <c r="H392" s="333"/>
      <c r="I392" s="333"/>
      <c r="J392" s="333"/>
      <c r="K392" s="333"/>
      <c r="L392" s="333"/>
      <c r="M392" s="333"/>
      <c r="N392" s="333"/>
      <c r="O392" s="333"/>
      <c r="P392" s="333"/>
      <c r="Q392" s="333"/>
      <c r="R392" s="333"/>
      <c r="S392" s="333"/>
      <c r="T392" s="333"/>
      <c r="U392" s="333"/>
      <c r="V392" s="333"/>
      <c r="W392" s="333"/>
      <c r="X392" s="333"/>
      <c r="Y392" s="313"/>
      <c r="Z392" s="313"/>
    </row>
    <row r="393" spans="1:53" ht="27" customHeight="1" x14ac:dyDescent="0.25">
      <c r="A393" s="54" t="s">
        <v>560</v>
      </c>
      <c r="B393" s="54" t="s">
        <v>561</v>
      </c>
      <c r="C393" s="31">
        <v>4301170010</v>
      </c>
      <c r="D393" s="324">
        <v>4680115884090</v>
      </c>
      <c r="E393" s="323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537" t="s">
        <v>562</v>
      </c>
      <c r="O393" s="322"/>
      <c r="P393" s="322"/>
      <c r="Q393" s="322"/>
      <c r="R393" s="323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563</v>
      </c>
      <c r="B394" s="54" t="s">
        <v>564</v>
      </c>
      <c r="C394" s="31">
        <v>4301170009</v>
      </c>
      <c r="D394" s="324">
        <v>4680115882997</v>
      </c>
      <c r="E394" s="323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379" t="s">
        <v>565</v>
      </c>
      <c r="O394" s="322"/>
      <c r="P394" s="322"/>
      <c r="Q394" s="322"/>
      <c r="R394" s="323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x14ac:dyDescent="0.2">
      <c r="A395" s="332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4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x14ac:dyDescent="0.2">
      <c r="A396" s="333"/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4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customHeight="1" x14ac:dyDescent="0.25">
      <c r="A397" s="382" t="s">
        <v>566</v>
      </c>
      <c r="B397" s="333"/>
      <c r="C397" s="333"/>
      <c r="D397" s="333"/>
      <c r="E397" s="333"/>
      <c r="F397" s="333"/>
      <c r="G397" s="333"/>
      <c r="H397" s="333"/>
      <c r="I397" s="333"/>
      <c r="J397" s="333"/>
      <c r="K397" s="333"/>
      <c r="L397" s="333"/>
      <c r="M397" s="333"/>
      <c r="N397" s="333"/>
      <c r="O397" s="333"/>
      <c r="P397" s="333"/>
      <c r="Q397" s="333"/>
      <c r="R397" s="333"/>
      <c r="S397" s="333"/>
      <c r="T397" s="333"/>
      <c r="U397" s="333"/>
      <c r="V397" s="333"/>
      <c r="W397" s="333"/>
      <c r="X397" s="333"/>
      <c r="Y397" s="312"/>
      <c r="Z397" s="312"/>
    </row>
    <row r="398" spans="1:53" ht="14.25" customHeight="1" x14ac:dyDescent="0.25">
      <c r="A398" s="339" t="s">
        <v>97</v>
      </c>
      <c r="B398" s="333"/>
      <c r="C398" s="333"/>
      <c r="D398" s="333"/>
      <c r="E398" s="333"/>
      <c r="F398" s="333"/>
      <c r="G398" s="333"/>
      <c r="H398" s="333"/>
      <c r="I398" s="333"/>
      <c r="J398" s="333"/>
      <c r="K398" s="333"/>
      <c r="L398" s="333"/>
      <c r="M398" s="333"/>
      <c r="N398" s="333"/>
      <c r="O398" s="333"/>
      <c r="P398" s="333"/>
      <c r="Q398" s="333"/>
      <c r="R398" s="333"/>
      <c r="S398" s="333"/>
      <c r="T398" s="333"/>
      <c r="U398" s="333"/>
      <c r="V398" s="333"/>
      <c r="W398" s="333"/>
      <c r="X398" s="333"/>
      <c r="Y398" s="313"/>
      <c r="Z398" s="313"/>
    </row>
    <row r="399" spans="1:53" ht="27" customHeight="1" x14ac:dyDescent="0.25">
      <c r="A399" s="54" t="s">
        <v>567</v>
      </c>
      <c r="B399" s="54" t="s">
        <v>568</v>
      </c>
      <c r="C399" s="31">
        <v>4301020196</v>
      </c>
      <c r="D399" s="324">
        <v>4607091389388</v>
      </c>
      <c r="E399" s="323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569</v>
      </c>
      <c r="B400" s="54" t="s">
        <v>570</v>
      </c>
      <c r="C400" s="31">
        <v>4301020185</v>
      </c>
      <c r="D400" s="324">
        <v>4607091389364</v>
      </c>
      <c r="E400" s="323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4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2"/>
      <c r="P400" s="322"/>
      <c r="Q400" s="322"/>
      <c r="R400" s="323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x14ac:dyDescent="0.2">
      <c r="A401" s="332"/>
      <c r="B401" s="333"/>
      <c r="C401" s="333"/>
      <c r="D401" s="333"/>
      <c r="E401" s="333"/>
      <c r="F401" s="333"/>
      <c r="G401" s="333"/>
      <c r="H401" s="333"/>
      <c r="I401" s="333"/>
      <c r="J401" s="333"/>
      <c r="K401" s="333"/>
      <c r="L401" s="333"/>
      <c r="M401" s="334"/>
      <c r="N401" s="325" t="s">
        <v>66</v>
      </c>
      <c r="O401" s="326"/>
      <c r="P401" s="326"/>
      <c r="Q401" s="326"/>
      <c r="R401" s="326"/>
      <c r="S401" s="326"/>
      <c r="T401" s="327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x14ac:dyDescent="0.2">
      <c r="A402" s="333"/>
      <c r="B402" s="333"/>
      <c r="C402" s="333"/>
      <c r="D402" s="333"/>
      <c r="E402" s="333"/>
      <c r="F402" s="333"/>
      <c r="G402" s="333"/>
      <c r="H402" s="333"/>
      <c r="I402" s="333"/>
      <c r="J402" s="333"/>
      <c r="K402" s="333"/>
      <c r="L402" s="333"/>
      <c r="M402" s="334"/>
      <c r="N402" s="325" t="s">
        <v>66</v>
      </c>
      <c r="O402" s="326"/>
      <c r="P402" s="326"/>
      <c r="Q402" s="326"/>
      <c r="R402" s="326"/>
      <c r="S402" s="326"/>
      <c r="T402" s="327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customHeight="1" x14ac:dyDescent="0.25">
      <c r="A403" s="339" t="s">
        <v>60</v>
      </c>
      <c r="B403" s="333"/>
      <c r="C403" s="333"/>
      <c r="D403" s="333"/>
      <c r="E403" s="333"/>
      <c r="F403" s="333"/>
      <c r="G403" s="333"/>
      <c r="H403" s="333"/>
      <c r="I403" s="333"/>
      <c r="J403" s="333"/>
      <c r="K403" s="333"/>
      <c r="L403" s="333"/>
      <c r="M403" s="333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13"/>
      <c r="Z403" s="313"/>
    </row>
    <row r="404" spans="1:53" ht="27" customHeight="1" x14ac:dyDescent="0.25">
      <c r="A404" s="54" t="s">
        <v>571</v>
      </c>
      <c r="B404" s="54" t="s">
        <v>572</v>
      </c>
      <c r="C404" s="31">
        <v>4301031212</v>
      </c>
      <c r="D404" s="324">
        <v>4607091389739</v>
      </c>
      <c r="E404" s="323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3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2"/>
      <c r="P404" s="322"/>
      <c r="Q404" s="322"/>
      <c r="R404" s="323"/>
      <c r="S404" s="34"/>
      <c r="T404" s="34"/>
      <c r="U404" s="35" t="s">
        <v>65</v>
      </c>
      <c r="V404" s="317">
        <v>50</v>
      </c>
      <c r="W404" s="318">
        <f t="shared" ref="W404:W410" si="18">IFERROR(IF(V404="",0,CEILING((V404/$H404),1)*$H404),"")</f>
        <v>50.400000000000006</v>
      </c>
      <c r="X404" s="36">
        <f>IFERROR(IF(W404=0,"",ROUNDUP(W404/H404,0)*0.00753),"")</f>
        <v>9.0359999999999996E-2</v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573</v>
      </c>
      <c r="B405" s="54" t="s">
        <v>574</v>
      </c>
      <c r="C405" s="31">
        <v>4301031247</v>
      </c>
      <c r="D405" s="324">
        <v>4680115883048</v>
      </c>
      <c r="E405" s="323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5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2"/>
      <c r="P405" s="322"/>
      <c r="Q405" s="322"/>
      <c r="R405" s="323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575</v>
      </c>
      <c r="B406" s="54" t="s">
        <v>576</v>
      </c>
      <c r="C406" s="31">
        <v>4301031176</v>
      </c>
      <c r="D406" s="324">
        <v>4607091389425</v>
      </c>
      <c r="E406" s="323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2"/>
      <c r="P406" s="322"/>
      <c r="Q406" s="322"/>
      <c r="R406" s="323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4301031215</v>
      </c>
      <c r="D407" s="324">
        <v>4680115882911</v>
      </c>
      <c r="E407" s="323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399" t="s">
        <v>579</v>
      </c>
      <c r="O407" s="322"/>
      <c r="P407" s="322"/>
      <c r="Q407" s="322"/>
      <c r="R407" s="323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580</v>
      </c>
      <c r="B408" s="54" t="s">
        <v>581</v>
      </c>
      <c r="C408" s="31">
        <v>4301031167</v>
      </c>
      <c r="D408" s="324">
        <v>4680115880771</v>
      </c>
      <c r="E408" s="323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5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2"/>
      <c r="P408" s="322"/>
      <c r="Q408" s="322"/>
      <c r="R408" s="323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customHeight="1" x14ac:dyDescent="0.25">
      <c r="A409" s="54" t="s">
        <v>582</v>
      </c>
      <c r="B409" s="54" t="s">
        <v>583</v>
      </c>
      <c r="C409" s="31">
        <v>4301031173</v>
      </c>
      <c r="D409" s="324">
        <v>4607091389500</v>
      </c>
      <c r="E409" s="323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2"/>
      <c r="P409" s="322"/>
      <c r="Q409" s="322"/>
      <c r="R409" s="323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customHeight="1" x14ac:dyDescent="0.25">
      <c r="A410" s="54" t="s">
        <v>584</v>
      </c>
      <c r="B410" s="54" t="s">
        <v>585</v>
      </c>
      <c r="C410" s="31">
        <v>4301031103</v>
      </c>
      <c r="D410" s="324">
        <v>4680115881983</v>
      </c>
      <c r="E410" s="323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5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2"/>
      <c r="P410" s="322"/>
      <c r="Q410" s="322"/>
      <c r="R410" s="323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x14ac:dyDescent="0.2">
      <c r="A411" s="332"/>
      <c r="B411" s="333"/>
      <c r="C411" s="333"/>
      <c r="D411" s="333"/>
      <c r="E411" s="333"/>
      <c r="F411" s="333"/>
      <c r="G411" s="333"/>
      <c r="H411" s="333"/>
      <c r="I411" s="333"/>
      <c r="J411" s="333"/>
      <c r="K411" s="333"/>
      <c r="L411" s="333"/>
      <c r="M411" s="334"/>
      <c r="N411" s="325" t="s">
        <v>66</v>
      </c>
      <c r="O411" s="326"/>
      <c r="P411" s="326"/>
      <c r="Q411" s="326"/>
      <c r="R411" s="326"/>
      <c r="S411" s="326"/>
      <c r="T411" s="327"/>
      <c r="U411" s="37" t="s">
        <v>67</v>
      </c>
      <c r="V411" s="319">
        <f>IFERROR(V404/H404,"0")+IFERROR(V405/H405,"0")+IFERROR(V406/H406,"0")+IFERROR(V407/H407,"0")+IFERROR(V408/H408,"0")+IFERROR(V409/H409,"0")+IFERROR(V410/H410,"0")</f>
        <v>11.904761904761905</v>
      </c>
      <c r="W411" s="319">
        <f>IFERROR(W404/H404,"0")+IFERROR(W405/H405,"0")+IFERROR(W406/H406,"0")+IFERROR(W407/H407,"0")+IFERROR(W408/H408,"0")+IFERROR(W409/H409,"0")+IFERROR(W410/H410,"0")</f>
        <v>12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9.0359999999999996E-2</v>
      </c>
      <c r="Y411" s="320"/>
      <c r="Z411" s="320"/>
    </row>
    <row r="412" spans="1:53" x14ac:dyDescent="0.2">
      <c r="A412" s="333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4"/>
      <c r="N412" s="325" t="s">
        <v>66</v>
      </c>
      <c r="O412" s="326"/>
      <c r="P412" s="326"/>
      <c r="Q412" s="326"/>
      <c r="R412" s="326"/>
      <c r="S412" s="326"/>
      <c r="T412" s="327"/>
      <c r="U412" s="37" t="s">
        <v>65</v>
      </c>
      <c r="V412" s="319">
        <f>IFERROR(SUM(V404:V410),"0")</f>
        <v>50</v>
      </c>
      <c r="W412" s="319">
        <f>IFERROR(SUM(W404:W410),"0")</f>
        <v>50.400000000000006</v>
      </c>
      <c r="X412" s="37"/>
      <c r="Y412" s="320"/>
      <c r="Z412" s="320"/>
    </row>
    <row r="413" spans="1:53" ht="27.75" customHeight="1" x14ac:dyDescent="0.2">
      <c r="A413" s="494" t="s">
        <v>586</v>
      </c>
      <c r="B413" s="495"/>
      <c r="C413" s="495"/>
      <c r="D413" s="495"/>
      <c r="E413" s="495"/>
      <c r="F413" s="495"/>
      <c r="G413" s="495"/>
      <c r="H413" s="495"/>
      <c r="I413" s="495"/>
      <c r="J413" s="495"/>
      <c r="K413" s="495"/>
      <c r="L413" s="495"/>
      <c r="M413" s="495"/>
      <c r="N413" s="495"/>
      <c r="O413" s="495"/>
      <c r="P413" s="495"/>
      <c r="Q413" s="495"/>
      <c r="R413" s="495"/>
      <c r="S413" s="495"/>
      <c r="T413" s="495"/>
      <c r="U413" s="495"/>
      <c r="V413" s="495"/>
      <c r="W413" s="495"/>
      <c r="X413" s="495"/>
      <c r="Y413" s="48"/>
      <c r="Z413" s="48"/>
    </row>
    <row r="414" spans="1:53" ht="16.5" customHeight="1" x14ac:dyDescent="0.25">
      <c r="A414" s="382" t="s">
        <v>586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2"/>
      <c r="Z414" s="312"/>
    </row>
    <row r="415" spans="1:53" ht="14.25" customHeight="1" x14ac:dyDescent="0.25">
      <c r="A415" s="339" t="s">
        <v>105</v>
      </c>
      <c r="B415" s="333"/>
      <c r="C415" s="333"/>
      <c r="D415" s="333"/>
      <c r="E415" s="333"/>
      <c r="F415" s="333"/>
      <c r="G415" s="333"/>
      <c r="H415" s="333"/>
      <c r="I415" s="333"/>
      <c r="J415" s="333"/>
      <c r="K415" s="333"/>
      <c r="L415" s="333"/>
      <c r="M415" s="333"/>
      <c r="N415" s="333"/>
      <c r="O415" s="333"/>
      <c r="P415" s="333"/>
      <c r="Q415" s="333"/>
      <c r="R415" s="333"/>
      <c r="S415" s="333"/>
      <c r="T415" s="333"/>
      <c r="U415" s="333"/>
      <c r="V415" s="333"/>
      <c r="W415" s="333"/>
      <c r="X415" s="333"/>
      <c r="Y415" s="313"/>
      <c r="Z415" s="313"/>
    </row>
    <row r="416" spans="1:53" ht="27" customHeight="1" x14ac:dyDescent="0.25">
      <c r="A416" s="54" t="s">
        <v>587</v>
      </c>
      <c r="B416" s="54" t="s">
        <v>588</v>
      </c>
      <c r="C416" s="31">
        <v>4301011371</v>
      </c>
      <c r="D416" s="324">
        <v>4607091389067</v>
      </c>
      <c r="E416" s="323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5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2"/>
      <c r="P416" s="322"/>
      <c r="Q416" s="322"/>
      <c r="R416" s="323"/>
      <c r="S416" s="34"/>
      <c r="T416" s="34"/>
      <c r="U416" s="35" t="s">
        <v>65</v>
      </c>
      <c r="V416" s="317">
        <v>50</v>
      </c>
      <c r="W416" s="318">
        <f t="shared" ref="W416:W424" si="19">IFERROR(IF(V416="",0,CEILING((V416/$H416),1)*$H416),"")</f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589</v>
      </c>
      <c r="B417" s="54" t="s">
        <v>590</v>
      </c>
      <c r="C417" s="31">
        <v>4301011363</v>
      </c>
      <c r="D417" s="324">
        <v>4607091383522</v>
      </c>
      <c r="E417" s="323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7">
        <v>1800</v>
      </c>
      <c r="W417" s="318">
        <f t="shared" si="19"/>
        <v>1800.48</v>
      </c>
      <c r="X417" s="36">
        <f>IFERROR(IF(W417=0,"",ROUNDUP(W417/H417,0)*0.01196),"")</f>
        <v>4.07836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591</v>
      </c>
      <c r="B418" s="54" t="s">
        <v>592</v>
      </c>
      <c r="C418" s="31">
        <v>4301011431</v>
      </c>
      <c r="D418" s="324">
        <v>4607091384437</v>
      </c>
      <c r="E418" s="323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2"/>
      <c r="P418" s="322"/>
      <c r="Q418" s="322"/>
      <c r="R418" s="323"/>
      <c r="S418" s="34"/>
      <c r="T418" s="34"/>
      <c r="U418" s="35" t="s">
        <v>65</v>
      </c>
      <c r="V418" s="317">
        <v>50</v>
      </c>
      <c r="W418" s="318">
        <f t="shared" si="19"/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593</v>
      </c>
      <c r="B419" s="54" t="s">
        <v>594</v>
      </c>
      <c r="C419" s="31">
        <v>4301011365</v>
      </c>
      <c r="D419" s="324">
        <v>4607091389104</v>
      </c>
      <c r="E419" s="323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5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7">
        <v>1000</v>
      </c>
      <c r="W419" s="318">
        <f t="shared" si="19"/>
        <v>1003.2</v>
      </c>
      <c r="X419" s="36">
        <f>IFERROR(IF(W419=0,"",ROUNDUP(W419/H419,0)*0.01196),"")</f>
        <v>2.2724000000000002</v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595</v>
      </c>
      <c r="B420" s="54" t="s">
        <v>596</v>
      </c>
      <c r="C420" s="31">
        <v>4301011367</v>
      </c>
      <c r="D420" s="324">
        <v>4680115880603</v>
      </c>
      <c r="E420" s="323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597</v>
      </c>
      <c r="B421" s="54" t="s">
        <v>598</v>
      </c>
      <c r="C421" s="31">
        <v>4301011168</v>
      </c>
      <c r="D421" s="324">
        <v>4607091389999</v>
      </c>
      <c r="E421" s="323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5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2"/>
      <c r="P421" s="322"/>
      <c r="Q421" s="322"/>
      <c r="R421" s="323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599</v>
      </c>
      <c r="B422" s="54" t="s">
        <v>600</v>
      </c>
      <c r="C422" s="31">
        <v>4301011372</v>
      </c>
      <c r="D422" s="324">
        <v>4680115882782</v>
      </c>
      <c r="E422" s="323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4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2"/>
      <c r="P422" s="322"/>
      <c r="Q422" s="322"/>
      <c r="R422" s="323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601</v>
      </c>
      <c r="B423" s="54" t="s">
        <v>602</v>
      </c>
      <c r="C423" s="31">
        <v>4301011190</v>
      </c>
      <c r="D423" s="324">
        <v>4607091389098</v>
      </c>
      <c r="E423" s="323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5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2"/>
      <c r="P423" s="322"/>
      <c r="Q423" s="322"/>
      <c r="R423" s="323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customHeight="1" x14ac:dyDescent="0.25">
      <c r="A424" s="54" t="s">
        <v>603</v>
      </c>
      <c r="B424" s="54" t="s">
        <v>604</v>
      </c>
      <c r="C424" s="31">
        <v>4301011366</v>
      </c>
      <c r="D424" s="324">
        <v>4607091389982</v>
      </c>
      <c r="E424" s="323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4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2"/>
      <c r="P424" s="322"/>
      <c r="Q424" s="322"/>
      <c r="R424" s="323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x14ac:dyDescent="0.2">
      <c r="A425" s="332"/>
      <c r="B425" s="333"/>
      <c r="C425" s="333"/>
      <c r="D425" s="333"/>
      <c r="E425" s="333"/>
      <c r="F425" s="333"/>
      <c r="G425" s="333"/>
      <c r="H425" s="333"/>
      <c r="I425" s="333"/>
      <c r="J425" s="333"/>
      <c r="K425" s="333"/>
      <c r="L425" s="333"/>
      <c r="M425" s="334"/>
      <c r="N425" s="325" t="s">
        <v>66</v>
      </c>
      <c r="O425" s="326"/>
      <c r="P425" s="326"/>
      <c r="Q425" s="326"/>
      <c r="R425" s="326"/>
      <c r="S425" s="326"/>
      <c r="T425" s="327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549.24242424242425</v>
      </c>
      <c r="W425" s="319">
        <f>IFERROR(W416/H416,"0")+IFERROR(W417/H417,"0")+IFERROR(W418/H418,"0")+IFERROR(W419/H419,"0")+IFERROR(W420/H420,"0")+IFERROR(W421/H421,"0")+IFERROR(W422/H422,"0")+IFERROR(W423/H423,"0")+IFERROR(W424/H424,"0")</f>
        <v>551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6.5899600000000005</v>
      </c>
      <c r="Y425" s="320"/>
      <c r="Z425" s="320"/>
    </row>
    <row r="426" spans="1:53" x14ac:dyDescent="0.2">
      <c r="A426" s="333"/>
      <c r="B426" s="333"/>
      <c r="C426" s="333"/>
      <c r="D426" s="333"/>
      <c r="E426" s="333"/>
      <c r="F426" s="333"/>
      <c r="G426" s="333"/>
      <c r="H426" s="333"/>
      <c r="I426" s="333"/>
      <c r="J426" s="333"/>
      <c r="K426" s="333"/>
      <c r="L426" s="333"/>
      <c r="M426" s="334"/>
      <c r="N426" s="325" t="s">
        <v>66</v>
      </c>
      <c r="O426" s="326"/>
      <c r="P426" s="326"/>
      <c r="Q426" s="326"/>
      <c r="R426" s="326"/>
      <c r="S426" s="326"/>
      <c r="T426" s="327"/>
      <c r="U426" s="37" t="s">
        <v>65</v>
      </c>
      <c r="V426" s="319">
        <f>IFERROR(SUM(V416:V424),"0")</f>
        <v>2900</v>
      </c>
      <c r="W426" s="319">
        <f>IFERROR(SUM(W416:W424),"0")</f>
        <v>2909.2799999999997</v>
      </c>
      <c r="X426" s="37"/>
      <c r="Y426" s="320"/>
      <c r="Z426" s="320"/>
    </row>
    <row r="427" spans="1:53" ht="14.25" customHeight="1" x14ac:dyDescent="0.25">
      <c r="A427" s="339" t="s">
        <v>97</v>
      </c>
      <c r="B427" s="333"/>
      <c r="C427" s="333"/>
      <c r="D427" s="333"/>
      <c r="E427" s="333"/>
      <c r="F427" s="333"/>
      <c r="G427" s="333"/>
      <c r="H427" s="333"/>
      <c r="I427" s="333"/>
      <c r="J427" s="333"/>
      <c r="K427" s="333"/>
      <c r="L427" s="333"/>
      <c r="M427" s="333"/>
      <c r="N427" s="333"/>
      <c r="O427" s="333"/>
      <c r="P427" s="333"/>
      <c r="Q427" s="333"/>
      <c r="R427" s="333"/>
      <c r="S427" s="333"/>
      <c r="T427" s="333"/>
      <c r="U427" s="333"/>
      <c r="V427" s="333"/>
      <c r="W427" s="333"/>
      <c r="X427" s="333"/>
      <c r="Y427" s="313"/>
      <c r="Z427" s="313"/>
    </row>
    <row r="428" spans="1:53" ht="16.5" customHeight="1" x14ac:dyDescent="0.25">
      <c r="A428" s="54" t="s">
        <v>605</v>
      </c>
      <c r="B428" s="54" t="s">
        <v>606</v>
      </c>
      <c r="C428" s="31">
        <v>4301020222</v>
      </c>
      <c r="D428" s="324">
        <v>4607091388930</v>
      </c>
      <c r="E428" s="323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4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2"/>
      <c r="P428" s="322"/>
      <c r="Q428" s="322"/>
      <c r="R428" s="323"/>
      <c r="S428" s="34"/>
      <c r="T428" s="34"/>
      <c r="U428" s="35" t="s">
        <v>65</v>
      </c>
      <c r="V428" s="317">
        <v>2000</v>
      </c>
      <c r="W428" s="318">
        <f>IFERROR(IF(V428="",0,CEILING((V428/$H428),1)*$H428),"")</f>
        <v>2001.1200000000001</v>
      </c>
      <c r="X428" s="36">
        <f>IFERROR(IF(W428=0,"",ROUNDUP(W428/H428,0)*0.01196),"")</f>
        <v>4.5328400000000002</v>
      </c>
      <c r="Y428" s="56"/>
      <c r="Z428" s="57"/>
      <c r="AD428" s="58"/>
      <c r="BA428" s="291" t="s">
        <v>1</v>
      </c>
    </row>
    <row r="429" spans="1:53" ht="16.5" customHeight="1" x14ac:dyDescent="0.25">
      <c r="A429" s="54" t="s">
        <v>607</v>
      </c>
      <c r="B429" s="54" t="s">
        <v>608</v>
      </c>
      <c r="C429" s="31">
        <v>4301020206</v>
      </c>
      <c r="D429" s="324">
        <v>4680115880054</v>
      </c>
      <c r="E429" s="323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x14ac:dyDescent="0.2">
      <c r="A430" s="332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4"/>
      <c r="N430" s="325" t="s">
        <v>66</v>
      </c>
      <c r="O430" s="326"/>
      <c r="P430" s="326"/>
      <c r="Q430" s="326"/>
      <c r="R430" s="326"/>
      <c r="S430" s="326"/>
      <c r="T430" s="327"/>
      <c r="U430" s="37" t="s">
        <v>67</v>
      </c>
      <c r="V430" s="319">
        <f>IFERROR(V428/H428,"0")+IFERROR(V429/H429,"0")</f>
        <v>378.78787878787875</v>
      </c>
      <c r="W430" s="319">
        <f>IFERROR(W428/H428,"0")+IFERROR(W429/H429,"0")</f>
        <v>379</v>
      </c>
      <c r="X430" s="319">
        <f>IFERROR(IF(X428="",0,X428),"0")+IFERROR(IF(X429="",0,X429),"0")</f>
        <v>4.5328400000000002</v>
      </c>
      <c r="Y430" s="320"/>
      <c r="Z430" s="320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4"/>
      <c r="N431" s="325" t="s">
        <v>66</v>
      </c>
      <c r="O431" s="326"/>
      <c r="P431" s="326"/>
      <c r="Q431" s="326"/>
      <c r="R431" s="326"/>
      <c r="S431" s="326"/>
      <c r="T431" s="327"/>
      <c r="U431" s="37" t="s">
        <v>65</v>
      </c>
      <c r="V431" s="319">
        <f>IFERROR(SUM(V428:V429),"0")</f>
        <v>2000</v>
      </c>
      <c r="W431" s="319">
        <f>IFERROR(SUM(W428:W429),"0")</f>
        <v>2001.1200000000001</v>
      </c>
      <c r="X431" s="37"/>
      <c r="Y431" s="320"/>
      <c r="Z431" s="320"/>
    </row>
    <row r="432" spans="1:53" ht="14.25" customHeight="1" x14ac:dyDescent="0.25">
      <c r="A432" s="339" t="s">
        <v>60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3"/>
      <c r="Z432" s="313"/>
    </row>
    <row r="433" spans="1:53" ht="27" customHeight="1" x14ac:dyDescent="0.25">
      <c r="A433" s="54" t="s">
        <v>609</v>
      </c>
      <c r="B433" s="54" t="s">
        <v>610</v>
      </c>
      <c r="C433" s="31">
        <v>4301031252</v>
      </c>
      <c r="D433" s="324">
        <v>4680115883116</v>
      </c>
      <c r="E433" s="323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2"/>
      <c r="P433" s="322"/>
      <c r="Q433" s="322"/>
      <c r="R433" s="323"/>
      <c r="S433" s="34"/>
      <c r="T433" s="34"/>
      <c r="U433" s="35" t="s">
        <v>65</v>
      </c>
      <c r="V433" s="317">
        <v>700</v>
      </c>
      <c r="W433" s="318">
        <f t="shared" ref="W433:W438" si="20">IFERROR(IF(V433="",0,CEILING((V433/$H433),1)*$H433),"")</f>
        <v>702.24</v>
      </c>
      <c r="X433" s="36">
        <f>IFERROR(IF(W433=0,"",ROUNDUP(W433/H433,0)*0.01196),"")</f>
        <v>1.5906800000000001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611</v>
      </c>
      <c r="B434" s="54" t="s">
        <v>612</v>
      </c>
      <c r="C434" s="31">
        <v>4301031248</v>
      </c>
      <c r="D434" s="324">
        <v>4680115883093</v>
      </c>
      <c r="E434" s="323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4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2"/>
      <c r="P434" s="322"/>
      <c r="Q434" s="322"/>
      <c r="R434" s="323"/>
      <c r="S434" s="34"/>
      <c r="T434" s="34"/>
      <c r="U434" s="35" t="s">
        <v>65</v>
      </c>
      <c r="V434" s="317">
        <v>550</v>
      </c>
      <c r="W434" s="318">
        <f t="shared" si="20"/>
        <v>554.4</v>
      </c>
      <c r="X434" s="36">
        <f>IFERROR(IF(W434=0,"",ROUNDUP(W434/H434,0)*0.01196),"")</f>
        <v>1.2558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4301031250</v>
      </c>
      <c r="D435" s="324">
        <v>4680115883109</v>
      </c>
      <c r="E435" s="323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2"/>
      <c r="P435" s="322"/>
      <c r="Q435" s="322"/>
      <c r="R435" s="323"/>
      <c r="S435" s="34"/>
      <c r="T435" s="34"/>
      <c r="U435" s="35" t="s">
        <v>65</v>
      </c>
      <c r="V435" s="317">
        <v>1000</v>
      </c>
      <c r="W435" s="318">
        <f t="shared" si="20"/>
        <v>1003.2</v>
      </c>
      <c r="X435" s="36">
        <f>IFERROR(IF(W435=0,"",ROUNDUP(W435/H435,0)*0.01196),"")</f>
        <v>2.2724000000000002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615</v>
      </c>
      <c r="B436" s="54" t="s">
        <v>616</v>
      </c>
      <c r="C436" s="31">
        <v>4301031249</v>
      </c>
      <c r="D436" s="324">
        <v>4680115882072</v>
      </c>
      <c r="E436" s="323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457" t="s">
        <v>617</v>
      </c>
      <c r="O436" s="322"/>
      <c r="P436" s="322"/>
      <c r="Q436" s="322"/>
      <c r="R436" s="323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618</v>
      </c>
      <c r="B437" s="54" t="s">
        <v>619</v>
      </c>
      <c r="C437" s="31">
        <v>4301031251</v>
      </c>
      <c r="D437" s="324">
        <v>4680115882102</v>
      </c>
      <c r="E437" s="323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464" t="s">
        <v>620</v>
      </c>
      <c r="O437" s="322"/>
      <c r="P437" s="322"/>
      <c r="Q437" s="322"/>
      <c r="R437" s="323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customHeight="1" x14ac:dyDescent="0.25">
      <c r="A438" s="54" t="s">
        <v>621</v>
      </c>
      <c r="B438" s="54" t="s">
        <v>622</v>
      </c>
      <c r="C438" s="31">
        <v>4301031253</v>
      </c>
      <c r="D438" s="324">
        <v>4680115882096</v>
      </c>
      <c r="E438" s="323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0" t="s">
        <v>623</v>
      </c>
      <c r="O438" s="322"/>
      <c r="P438" s="322"/>
      <c r="Q438" s="322"/>
      <c r="R438" s="323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x14ac:dyDescent="0.2">
      <c r="A439" s="332"/>
      <c r="B439" s="333"/>
      <c r="C439" s="333"/>
      <c r="D439" s="333"/>
      <c r="E439" s="333"/>
      <c r="F439" s="333"/>
      <c r="G439" s="333"/>
      <c r="H439" s="333"/>
      <c r="I439" s="333"/>
      <c r="J439" s="333"/>
      <c r="K439" s="333"/>
      <c r="L439" s="333"/>
      <c r="M439" s="334"/>
      <c r="N439" s="325" t="s">
        <v>66</v>
      </c>
      <c r="O439" s="326"/>
      <c r="P439" s="326"/>
      <c r="Q439" s="326"/>
      <c r="R439" s="326"/>
      <c r="S439" s="326"/>
      <c r="T439" s="327"/>
      <c r="U439" s="37" t="s">
        <v>67</v>
      </c>
      <c r="V439" s="319">
        <f>IFERROR(V433/H433,"0")+IFERROR(V434/H434,"0")+IFERROR(V435/H435,"0")+IFERROR(V436/H436,"0")+IFERROR(V437/H437,"0")+IFERROR(V438/H438,"0")</f>
        <v>426.13636363636363</v>
      </c>
      <c r="W439" s="319">
        <f>IFERROR(W433/H433,"0")+IFERROR(W434/H434,"0")+IFERROR(W435/H435,"0")+IFERROR(W436/H436,"0")+IFERROR(W437/H437,"0")+IFERROR(W438/H438,"0")</f>
        <v>428</v>
      </c>
      <c r="X439" s="319">
        <f>IFERROR(IF(X433="",0,X433),"0")+IFERROR(IF(X434="",0,X434),"0")+IFERROR(IF(X435="",0,X435),"0")+IFERROR(IF(X436="",0,X436),"0")+IFERROR(IF(X437="",0,X437),"0")+IFERROR(IF(X438="",0,X438),"0")</f>
        <v>5.1188800000000008</v>
      </c>
      <c r="Y439" s="320"/>
      <c r="Z439" s="320"/>
    </row>
    <row r="440" spans="1:53" x14ac:dyDescent="0.2">
      <c r="A440" s="333"/>
      <c r="B440" s="333"/>
      <c r="C440" s="333"/>
      <c r="D440" s="333"/>
      <c r="E440" s="333"/>
      <c r="F440" s="333"/>
      <c r="G440" s="333"/>
      <c r="H440" s="333"/>
      <c r="I440" s="333"/>
      <c r="J440" s="333"/>
      <c r="K440" s="333"/>
      <c r="L440" s="333"/>
      <c r="M440" s="334"/>
      <c r="N440" s="325" t="s">
        <v>66</v>
      </c>
      <c r="O440" s="326"/>
      <c r="P440" s="326"/>
      <c r="Q440" s="326"/>
      <c r="R440" s="326"/>
      <c r="S440" s="326"/>
      <c r="T440" s="327"/>
      <c r="U440" s="37" t="s">
        <v>65</v>
      </c>
      <c r="V440" s="319">
        <f>IFERROR(SUM(V433:V438),"0")</f>
        <v>2250</v>
      </c>
      <c r="W440" s="319">
        <f>IFERROR(SUM(W433:W438),"0")</f>
        <v>2259.84</v>
      </c>
      <c r="X440" s="37"/>
      <c r="Y440" s="320"/>
      <c r="Z440" s="320"/>
    </row>
    <row r="441" spans="1:53" ht="14.25" customHeight="1" x14ac:dyDescent="0.25">
      <c r="A441" s="339" t="s">
        <v>68</v>
      </c>
      <c r="B441" s="333"/>
      <c r="C441" s="333"/>
      <c r="D441" s="333"/>
      <c r="E441" s="333"/>
      <c r="F441" s="333"/>
      <c r="G441" s="333"/>
      <c r="H441" s="333"/>
      <c r="I441" s="333"/>
      <c r="J441" s="333"/>
      <c r="K441" s="333"/>
      <c r="L441" s="333"/>
      <c r="M441" s="333"/>
      <c r="N441" s="333"/>
      <c r="O441" s="333"/>
      <c r="P441" s="333"/>
      <c r="Q441" s="333"/>
      <c r="R441" s="333"/>
      <c r="S441" s="333"/>
      <c r="T441" s="333"/>
      <c r="U441" s="333"/>
      <c r="V441" s="333"/>
      <c r="W441" s="333"/>
      <c r="X441" s="333"/>
      <c r="Y441" s="313"/>
      <c r="Z441" s="313"/>
    </row>
    <row r="442" spans="1:53" ht="16.5" customHeight="1" x14ac:dyDescent="0.25">
      <c r="A442" s="54" t="s">
        <v>624</v>
      </c>
      <c r="B442" s="54" t="s">
        <v>625</v>
      </c>
      <c r="C442" s="31">
        <v>4301051230</v>
      </c>
      <c r="D442" s="324">
        <v>4607091383409</v>
      </c>
      <c r="E442" s="323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5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2"/>
      <c r="P442" s="322"/>
      <c r="Q442" s="322"/>
      <c r="R442" s="323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customHeight="1" x14ac:dyDescent="0.25">
      <c r="A443" s="54" t="s">
        <v>626</v>
      </c>
      <c r="B443" s="54" t="s">
        <v>627</v>
      </c>
      <c r="C443" s="31">
        <v>4301051231</v>
      </c>
      <c r="D443" s="324">
        <v>4607091383416</v>
      </c>
      <c r="E443" s="323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4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2"/>
      <c r="P443" s="322"/>
      <c r="Q443" s="322"/>
      <c r="R443" s="323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x14ac:dyDescent="0.2">
      <c r="A444" s="332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4"/>
      <c r="N444" s="325" t="s">
        <v>66</v>
      </c>
      <c r="O444" s="326"/>
      <c r="P444" s="326"/>
      <c r="Q444" s="326"/>
      <c r="R444" s="326"/>
      <c r="S444" s="326"/>
      <c r="T444" s="327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4"/>
      <c r="N445" s="325" t="s">
        <v>66</v>
      </c>
      <c r="O445" s="326"/>
      <c r="P445" s="326"/>
      <c r="Q445" s="326"/>
      <c r="R445" s="326"/>
      <c r="S445" s="326"/>
      <c r="T445" s="327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customHeight="1" x14ac:dyDescent="0.2">
      <c r="A446" s="494" t="s">
        <v>628</v>
      </c>
      <c r="B446" s="495"/>
      <c r="C446" s="495"/>
      <c r="D446" s="495"/>
      <c r="E446" s="495"/>
      <c r="F446" s="495"/>
      <c r="G446" s="495"/>
      <c r="H446" s="495"/>
      <c r="I446" s="495"/>
      <c r="J446" s="495"/>
      <c r="K446" s="495"/>
      <c r="L446" s="495"/>
      <c r="M446" s="495"/>
      <c r="N446" s="495"/>
      <c r="O446" s="495"/>
      <c r="P446" s="495"/>
      <c r="Q446" s="495"/>
      <c r="R446" s="495"/>
      <c r="S446" s="495"/>
      <c r="T446" s="495"/>
      <c r="U446" s="495"/>
      <c r="V446" s="495"/>
      <c r="W446" s="495"/>
      <c r="X446" s="495"/>
      <c r="Y446" s="48"/>
      <c r="Z446" s="48"/>
    </row>
    <row r="447" spans="1:53" ht="16.5" customHeight="1" x14ac:dyDescent="0.25">
      <c r="A447" s="382" t="s">
        <v>629</v>
      </c>
      <c r="B447" s="333"/>
      <c r="C447" s="333"/>
      <c r="D447" s="333"/>
      <c r="E447" s="333"/>
      <c r="F447" s="333"/>
      <c r="G447" s="333"/>
      <c r="H447" s="333"/>
      <c r="I447" s="333"/>
      <c r="J447" s="333"/>
      <c r="K447" s="333"/>
      <c r="L447" s="333"/>
      <c r="M447" s="333"/>
      <c r="N447" s="333"/>
      <c r="O447" s="333"/>
      <c r="P447" s="333"/>
      <c r="Q447" s="333"/>
      <c r="R447" s="333"/>
      <c r="S447" s="333"/>
      <c r="T447" s="333"/>
      <c r="U447" s="333"/>
      <c r="V447" s="333"/>
      <c r="W447" s="333"/>
      <c r="X447" s="333"/>
      <c r="Y447" s="312"/>
      <c r="Z447" s="312"/>
    </row>
    <row r="448" spans="1:53" ht="14.25" customHeight="1" x14ac:dyDescent="0.25">
      <c r="A448" s="339" t="s">
        <v>105</v>
      </c>
      <c r="B448" s="333"/>
      <c r="C448" s="333"/>
      <c r="D448" s="333"/>
      <c r="E448" s="333"/>
      <c r="F448" s="333"/>
      <c r="G448" s="333"/>
      <c r="H448" s="333"/>
      <c r="I448" s="333"/>
      <c r="J448" s="333"/>
      <c r="K448" s="333"/>
      <c r="L448" s="333"/>
      <c r="M448" s="333"/>
      <c r="N448" s="333"/>
      <c r="O448" s="333"/>
      <c r="P448" s="333"/>
      <c r="Q448" s="333"/>
      <c r="R448" s="333"/>
      <c r="S448" s="333"/>
      <c r="T448" s="333"/>
      <c r="U448" s="333"/>
      <c r="V448" s="333"/>
      <c r="W448" s="333"/>
      <c r="X448" s="333"/>
      <c r="Y448" s="313"/>
      <c r="Z448" s="313"/>
    </row>
    <row r="449" spans="1:53" ht="27" customHeight="1" x14ac:dyDescent="0.25">
      <c r="A449" s="54" t="s">
        <v>630</v>
      </c>
      <c r="B449" s="54" t="s">
        <v>631</v>
      </c>
      <c r="C449" s="31">
        <v>4301011585</v>
      </c>
      <c r="D449" s="324">
        <v>4640242180441</v>
      </c>
      <c r="E449" s="323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473" t="s">
        <v>632</v>
      </c>
      <c r="O449" s="322"/>
      <c r="P449" s="322"/>
      <c r="Q449" s="322"/>
      <c r="R449" s="323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633</v>
      </c>
      <c r="B450" s="54" t="s">
        <v>634</v>
      </c>
      <c r="C450" s="31">
        <v>4301011584</v>
      </c>
      <c r="D450" s="324">
        <v>4640242180564</v>
      </c>
      <c r="E450" s="323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482" t="s">
        <v>635</v>
      </c>
      <c r="O450" s="322"/>
      <c r="P450" s="322"/>
      <c r="Q450" s="322"/>
      <c r="R450" s="323"/>
      <c r="S450" s="34"/>
      <c r="T450" s="34"/>
      <c r="U450" s="35" t="s">
        <v>65</v>
      </c>
      <c r="V450" s="317">
        <v>180</v>
      </c>
      <c r="W450" s="318">
        <f>IFERROR(IF(V450="",0,CEILING((V450/$H450),1)*$H450),"")</f>
        <v>180</v>
      </c>
      <c r="X450" s="36">
        <f>IFERROR(IF(W450=0,"",ROUNDUP(W450/H450,0)*0.02175),"")</f>
        <v>0.32624999999999998</v>
      </c>
      <c r="Y450" s="56"/>
      <c r="Z450" s="57"/>
      <c r="AD450" s="58"/>
      <c r="BA450" s="302" t="s">
        <v>1</v>
      </c>
    </row>
    <row r="451" spans="1:53" x14ac:dyDescent="0.2">
      <c r="A451" s="332"/>
      <c r="B451" s="333"/>
      <c r="C451" s="333"/>
      <c r="D451" s="333"/>
      <c r="E451" s="333"/>
      <c r="F451" s="333"/>
      <c r="G451" s="333"/>
      <c r="H451" s="333"/>
      <c r="I451" s="333"/>
      <c r="J451" s="333"/>
      <c r="K451" s="333"/>
      <c r="L451" s="333"/>
      <c r="M451" s="334"/>
      <c r="N451" s="325" t="s">
        <v>66</v>
      </c>
      <c r="O451" s="326"/>
      <c r="P451" s="326"/>
      <c r="Q451" s="326"/>
      <c r="R451" s="326"/>
      <c r="S451" s="326"/>
      <c r="T451" s="327"/>
      <c r="U451" s="37" t="s">
        <v>67</v>
      </c>
      <c r="V451" s="319">
        <f>IFERROR(V449/H449,"0")+IFERROR(V450/H450,"0")</f>
        <v>15</v>
      </c>
      <c r="W451" s="319">
        <f>IFERROR(W449/H449,"0")+IFERROR(W450/H450,"0")</f>
        <v>15</v>
      </c>
      <c r="X451" s="319">
        <f>IFERROR(IF(X449="",0,X449),"0")+IFERROR(IF(X450="",0,X450),"0")</f>
        <v>0.32624999999999998</v>
      </c>
      <c r="Y451" s="320"/>
      <c r="Z451" s="320"/>
    </row>
    <row r="452" spans="1:53" x14ac:dyDescent="0.2">
      <c r="A452" s="333"/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4"/>
      <c r="N452" s="325" t="s">
        <v>66</v>
      </c>
      <c r="O452" s="326"/>
      <c r="P452" s="326"/>
      <c r="Q452" s="326"/>
      <c r="R452" s="326"/>
      <c r="S452" s="326"/>
      <c r="T452" s="327"/>
      <c r="U452" s="37" t="s">
        <v>65</v>
      </c>
      <c r="V452" s="319">
        <f>IFERROR(SUM(V449:V450),"0")</f>
        <v>180</v>
      </c>
      <c r="W452" s="319">
        <f>IFERROR(SUM(W449:W450),"0")</f>
        <v>180</v>
      </c>
      <c r="X452" s="37"/>
      <c r="Y452" s="320"/>
      <c r="Z452" s="320"/>
    </row>
    <row r="453" spans="1:53" ht="14.25" customHeight="1" x14ac:dyDescent="0.25">
      <c r="A453" s="339" t="s">
        <v>97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3"/>
      <c r="Z453" s="313"/>
    </row>
    <row r="454" spans="1:53" ht="27" customHeight="1" x14ac:dyDescent="0.25">
      <c r="A454" s="54" t="s">
        <v>636</v>
      </c>
      <c r="B454" s="54" t="s">
        <v>637</v>
      </c>
      <c r="C454" s="31">
        <v>4301020260</v>
      </c>
      <c r="D454" s="324">
        <v>4640242180526</v>
      </c>
      <c r="E454" s="323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648" t="s">
        <v>638</v>
      </c>
      <c r="O454" s="322"/>
      <c r="P454" s="322"/>
      <c r="Q454" s="322"/>
      <c r="R454" s="323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customHeight="1" x14ac:dyDescent="0.25">
      <c r="A455" s="54" t="s">
        <v>639</v>
      </c>
      <c r="B455" s="54" t="s">
        <v>640</v>
      </c>
      <c r="C455" s="31">
        <v>4301020269</v>
      </c>
      <c r="D455" s="324">
        <v>4640242180519</v>
      </c>
      <c r="E455" s="323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338" t="s">
        <v>641</v>
      </c>
      <c r="O455" s="322"/>
      <c r="P455" s="322"/>
      <c r="Q455" s="322"/>
      <c r="R455" s="323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x14ac:dyDescent="0.2">
      <c r="A456" s="332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4"/>
      <c r="N456" s="325" t="s">
        <v>66</v>
      </c>
      <c r="O456" s="326"/>
      <c r="P456" s="326"/>
      <c r="Q456" s="326"/>
      <c r="R456" s="326"/>
      <c r="S456" s="326"/>
      <c r="T456" s="327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4"/>
      <c r="N457" s="325" t="s">
        <v>66</v>
      </c>
      <c r="O457" s="326"/>
      <c r="P457" s="326"/>
      <c r="Q457" s="326"/>
      <c r="R457" s="326"/>
      <c r="S457" s="326"/>
      <c r="T457" s="327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customHeight="1" x14ac:dyDescent="0.25">
      <c r="A458" s="339" t="s">
        <v>60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3"/>
      <c r="Z458" s="313"/>
    </row>
    <row r="459" spans="1:53" ht="27" customHeight="1" x14ac:dyDescent="0.25">
      <c r="A459" s="54" t="s">
        <v>642</v>
      </c>
      <c r="B459" s="54" t="s">
        <v>643</v>
      </c>
      <c r="C459" s="31">
        <v>4301031280</v>
      </c>
      <c r="D459" s="324">
        <v>4640242180816</v>
      </c>
      <c r="E459" s="323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45" t="s">
        <v>644</v>
      </c>
      <c r="O459" s="322"/>
      <c r="P459" s="322"/>
      <c r="Q459" s="322"/>
      <c r="R459" s="323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645</v>
      </c>
      <c r="B460" s="54" t="s">
        <v>646</v>
      </c>
      <c r="C460" s="31">
        <v>4301031244</v>
      </c>
      <c r="D460" s="324">
        <v>4640242180595</v>
      </c>
      <c r="E460" s="323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330" t="s">
        <v>647</v>
      </c>
      <c r="O460" s="322"/>
      <c r="P460" s="322"/>
      <c r="Q460" s="322"/>
      <c r="R460" s="323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x14ac:dyDescent="0.2">
      <c r="A461" s="332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4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4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customHeight="1" x14ac:dyDescent="0.25">
      <c r="A463" s="339" t="s">
        <v>68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3"/>
      <c r="Z463" s="313"/>
    </row>
    <row r="464" spans="1:53" ht="27" customHeight="1" x14ac:dyDescent="0.25">
      <c r="A464" s="54" t="s">
        <v>648</v>
      </c>
      <c r="B464" s="54" t="s">
        <v>649</v>
      </c>
      <c r="C464" s="31">
        <v>4301051510</v>
      </c>
      <c r="D464" s="324">
        <v>4640242180540</v>
      </c>
      <c r="E464" s="323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626" t="s">
        <v>650</v>
      </c>
      <c r="O464" s="322"/>
      <c r="P464" s="322"/>
      <c r="Q464" s="322"/>
      <c r="R464" s="323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customHeight="1" x14ac:dyDescent="0.25">
      <c r="A465" s="54" t="s">
        <v>651</v>
      </c>
      <c r="B465" s="54" t="s">
        <v>652</v>
      </c>
      <c r="C465" s="31">
        <v>4301051508</v>
      </c>
      <c r="D465" s="324">
        <v>4640242180557</v>
      </c>
      <c r="E465" s="323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461" t="s">
        <v>653</v>
      </c>
      <c r="O465" s="322"/>
      <c r="P465" s="322"/>
      <c r="Q465" s="322"/>
      <c r="R465" s="323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x14ac:dyDescent="0.2">
      <c r="A466" s="332"/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3"/>
      <c r="M466" s="334"/>
      <c r="N466" s="325" t="s">
        <v>66</v>
      </c>
      <c r="O466" s="326"/>
      <c r="P466" s="326"/>
      <c r="Q466" s="326"/>
      <c r="R466" s="326"/>
      <c r="S466" s="326"/>
      <c r="T466" s="327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x14ac:dyDescent="0.2">
      <c r="A467" s="333"/>
      <c r="B467" s="333"/>
      <c r="C467" s="333"/>
      <c r="D467" s="333"/>
      <c r="E467" s="333"/>
      <c r="F467" s="333"/>
      <c r="G467" s="333"/>
      <c r="H467" s="333"/>
      <c r="I467" s="333"/>
      <c r="J467" s="333"/>
      <c r="K467" s="333"/>
      <c r="L467" s="333"/>
      <c r="M467" s="334"/>
      <c r="N467" s="325" t="s">
        <v>66</v>
      </c>
      <c r="O467" s="326"/>
      <c r="P467" s="326"/>
      <c r="Q467" s="326"/>
      <c r="R467" s="326"/>
      <c r="S467" s="326"/>
      <c r="T467" s="327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customHeight="1" x14ac:dyDescent="0.25">
      <c r="A468" s="382" t="s">
        <v>654</v>
      </c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3"/>
      <c r="N468" s="333"/>
      <c r="O468" s="333"/>
      <c r="P468" s="333"/>
      <c r="Q468" s="333"/>
      <c r="R468" s="333"/>
      <c r="S468" s="333"/>
      <c r="T468" s="333"/>
      <c r="U468" s="333"/>
      <c r="V468" s="333"/>
      <c r="W468" s="333"/>
      <c r="X468" s="333"/>
      <c r="Y468" s="312"/>
      <c r="Z468" s="312"/>
    </row>
    <row r="469" spans="1:53" ht="14.25" customHeight="1" x14ac:dyDescent="0.25">
      <c r="A469" s="339" t="s">
        <v>68</v>
      </c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3"/>
      <c r="N469" s="333"/>
      <c r="O469" s="333"/>
      <c r="P469" s="333"/>
      <c r="Q469" s="333"/>
      <c r="R469" s="333"/>
      <c r="S469" s="333"/>
      <c r="T469" s="333"/>
      <c r="U469" s="333"/>
      <c r="V469" s="333"/>
      <c r="W469" s="333"/>
      <c r="X469" s="333"/>
      <c r="Y469" s="313"/>
      <c r="Z469" s="313"/>
    </row>
    <row r="470" spans="1:53" ht="16.5" customHeight="1" x14ac:dyDescent="0.25">
      <c r="A470" s="54" t="s">
        <v>655</v>
      </c>
      <c r="B470" s="54" t="s">
        <v>656</v>
      </c>
      <c r="C470" s="31">
        <v>4301051310</v>
      </c>
      <c r="D470" s="324">
        <v>4680115880870</v>
      </c>
      <c r="E470" s="323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2"/>
      <c r="P470" s="322"/>
      <c r="Q470" s="322"/>
      <c r="R470" s="323"/>
      <c r="S470" s="34"/>
      <c r="T470" s="34"/>
      <c r="U470" s="35" t="s">
        <v>65</v>
      </c>
      <c r="V470" s="317">
        <v>180</v>
      </c>
      <c r="W470" s="318">
        <f>IFERROR(IF(V470="",0,CEILING((V470/$H470),1)*$H470),"")</f>
        <v>187.2</v>
      </c>
      <c r="X470" s="36">
        <f>IFERROR(IF(W470=0,"",ROUNDUP(W470/H470,0)*0.02175),"")</f>
        <v>0.52200000000000002</v>
      </c>
      <c r="Y470" s="56"/>
      <c r="Z470" s="57"/>
      <c r="AD470" s="58"/>
      <c r="BA470" s="309" t="s">
        <v>1</v>
      </c>
    </row>
    <row r="471" spans="1:53" x14ac:dyDescent="0.2">
      <c r="A471" s="332"/>
      <c r="B471" s="333"/>
      <c r="C471" s="333"/>
      <c r="D471" s="333"/>
      <c r="E471" s="333"/>
      <c r="F471" s="333"/>
      <c r="G471" s="333"/>
      <c r="H471" s="333"/>
      <c r="I471" s="333"/>
      <c r="J471" s="333"/>
      <c r="K471" s="333"/>
      <c r="L471" s="333"/>
      <c r="M471" s="334"/>
      <c r="N471" s="325" t="s">
        <v>66</v>
      </c>
      <c r="O471" s="326"/>
      <c r="P471" s="326"/>
      <c r="Q471" s="326"/>
      <c r="R471" s="326"/>
      <c r="S471" s="326"/>
      <c r="T471" s="327"/>
      <c r="U471" s="37" t="s">
        <v>67</v>
      </c>
      <c r="V471" s="319">
        <f>IFERROR(V470/H470,"0")</f>
        <v>23.076923076923077</v>
      </c>
      <c r="W471" s="319">
        <f>IFERROR(W470/H470,"0")</f>
        <v>24</v>
      </c>
      <c r="X471" s="319">
        <f>IFERROR(IF(X470="",0,X470),"0")</f>
        <v>0.52200000000000002</v>
      </c>
      <c r="Y471" s="320"/>
      <c r="Z471" s="320"/>
    </row>
    <row r="472" spans="1:53" x14ac:dyDescent="0.2">
      <c r="A472" s="333"/>
      <c r="B472" s="333"/>
      <c r="C472" s="333"/>
      <c r="D472" s="333"/>
      <c r="E472" s="333"/>
      <c r="F472" s="333"/>
      <c r="G472" s="333"/>
      <c r="H472" s="333"/>
      <c r="I472" s="333"/>
      <c r="J472" s="333"/>
      <c r="K472" s="333"/>
      <c r="L472" s="333"/>
      <c r="M472" s="334"/>
      <c r="N472" s="325" t="s">
        <v>66</v>
      </c>
      <c r="O472" s="326"/>
      <c r="P472" s="326"/>
      <c r="Q472" s="326"/>
      <c r="R472" s="326"/>
      <c r="S472" s="326"/>
      <c r="T472" s="327"/>
      <c r="U472" s="37" t="s">
        <v>65</v>
      </c>
      <c r="V472" s="319">
        <f>IFERROR(SUM(V470:V470),"0")</f>
        <v>180</v>
      </c>
      <c r="W472" s="319">
        <f>IFERROR(SUM(W470:W470),"0")</f>
        <v>187.2</v>
      </c>
      <c r="X472" s="37"/>
      <c r="Y472" s="320"/>
      <c r="Z472" s="320"/>
    </row>
    <row r="473" spans="1:53" ht="15" customHeight="1" x14ac:dyDescent="0.2">
      <c r="A473" s="590"/>
      <c r="B473" s="333"/>
      <c r="C473" s="333"/>
      <c r="D473" s="333"/>
      <c r="E473" s="333"/>
      <c r="F473" s="333"/>
      <c r="G473" s="333"/>
      <c r="H473" s="333"/>
      <c r="I473" s="333"/>
      <c r="J473" s="333"/>
      <c r="K473" s="333"/>
      <c r="L473" s="333"/>
      <c r="M473" s="375"/>
      <c r="N473" s="351" t="s">
        <v>657</v>
      </c>
      <c r="O473" s="352"/>
      <c r="P473" s="352"/>
      <c r="Q473" s="352"/>
      <c r="R473" s="352"/>
      <c r="S473" s="352"/>
      <c r="T473" s="353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17702.68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17823.490000000002</v>
      </c>
      <c r="X473" s="37"/>
      <c r="Y473" s="320"/>
      <c r="Z473" s="320"/>
    </row>
    <row r="474" spans="1:53" x14ac:dyDescent="0.2">
      <c r="A474" s="333"/>
      <c r="B474" s="333"/>
      <c r="C474" s="333"/>
      <c r="D474" s="333"/>
      <c r="E474" s="333"/>
      <c r="F474" s="333"/>
      <c r="G474" s="333"/>
      <c r="H474" s="333"/>
      <c r="I474" s="333"/>
      <c r="J474" s="333"/>
      <c r="K474" s="333"/>
      <c r="L474" s="333"/>
      <c r="M474" s="375"/>
      <c r="N474" s="351" t="s">
        <v>658</v>
      </c>
      <c r="O474" s="352"/>
      <c r="P474" s="352"/>
      <c r="Q474" s="352"/>
      <c r="R474" s="352"/>
      <c r="S474" s="352"/>
      <c r="T474" s="353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18832.327132078652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18960.041999999998</v>
      </c>
      <c r="X474" s="37"/>
      <c r="Y474" s="320"/>
      <c r="Z474" s="320"/>
    </row>
    <row r="475" spans="1:53" x14ac:dyDescent="0.2">
      <c r="A475" s="333"/>
      <c r="B475" s="333"/>
      <c r="C475" s="333"/>
      <c r="D475" s="333"/>
      <c r="E475" s="333"/>
      <c r="F475" s="333"/>
      <c r="G475" s="333"/>
      <c r="H475" s="333"/>
      <c r="I475" s="333"/>
      <c r="J475" s="333"/>
      <c r="K475" s="333"/>
      <c r="L475" s="333"/>
      <c r="M475" s="375"/>
      <c r="N475" s="351" t="s">
        <v>659</v>
      </c>
      <c r="O475" s="352"/>
      <c r="P475" s="352"/>
      <c r="Q475" s="352"/>
      <c r="R475" s="352"/>
      <c r="S475" s="352"/>
      <c r="T475" s="353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33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33</v>
      </c>
      <c r="X475" s="37"/>
      <c r="Y475" s="320"/>
      <c r="Z475" s="320"/>
    </row>
    <row r="476" spans="1:53" x14ac:dyDescent="0.2">
      <c r="A476" s="333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75"/>
      <c r="N476" s="351" t="s">
        <v>661</v>
      </c>
      <c r="O476" s="352"/>
      <c r="P476" s="352"/>
      <c r="Q476" s="352"/>
      <c r="R476" s="352"/>
      <c r="S476" s="352"/>
      <c r="T476" s="353"/>
      <c r="U476" s="37" t="s">
        <v>65</v>
      </c>
      <c r="V476" s="319">
        <f>GrossWeightTotal+PalletQtyTotal*25</f>
        <v>19657.327132078652</v>
      </c>
      <c r="W476" s="319">
        <f>GrossWeightTotalR+PalletQtyTotalR*25</f>
        <v>19785.041999999998</v>
      </c>
      <c r="X476" s="37"/>
      <c r="Y476" s="320"/>
      <c r="Z476" s="320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75"/>
      <c r="N477" s="351" t="s">
        <v>662</v>
      </c>
      <c r="O477" s="352"/>
      <c r="P477" s="352"/>
      <c r="Q477" s="352"/>
      <c r="R477" s="352"/>
      <c r="S477" s="352"/>
      <c r="T477" s="353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2864.7574782816159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2881</v>
      </c>
      <c r="X477" s="37"/>
      <c r="Y477" s="320"/>
      <c r="Z477" s="320"/>
    </row>
    <row r="478" spans="1:53" ht="14.25" customHeight="1" x14ac:dyDescent="0.2">
      <c r="A478" s="33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75"/>
      <c r="N478" s="351" t="s">
        <v>663</v>
      </c>
      <c r="O478" s="352"/>
      <c r="P478" s="352"/>
      <c r="Q478" s="352"/>
      <c r="R478" s="352"/>
      <c r="S478" s="352"/>
      <c r="T478" s="353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39.307510000000001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40" t="s">
        <v>95</v>
      </c>
      <c r="D480" s="478"/>
      <c r="E480" s="478"/>
      <c r="F480" s="343"/>
      <c r="G480" s="340" t="s">
        <v>246</v>
      </c>
      <c r="H480" s="478"/>
      <c r="I480" s="478"/>
      <c r="J480" s="478"/>
      <c r="K480" s="478"/>
      <c r="L480" s="478"/>
      <c r="M480" s="478"/>
      <c r="N480" s="343"/>
      <c r="O480" s="340" t="s">
        <v>453</v>
      </c>
      <c r="P480" s="343"/>
      <c r="Q480" s="340" t="s">
        <v>503</v>
      </c>
      <c r="R480" s="343"/>
      <c r="S480" s="310" t="s">
        <v>586</v>
      </c>
      <c r="T480" s="340" t="s">
        <v>628</v>
      </c>
      <c r="U480" s="343"/>
      <c r="Z480" s="52"/>
      <c r="AC480" s="311"/>
    </row>
    <row r="481" spans="1:29" ht="14.25" customHeight="1" thickTop="1" x14ac:dyDescent="0.2">
      <c r="A481" s="621" t="s">
        <v>666</v>
      </c>
      <c r="B481" s="340" t="s">
        <v>59</v>
      </c>
      <c r="C481" s="340" t="s">
        <v>96</v>
      </c>
      <c r="D481" s="340" t="s">
        <v>104</v>
      </c>
      <c r="E481" s="340" t="s">
        <v>95</v>
      </c>
      <c r="F481" s="340" t="s">
        <v>238</v>
      </c>
      <c r="G481" s="340" t="s">
        <v>247</v>
      </c>
      <c r="H481" s="340" t="s">
        <v>254</v>
      </c>
      <c r="I481" s="340" t="s">
        <v>274</v>
      </c>
      <c r="J481" s="340" t="s">
        <v>340</v>
      </c>
      <c r="K481" s="311"/>
      <c r="L481" s="340" t="s">
        <v>346</v>
      </c>
      <c r="M481" s="340" t="s">
        <v>426</v>
      </c>
      <c r="N481" s="340" t="s">
        <v>444</v>
      </c>
      <c r="O481" s="340" t="s">
        <v>454</v>
      </c>
      <c r="P481" s="340" t="s">
        <v>480</v>
      </c>
      <c r="Q481" s="340" t="s">
        <v>504</v>
      </c>
      <c r="R481" s="340" t="s">
        <v>566</v>
      </c>
      <c r="S481" s="340" t="s">
        <v>586</v>
      </c>
      <c r="T481" s="340" t="s">
        <v>629</v>
      </c>
      <c r="U481" s="340" t="s">
        <v>654</v>
      </c>
      <c r="Z481" s="52"/>
      <c r="AC481" s="311"/>
    </row>
    <row r="482" spans="1:29" ht="13.5" customHeight="1" thickBot="1" x14ac:dyDescent="0.25">
      <c r="A482" s="622"/>
      <c r="B482" s="341"/>
      <c r="C482" s="341"/>
      <c r="D482" s="341"/>
      <c r="E482" s="341"/>
      <c r="F482" s="341"/>
      <c r="G482" s="341"/>
      <c r="H482" s="341"/>
      <c r="I482" s="341"/>
      <c r="J482" s="341"/>
      <c r="K482" s="311"/>
      <c r="L482" s="341"/>
      <c r="M482" s="341"/>
      <c r="N482" s="341"/>
      <c r="O482" s="341"/>
      <c r="P482" s="341"/>
      <c r="Q482" s="341"/>
      <c r="R482" s="341"/>
      <c r="S482" s="341"/>
      <c r="T482" s="341"/>
      <c r="U482" s="341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183.60000000000002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691</v>
      </c>
      <c r="F483" s="46">
        <f>IFERROR(W131*1,"0")+IFERROR(W132*1,"0")+IFERROR(W133*1,"0")</f>
        <v>1033.2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520.20000000000005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1375.0499999999997</v>
      </c>
      <c r="M483" s="46">
        <f>IFERROR(W269*1,"0")+IFERROR(W270*1,"0")+IFERROR(W271*1,"0")+IFERROR(W272*1,"0")+IFERROR(W273*1,"0")+IFERROR(W274*1,"0")+IFERROR(W275*1,"0")+IFERROR(W279*1,"0")+IFERROR(W280*1,"0")</f>
        <v>212.39999999999998</v>
      </c>
      <c r="N483" s="46">
        <f>IFERROR(W285*1,"0")+IFERROR(W289*1,"0")+IFERROR(W293*1,"0")+IFERROR(W297*1,"0")</f>
        <v>25.5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4226.3999999999996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1546.1999999999998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422.1</v>
      </c>
      <c r="R483" s="46">
        <f>IFERROR(W399*1,"0")+IFERROR(W400*1,"0")+IFERROR(W404*1,"0")+IFERROR(W405*1,"0")+IFERROR(W406*1,"0")+IFERROR(W407*1,"0")+IFERROR(W408*1,"0")+IFERROR(W409*1,"0")+IFERROR(W410*1,"0")</f>
        <v>50.400000000000006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7170.2399999999989</v>
      </c>
      <c r="T483" s="46">
        <f>IFERROR(W449*1,"0")+IFERROR(W450*1,"0")+IFERROR(W454*1,"0")+IFERROR(W455*1,"0")+IFERROR(W459*1,"0")+IFERROR(W460*1,"0")+IFERROR(W464*1,"0")+IFERROR(W465*1,"0")</f>
        <v>180</v>
      </c>
      <c r="U483" s="46">
        <f>IFERROR(W470*1,"0")</f>
        <v>187.2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1"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D421:E421"/>
    <mergeCell ref="D408:E408"/>
    <mergeCell ref="J9:L9"/>
    <mergeCell ref="R5:S5"/>
    <mergeCell ref="N27:R27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D331:E331"/>
    <mergeCell ref="D57:E57"/>
    <mergeCell ref="A8:C8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D196:E196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D242:E242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N160:R160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N297:R297"/>
    <mergeCell ref="A13:L13"/>
    <mergeCell ref="A19:X19"/>
    <mergeCell ref="N81:T81"/>
    <mergeCell ref="D102:E102"/>
    <mergeCell ref="N88:R88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269:R269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A458:X458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D418:E41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H10:L10"/>
    <mergeCell ref="A91:M92"/>
    <mergeCell ref="A9:C9"/>
    <mergeCell ref="N298:T29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D270:E270"/>
    <mergeCell ref="N420:R420"/>
    <mergeCell ref="N164:R164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A60:M61"/>
    <mergeCell ref="N150:R150"/>
    <mergeCell ref="D96:E96"/>
    <mergeCell ref="N242:R242"/>
    <mergeCell ref="A267:X267"/>
    <mergeCell ref="N165:R165"/>
    <mergeCell ref="A118:M119"/>
    <mergeCell ref="N156:T156"/>
    <mergeCell ref="N263:R263"/>
    <mergeCell ref="N29:R29"/>
    <mergeCell ref="A259:M260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N449:R449"/>
    <mergeCell ref="A453:X453"/>
    <mergeCell ref="N386:R386"/>
    <mergeCell ref="D371:E371"/>
    <mergeCell ref="N387:R387"/>
    <mergeCell ref="N401:T401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422:E422"/>
    <mergeCell ref="N31:R31"/>
    <mergeCell ref="N87:R87"/>
    <mergeCell ref="N258:R258"/>
    <mergeCell ref="D74:E74"/>
    <mergeCell ref="N329:R329"/>
    <mergeCell ref="A83:X83"/>
    <mergeCell ref="D68:E68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245:R245"/>
    <mergeCell ref="A352:X352"/>
    <mergeCell ref="N167:T167"/>
    <mergeCell ref="D188:E188"/>
    <mergeCell ref="Z17:Z18"/>
    <mergeCell ref="Y17:Y18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D309:E309"/>
    <mergeCell ref="N360:R360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A5:C5"/>
    <mergeCell ref="D9:E9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D28:E28"/>
    <mergeCell ref="D30:E30"/>
    <mergeCell ref="D67:E67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