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33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J483" i="2" l="1"/>
  <c r="V475" i="2"/>
  <c r="V474" i="2"/>
  <c r="W472" i="2"/>
  <c r="V472" i="2"/>
  <c r="W471" i="2"/>
  <c r="V471" i="2"/>
  <c r="W470" i="2"/>
  <c r="U483" i="2" s="1"/>
  <c r="N470" i="2"/>
  <c r="V467" i="2"/>
  <c r="V466" i="2"/>
  <c r="W465" i="2"/>
  <c r="X465" i="2" s="1"/>
  <c r="W464" i="2"/>
  <c r="W467" i="2" s="1"/>
  <c r="V462" i="2"/>
  <c r="V461" i="2"/>
  <c r="W460" i="2"/>
  <c r="X460" i="2" s="1"/>
  <c r="W459" i="2"/>
  <c r="W461" i="2" s="1"/>
  <c r="W457" i="2"/>
  <c r="V457" i="2"/>
  <c r="V456" i="2"/>
  <c r="W455" i="2"/>
  <c r="X455" i="2" s="1"/>
  <c r="W454" i="2"/>
  <c r="X454" i="2" s="1"/>
  <c r="V452" i="2"/>
  <c r="W451" i="2"/>
  <c r="V451" i="2"/>
  <c r="X450" i="2"/>
  <c r="W450" i="2"/>
  <c r="W449" i="2"/>
  <c r="X449" i="2" s="1"/>
  <c r="X451" i="2" s="1"/>
  <c r="V445" i="2"/>
  <c r="V444" i="2"/>
  <c r="W443" i="2"/>
  <c r="W445" i="2" s="1"/>
  <c r="N443" i="2"/>
  <c r="X442" i="2"/>
  <c r="W442" i="2"/>
  <c r="N442" i="2"/>
  <c r="V440" i="2"/>
  <c r="V439" i="2"/>
  <c r="W438" i="2"/>
  <c r="X438" i="2" s="1"/>
  <c r="W437" i="2"/>
  <c r="X437" i="2" s="1"/>
  <c r="X436" i="2"/>
  <c r="W436" i="2"/>
  <c r="W435" i="2"/>
  <c r="X435" i="2" s="1"/>
  <c r="N435" i="2"/>
  <c r="W434" i="2"/>
  <c r="X434" i="2" s="1"/>
  <c r="N434" i="2"/>
  <c r="W433" i="2"/>
  <c r="W440" i="2" s="1"/>
  <c r="N433" i="2"/>
  <c r="W431" i="2"/>
  <c r="V431" i="2"/>
  <c r="V430" i="2"/>
  <c r="X429" i="2"/>
  <c r="W429" i="2"/>
  <c r="N429" i="2"/>
  <c r="W428" i="2"/>
  <c r="W430" i="2" s="1"/>
  <c r="N428" i="2"/>
  <c r="V426" i="2"/>
  <c r="V425" i="2"/>
  <c r="W424" i="2"/>
  <c r="X424" i="2" s="1"/>
  <c r="N424" i="2"/>
  <c r="W423" i="2"/>
  <c r="X423" i="2" s="1"/>
  <c r="N423" i="2"/>
  <c r="W422" i="2"/>
  <c r="X422" i="2" s="1"/>
  <c r="N422" i="2"/>
  <c r="X421" i="2"/>
  <c r="W421" i="2"/>
  <c r="N421" i="2"/>
  <c r="W420" i="2"/>
  <c r="X420" i="2" s="1"/>
  <c r="N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X406" i="2"/>
  <c r="W406" i="2"/>
  <c r="W412" i="2" s="1"/>
  <c r="N406" i="2"/>
  <c r="X405" i="2"/>
  <c r="W405" i="2"/>
  <c r="N405" i="2"/>
  <c r="X404" i="2"/>
  <c r="X411" i="2" s="1"/>
  <c r="W404" i="2"/>
  <c r="N404" i="2"/>
  <c r="V402" i="2"/>
  <c r="W401" i="2"/>
  <c r="V401" i="2"/>
  <c r="X400" i="2"/>
  <c r="W400" i="2"/>
  <c r="N400" i="2"/>
  <c r="W399" i="2"/>
  <c r="X399" i="2" s="1"/>
  <c r="X401" i="2" s="1"/>
  <c r="N399" i="2"/>
  <c r="V396" i="2"/>
  <c r="V395" i="2"/>
  <c r="W394" i="2"/>
  <c r="W396" i="2" s="1"/>
  <c r="X393" i="2"/>
  <c r="W393" i="2"/>
  <c r="V391" i="2"/>
  <c r="V390" i="2"/>
  <c r="W389" i="2"/>
  <c r="X389" i="2" s="1"/>
  <c r="X388" i="2"/>
  <c r="W388" i="2"/>
  <c r="X387" i="2"/>
  <c r="W387" i="2"/>
  <c r="W386" i="2"/>
  <c r="X386" i="2" s="1"/>
  <c r="X390" i="2" s="1"/>
  <c r="V384" i="2"/>
  <c r="V383" i="2"/>
  <c r="W382" i="2"/>
  <c r="W383" i="2" s="1"/>
  <c r="N382" i="2"/>
  <c r="V380" i="2"/>
  <c r="V379" i="2"/>
  <c r="W378" i="2"/>
  <c r="X378" i="2" s="1"/>
  <c r="N378" i="2"/>
  <c r="W377" i="2"/>
  <c r="X377" i="2" s="1"/>
  <c r="N377" i="2"/>
  <c r="W376" i="2"/>
  <c r="W380" i="2" s="1"/>
  <c r="N376" i="2"/>
  <c r="W375" i="2"/>
  <c r="X375" i="2" s="1"/>
  <c r="N375" i="2"/>
  <c r="V373" i="2"/>
  <c r="V372" i="2"/>
  <c r="X371" i="2"/>
  <c r="W371" i="2"/>
  <c r="X370" i="2"/>
  <c r="W370" i="2"/>
  <c r="N370" i="2"/>
  <c r="W369" i="2"/>
  <c r="X369" i="2" s="1"/>
  <c r="N369" i="2"/>
  <c r="W368" i="2"/>
  <c r="X368" i="2" s="1"/>
  <c r="N368" i="2"/>
  <c r="W367" i="2"/>
  <c r="X367" i="2" s="1"/>
  <c r="N367" i="2"/>
  <c r="X366" i="2"/>
  <c r="W366" i="2"/>
  <c r="N366" i="2"/>
  <c r="W365" i="2"/>
  <c r="X365" i="2" s="1"/>
  <c r="N365" i="2"/>
  <c r="W364" i="2"/>
  <c r="X364" i="2" s="1"/>
  <c r="N364" i="2"/>
  <c r="W363" i="2"/>
  <c r="X363" i="2" s="1"/>
  <c r="N363" i="2"/>
  <c r="X362" i="2"/>
  <c r="W362" i="2"/>
  <c r="N362" i="2"/>
  <c r="W361" i="2"/>
  <c r="X361" i="2" s="1"/>
  <c r="N361" i="2"/>
  <c r="W360" i="2"/>
  <c r="X360" i="2" s="1"/>
  <c r="N360" i="2"/>
  <c r="W359" i="2"/>
  <c r="W373" i="2" s="1"/>
  <c r="N359" i="2"/>
  <c r="W357" i="2"/>
  <c r="V357" i="2"/>
  <c r="V356" i="2"/>
  <c r="W355" i="2"/>
  <c r="X355" i="2" s="1"/>
  <c r="N355" i="2"/>
  <c r="W354" i="2"/>
  <c r="W356" i="2" s="1"/>
  <c r="N354" i="2"/>
  <c r="W350" i="2"/>
  <c r="V350" i="2"/>
  <c r="W349" i="2"/>
  <c r="V349" i="2"/>
  <c r="X348" i="2"/>
  <c r="X349" i="2" s="1"/>
  <c r="W348" i="2"/>
  <c r="N348" i="2"/>
  <c r="V346" i="2"/>
  <c r="V345" i="2"/>
  <c r="X344" i="2"/>
  <c r="W344" i="2"/>
  <c r="N344" i="2"/>
  <c r="W343" i="2"/>
  <c r="X343" i="2" s="1"/>
  <c r="N343" i="2"/>
  <c r="W342" i="2"/>
  <c r="X342" i="2" s="1"/>
  <c r="N342" i="2"/>
  <c r="W341" i="2"/>
  <c r="W346" i="2" s="1"/>
  <c r="N341" i="2"/>
  <c r="W339" i="2"/>
  <c r="V339" i="2"/>
  <c r="V338" i="2"/>
  <c r="W337" i="2"/>
  <c r="X337" i="2" s="1"/>
  <c r="N337" i="2"/>
  <c r="W336" i="2"/>
  <c r="W338" i="2" s="1"/>
  <c r="N336" i="2"/>
  <c r="V334" i="2"/>
  <c r="V333" i="2"/>
  <c r="X332" i="2"/>
  <c r="W332" i="2"/>
  <c r="N332" i="2"/>
  <c r="W331" i="2"/>
  <c r="X331" i="2" s="1"/>
  <c r="N331" i="2"/>
  <c r="X330" i="2"/>
  <c r="W330" i="2"/>
  <c r="P483" i="2" s="1"/>
  <c r="N330" i="2"/>
  <c r="X329" i="2"/>
  <c r="X333" i="2" s="1"/>
  <c r="W329" i="2"/>
  <c r="W333" i="2" s="1"/>
  <c r="N329" i="2"/>
  <c r="V326" i="2"/>
  <c r="V325" i="2"/>
  <c r="W324" i="2"/>
  <c r="W325" i="2" s="1"/>
  <c r="N324" i="2"/>
  <c r="W322" i="2"/>
  <c r="V322" i="2"/>
  <c r="W321" i="2"/>
  <c r="V321" i="2"/>
  <c r="W320" i="2"/>
  <c r="X320" i="2" s="1"/>
  <c r="X321" i="2" s="1"/>
  <c r="N320" i="2"/>
  <c r="V318" i="2"/>
  <c r="W317" i="2"/>
  <c r="V317" i="2"/>
  <c r="X316" i="2"/>
  <c r="W316" i="2"/>
  <c r="N316" i="2"/>
  <c r="X315" i="2"/>
  <c r="W315" i="2"/>
  <c r="W314" i="2"/>
  <c r="X314" i="2" s="1"/>
  <c r="X317" i="2" s="1"/>
  <c r="N314" i="2"/>
  <c r="V312" i="2"/>
  <c r="V311" i="2"/>
  <c r="W310" i="2"/>
  <c r="X310" i="2" s="1"/>
  <c r="N310" i="2"/>
  <c r="W309" i="2"/>
  <c r="X309" i="2" s="1"/>
  <c r="N309" i="2"/>
  <c r="W308" i="2"/>
  <c r="X308" i="2" s="1"/>
  <c r="W307" i="2"/>
  <c r="X307" i="2" s="1"/>
  <c r="N307" i="2"/>
  <c r="X306" i="2"/>
  <c r="W306" i="2"/>
  <c r="N306" i="2"/>
  <c r="W305" i="2"/>
  <c r="X305" i="2" s="1"/>
  <c r="N305" i="2"/>
  <c r="W304" i="2"/>
  <c r="X304" i="2" s="1"/>
  <c r="N304" i="2"/>
  <c r="W303" i="2"/>
  <c r="N303" i="2"/>
  <c r="V299" i="2"/>
  <c r="W298" i="2"/>
  <c r="V298" i="2"/>
  <c r="W297" i="2"/>
  <c r="X297" i="2" s="1"/>
  <c r="X298" i="2" s="1"/>
  <c r="N297" i="2"/>
  <c r="W295" i="2"/>
  <c r="V295" i="2"/>
  <c r="W294" i="2"/>
  <c r="V294" i="2"/>
  <c r="W293" i="2"/>
  <c r="X293" i="2" s="1"/>
  <c r="X294" i="2" s="1"/>
  <c r="N293" i="2"/>
  <c r="V291" i="2"/>
  <c r="V290" i="2"/>
  <c r="W289" i="2"/>
  <c r="W291" i="2" s="1"/>
  <c r="N289" i="2"/>
  <c r="V287" i="2"/>
  <c r="W286" i="2"/>
  <c r="V286" i="2"/>
  <c r="W285" i="2"/>
  <c r="X285" i="2" s="1"/>
  <c r="X286" i="2" s="1"/>
  <c r="N285" i="2"/>
  <c r="W282" i="2"/>
  <c r="V282" i="2"/>
  <c r="W281" i="2"/>
  <c r="V281" i="2"/>
  <c r="W280" i="2"/>
  <c r="X280" i="2" s="1"/>
  <c r="N280" i="2"/>
  <c r="W279" i="2"/>
  <c r="X279" i="2" s="1"/>
  <c r="X281" i="2" s="1"/>
  <c r="N279" i="2"/>
  <c r="V277" i="2"/>
  <c r="V276" i="2"/>
  <c r="X275" i="2"/>
  <c r="W275" i="2"/>
  <c r="N275" i="2"/>
  <c r="X274" i="2"/>
  <c r="W274" i="2"/>
  <c r="N274" i="2"/>
  <c r="W273" i="2"/>
  <c r="X273" i="2" s="1"/>
  <c r="N273" i="2"/>
  <c r="W272" i="2"/>
  <c r="X272" i="2" s="1"/>
  <c r="N272" i="2"/>
  <c r="X271" i="2"/>
  <c r="W271" i="2"/>
  <c r="W270" i="2"/>
  <c r="X270" i="2" s="1"/>
  <c r="N270" i="2"/>
  <c r="W269" i="2"/>
  <c r="X269" i="2" s="1"/>
  <c r="N269" i="2"/>
  <c r="V266" i="2"/>
  <c r="W265" i="2"/>
  <c r="V265" i="2"/>
  <c r="W264" i="2"/>
  <c r="X264" i="2" s="1"/>
  <c r="N264" i="2"/>
  <c r="W263" i="2"/>
  <c r="X263" i="2" s="1"/>
  <c r="N263" i="2"/>
  <c r="W262" i="2"/>
  <c r="X262" i="2" s="1"/>
  <c r="N262" i="2"/>
  <c r="W260" i="2"/>
  <c r="V260" i="2"/>
  <c r="V259" i="2"/>
  <c r="X258" i="2"/>
  <c r="W258" i="2"/>
  <c r="N258" i="2"/>
  <c r="W257" i="2"/>
  <c r="X257" i="2" s="1"/>
  <c r="W256" i="2"/>
  <c r="W259" i="2" s="1"/>
  <c r="V254" i="2"/>
  <c r="V253" i="2"/>
  <c r="X252" i="2"/>
  <c r="W252" i="2"/>
  <c r="N252" i="2"/>
  <c r="W251" i="2"/>
  <c r="X251" i="2" s="1"/>
  <c r="N251" i="2"/>
  <c r="W250" i="2"/>
  <c r="W253" i="2" s="1"/>
  <c r="N250" i="2"/>
  <c r="V248" i="2"/>
  <c r="V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W241" i="2"/>
  <c r="X241" i="2" s="1"/>
  <c r="W240" i="2"/>
  <c r="X240" i="2" s="1"/>
  <c r="N240" i="2"/>
  <c r="X239" i="2"/>
  <c r="W239" i="2"/>
  <c r="N239" i="2"/>
  <c r="X238" i="2"/>
  <c r="W238" i="2"/>
  <c r="N238" i="2"/>
  <c r="V236" i="2"/>
  <c r="W235" i="2"/>
  <c r="V235" i="2"/>
  <c r="X234" i="2"/>
  <c r="W234" i="2"/>
  <c r="N234" i="2"/>
  <c r="W233" i="2"/>
  <c r="X233" i="2" s="1"/>
  <c r="N233" i="2"/>
  <c r="W232" i="2"/>
  <c r="X232" i="2" s="1"/>
  <c r="N232" i="2"/>
  <c r="W230" i="2"/>
  <c r="V230" i="2"/>
  <c r="W229" i="2"/>
  <c r="V229" i="2"/>
  <c r="W228" i="2"/>
  <c r="X228" i="2" s="1"/>
  <c r="X229" i="2" s="1"/>
  <c r="N228" i="2"/>
  <c r="V226" i="2"/>
  <c r="V225" i="2"/>
  <c r="W224" i="2"/>
  <c r="X224" i="2" s="1"/>
  <c r="N224" i="2"/>
  <c r="X223" i="2"/>
  <c r="W223" i="2"/>
  <c r="N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X218" i="2"/>
  <c r="W218" i="2"/>
  <c r="N218" i="2"/>
  <c r="W217" i="2"/>
  <c r="X217" i="2" s="1"/>
  <c r="N217" i="2"/>
  <c r="W216" i="2"/>
  <c r="X216" i="2" s="1"/>
  <c r="N216" i="2"/>
  <c r="X215" i="2"/>
  <c r="W215" i="2"/>
  <c r="N215" i="2"/>
  <c r="X214" i="2"/>
  <c r="W214" i="2"/>
  <c r="N214" i="2"/>
  <c r="W213" i="2"/>
  <c r="X213" i="2" s="1"/>
  <c r="N213" i="2"/>
  <c r="W212" i="2"/>
  <c r="X212" i="2" s="1"/>
  <c r="N212" i="2"/>
  <c r="X211" i="2"/>
  <c r="W211" i="2"/>
  <c r="N211" i="2"/>
  <c r="X210" i="2"/>
  <c r="X225" i="2" s="1"/>
  <c r="W210" i="2"/>
  <c r="W226" i="2" s="1"/>
  <c r="N210" i="2"/>
  <c r="W207" i="2"/>
  <c r="V207" i="2"/>
  <c r="W206" i="2"/>
  <c r="V206" i="2"/>
  <c r="X205" i="2"/>
  <c r="W205" i="2"/>
  <c r="W204" i="2"/>
  <c r="X204" i="2" s="1"/>
  <c r="X206" i="2" s="1"/>
  <c r="N204" i="2"/>
  <c r="V201" i="2"/>
  <c r="V200" i="2"/>
  <c r="W199" i="2"/>
  <c r="W200" i="2" s="1"/>
  <c r="N199" i="2"/>
  <c r="X198" i="2"/>
  <c r="W198" i="2"/>
  <c r="N198" i="2"/>
  <c r="X197" i="2"/>
  <c r="W197" i="2"/>
  <c r="W196" i="2"/>
  <c r="W201" i="2" s="1"/>
  <c r="V194" i="2"/>
  <c r="V193" i="2"/>
  <c r="X192" i="2"/>
  <c r="W192" i="2"/>
  <c r="N192" i="2"/>
  <c r="X191" i="2"/>
  <c r="W191" i="2"/>
  <c r="N191" i="2"/>
  <c r="W190" i="2"/>
  <c r="X190" i="2" s="1"/>
  <c r="N190" i="2"/>
  <c r="W189" i="2"/>
  <c r="X189" i="2" s="1"/>
  <c r="N189" i="2"/>
  <c r="X188" i="2"/>
  <c r="W188" i="2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X183" i="2"/>
  <c r="W183" i="2"/>
  <c r="W182" i="2"/>
  <c r="X182" i="2" s="1"/>
  <c r="W181" i="2"/>
  <c r="X181" i="2" s="1"/>
  <c r="N181" i="2"/>
  <c r="W180" i="2"/>
  <c r="X180" i="2" s="1"/>
  <c r="N180" i="2"/>
  <c r="W179" i="2"/>
  <c r="X179" i="2" s="1"/>
  <c r="X178" i="2"/>
  <c r="W178" i="2"/>
  <c r="N178" i="2"/>
  <c r="W177" i="2"/>
  <c r="X177" i="2" s="1"/>
  <c r="W176" i="2"/>
  <c r="W194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X169" i="2" s="1"/>
  <c r="N169" i="2"/>
  <c r="V167" i="2"/>
  <c r="V166" i="2"/>
  <c r="W165" i="2"/>
  <c r="W166" i="2" s="1"/>
  <c r="N165" i="2"/>
  <c r="X164" i="2"/>
  <c r="W164" i="2"/>
  <c r="W167" i="2" s="1"/>
  <c r="V162" i="2"/>
  <c r="V161" i="2"/>
  <c r="W160" i="2"/>
  <c r="X160" i="2" s="1"/>
  <c r="N160" i="2"/>
  <c r="W159" i="2"/>
  <c r="W162" i="2" s="1"/>
  <c r="N159" i="2"/>
  <c r="V156" i="2"/>
  <c r="V155" i="2"/>
  <c r="W154" i="2"/>
  <c r="X154" i="2" s="1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W147" i="2"/>
  <c r="X147" i="2" s="1"/>
  <c r="N147" i="2"/>
  <c r="W146" i="2"/>
  <c r="H483" i="2" s="1"/>
  <c r="N146" i="2"/>
  <c r="V143" i="2"/>
  <c r="W142" i="2"/>
  <c r="V142" i="2"/>
  <c r="W141" i="2"/>
  <c r="X141" i="2" s="1"/>
  <c r="N141" i="2"/>
  <c r="W140" i="2"/>
  <c r="X140" i="2" s="1"/>
  <c r="N140" i="2"/>
  <c r="W139" i="2"/>
  <c r="W143" i="2" s="1"/>
  <c r="N139" i="2"/>
  <c r="V135" i="2"/>
  <c r="V134" i="2"/>
  <c r="X133" i="2"/>
  <c r="W133" i="2"/>
  <c r="N133" i="2"/>
  <c r="W132" i="2"/>
  <c r="X132" i="2" s="1"/>
  <c r="N132" i="2"/>
  <c r="W131" i="2"/>
  <c r="W134" i="2" s="1"/>
  <c r="W128" i="2"/>
  <c r="V128" i="2"/>
  <c r="V127" i="2"/>
  <c r="W126" i="2"/>
  <c r="X126" i="2" s="1"/>
  <c r="W125" i="2"/>
  <c r="X125" i="2" s="1"/>
  <c r="N125" i="2"/>
  <c r="W124" i="2"/>
  <c r="X124" i="2" s="1"/>
  <c r="X123" i="2"/>
  <c r="W123" i="2"/>
  <c r="N123" i="2"/>
  <c r="W122" i="2"/>
  <c r="X122" i="2" s="1"/>
  <c r="W121" i="2"/>
  <c r="X121" i="2" s="1"/>
  <c r="X127" i="2" s="1"/>
  <c r="N121" i="2"/>
  <c r="V119" i="2"/>
  <c r="V118" i="2"/>
  <c r="X117" i="2"/>
  <c r="W117" i="2"/>
  <c r="W116" i="2"/>
  <c r="X116" i="2" s="1"/>
  <c r="N116" i="2"/>
  <c r="W115" i="2"/>
  <c r="X115" i="2" s="1"/>
  <c r="W114" i="2"/>
  <c r="X114" i="2" s="1"/>
  <c r="W113" i="2"/>
  <c r="X113" i="2" s="1"/>
  <c r="X112" i="2"/>
  <c r="W112" i="2"/>
  <c r="W111" i="2"/>
  <c r="X111" i="2" s="1"/>
  <c r="X110" i="2"/>
  <c r="W110" i="2"/>
  <c r="N110" i="2"/>
  <c r="W109" i="2"/>
  <c r="X109" i="2" s="1"/>
  <c r="W108" i="2"/>
  <c r="X108" i="2" s="1"/>
  <c r="W107" i="2"/>
  <c r="W118" i="2" s="1"/>
  <c r="V105" i="2"/>
  <c r="V104" i="2"/>
  <c r="W103" i="2"/>
  <c r="X103" i="2" s="1"/>
  <c r="W102" i="2"/>
  <c r="X102" i="2" s="1"/>
  <c r="W101" i="2"/>
  <c r="X101" i="2" s="1"/>
  <c r="N101" i="2"/>
  <c r="X100" i="2"/>
  <c r="W100" i="2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X95" i="2"/>
  <c r="W95" i="2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W92" i="2" s="1"/>
  <c r="X86" i="2"/>
  <c r="W86" i="2"/>
  <c r="W85" i="2"/>
  <c r="X85" i="2" s="1"/>
  <c r="N85" i="2"/>
  <c r="W84" i="2"/>
  <c r="X84" i="2" s="1"/>
  <c r="V82" i="2"/>
  <c r="V81" i="2"/>
  <c r="X80" i="2"/>
  <c r="W80" i="2"/>
  <c r="N80" i="2"/>
  <c r="X79" i="2"/>
  <c r="W79" i="2"/>
  <c r="N79" i="2"/>
  <c r="W78" i="2"/>
  <c r="X78" i="2" s="1"/>
  <c r="N78" i="2"/>
  <c r="W77" i="2"/>
  <c r="X77" i="2" s="1"/>
  <c r="N77" i="2"/>
  <c r="X76" i="2"/>
  <c r="W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W67" i="2"/>
  <c r="X67" i="2" s="1"/>
  <c r="N67" i="2"/>
  <c r="W66" i="2"/>
  <c r="X66" i="2" s="1"/>
  <c r="N66" i="2"/>
  <c r="W65" i="2"/>
  <c r="X65" i="2" s="1"/>
  <c r="W64" i="2"/>
  <c r="X64" i="2" s="1"/>
  <c r="W61" i="2"/>
  <c r="V61" i="2"/>
  <c r="V60" i="2"/>
  <c r="W59" i="2"/>
  <c r="X59" i="2" s="1"/>
  <c r="W58" i="2"/>
  <c r="X58" i="2" s="1"/>
  <c r="N58" i="2"/>
  <c r="W57" i="2"/>
  <c r="X57" i="2" s="1"/>
  <c r="N57" i="2"/>
  <c r="X56" i="2"/>
  <c r="W56" i="2"/>
  <c r="D483" i="2" s="1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W42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N31" i="2"/>
  <c r="X30" i="2"/>
  <c r="W30" i="2"/>
  <c r="N30" i="2"/>
  <c r="X29" i="2"/>
  <c r="W29" i="2"/>
  <c r="N29" i="2"/>
  <c r="W28" i="2"/>
  <c r="X28" i="2" s="1"/>
  <c r="W27" i="2"/>
  <c r="X27" i="2" s="1"/>
  <c r="N27" i="2"/>
  <c r="X26" i="2"/>
  <c r="W26" i="2"/>
  <c r="W34" i="2" s="1"/>
  <c r="N26" i="2"/>
  <c r="V24" i="2"/>
  <c r="V23" i="2"/>
  <c r="W22" i="2"/>
  <c r="N22" i="2"/>
  <c r="H10" i="2"/>
  <c r="A9" i="2"/>
  <c r="J9" i="2" s="1"/>
  <c r="D7" i="2"/>
  <c r="O6" i="2"/>
  <c r="N2" i="2"/>
  <c r="V477" i="2" l="1"/>
  <c r="W318" i="2"/>
  <c r="W475" i="2"/>
  <c r="O483" i="2"/>
  <c r="V476" i="2"/>
  <c r="V473" i="2"/>
  <c r="W311" i="2"/>
  <c r="F10" i="2"/>
  <c r="X456" i="2"/>
  <c r="X81" i="2"/>
  <c r="X173" i="2"/>
  <c r="X91" i="2"/>
  <c r="X276" i="2"/>
  <c r="X425" i="2"/>
  <c r="X33" i="2"/>
  <c r="X60" i="2"/>
  <c r="X104" i="2"/>
  <c r="X247" i="2"/>
  <c r="X235" i="2"/>
  <c r="X265" i="2"/>
  <c r="X107" i="2"/>
  <c r="X118" i="2" s="1"/>
  <c r="X176" i="2"/>
  <c r="X193" i="2" s="1"/>
  <c r="X22" i="2"/>
  <c r="X23" i="2" s="1"/>
  <c r="X44" i="2"/>
  <c r="X45" i="2" s="1"/>
  <c r="W247" i="2"/>
  <c r="W326" i="2"/>
  <c r="W384" i="2"/>
  <c r="X40" i="2"/>
  <c r="X41" i="2" s="1"/>
  <c r="W60" i="2"/>
  <c r="W127" i="2"/>
  <c r="W173" i="2"/>
  <c r="A10" i="2"/>
  <c r="W91" i="2"/>
  <c r="W105" i="2"/>
  <c r="W248" i="2"/>
  <c r="W287" i="2"/>
  <c r="W299" i="2"/>
  <c r="W425" i="2"/>
  <c r="W456" i="2"/>
  <c r="W462" i="2"/>
  <c r="X470" i="2"/>
  <c r="X471" i="2" s="1"/>
  <c r="I483" i="2"/>
  <c r="X50" i="2"/>
  <c r="X52" i="2" s="1"/>
  <c r="X87" i="2"/>
  <c r="W193" i="2"/>
  <c r="W254" i="2"/>
  <c r="W276" i="2"/>
  <c r="W334" i="2"/>
  <c r="X376" i="2"/>
  <c r="X379" i="2" s="1"/>
  <c r="X394" i="2"/>
  <c r="X395" i="2" s="1"/>
  <c r="X464" i="2"/>
  <c r="X466" i="2" s="1"/>
  <c r="L483" i="2"/>
  <c r="X36" i="2"/>
  <c r="X37" i="2" s="1"/>
  <c r="X165" i="2"/>
  <c r="X166" i="2" s="1"/>
  <c r="X250" i="2"/>
  <c r="X253" i="2" s="1"/>
  <c r="X289" i="2"/>
  <c r="X290" i="2" s="1"/>
  <c r="X303" i="2"/>
  <c r="X311" i="2" s="1"/>
  <c r="W345" i="2"/>
  <c r="W426" i="2"/>
  <c r="M483" i="2"/>
  <c r="X159" i="2"/>
  <c r="X161" i="2" s="1"/>
  <c r="X256" i="2"/>
  <c r="X259" i="2" s="1"/>
  <c r="W266" i="2"/>
  <c r="W312" i="2"/>
  <c r="X324" i="2"/>
  <c r="X325" i="2" s="1"/>
  <c r="X341" i="2"/>
  <c r="X345" i="2" s="1"/>
  <c r="X359" i="2"/>
  <c r="X372" i="2" s="1"/>
  <c r="X382" i="2"/>
  <c r="X383" i="2" s="1"/>
  <c r="W395" i="2"/>
  <c r="W411" i="2"/>
  <c r="X443" i="2"/>
  <c r="X444" i="2" s="1"/>
  <c r="N483" i="2"/>
  <c r="W174" i="2"/>
  <c r="X199" i="2"/>
  <c r="W82" i="2"/>
  <c r="W119" i="2"/>
  <c r="X139" i="2"/>
  <c r="X142" i="2" s="1"/>
  <c r="W225" i="2"/>
  <c r="W277" i="2"/>
  <c r="W290" i="2"/>
  <c r="X336" i="2"/>
  <c r="X338" i="2" s="1"/>
  <c r="X354" i="2"/>
  <c r="X356" i="2" s="1"/>
  <c r="W372" i="2"/>
  <c r="X433" i="2"/>
  <c r="X439" i="2" s="1"/>
  <c r="X459" i="2"/>
  <c r="X461" i="2" s="1"/>
  <c r="B483" i="2"/>
  <c r="X131" i="2"/>
  <c r="X134" i="2" s="1"/>
  <c r="W236" i="2"/>
  <c r="W402" i="2"/>
  <c r="X428" i="2"/>
  <c r="X430" i="2" s="1"/>
  <c r="W444" i="2"/>
  <c r="W452" i="2"/>
  <c r="W466" i="2"/>
  <c r="C483" i="2"/>
  <c r="W81" i="2"/>
  <c r="W135" i="2"/>
  <c r="W23" i="2"/>
  <c r="W38" i="2"/>
  <c r="W52" i="2"/>
  <c r="X146" i="2"/>
  <c r="X155" i="2" s="1"/>
  <c r="W161" i="2"/>
  <c r="X196" i="2"/>
  <c r="X200" i="2" s="1"/>
  <c r="W390" i="2"/>
  <c r="W439" i="2"/>
  <c r="Q483" i="2"/>
  <c r="W33" i="2"/>
  <c r="W45" i="2"/>
  <c r="W155" i="2"/>
  <c r="E483" i="2"/>
  <c r="R483" i="2"/>
  <c r="F9" i="2"/>
  <c r="W104" i="2"/>
  <c r="W474" i="2"/>
  <c r="F483" i="2"/>
  <c r="S483" i="2"/>
  <c r="G483" i="2"/>
  <c r="T483" i="2"/>
  <c r="H9" i="2"/>
  <c r="W24" i="2"/>
  <c r="W379" i="2"/>
  <c r="W391" i="2"/>
  <c r="W156" i="2"/>
  <c r="W476" i="2" l="1"/>
  <c r="W477" i="2"/>
  <c r="X478" i="2"/>
  <c r="W473" i="2"/>
</calcChain>
</file>

<file path=xl/sharedStrings.xml><?xml version="1.0" encoding="utf-8"?>
<sst xmlns="http://schemas.openxmlformats.org/spreadsheetml/2006/main" count="3111" uniqueCount="708">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</sst>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3"/>
  <sheetViews>
    <sheetView showGridLines="0" tabSelected="1" topLeftCell="F425" zoomScaleNormal="100" zoomScaleSheetLayoutView="100" workbookViewId="0">
      <selection activeCell="V315" sqref="V3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4" t="s">
        <v>29</v>
      </c>
      <c r="E1" s="324"/>
      <c r="F1" s="324"/>
      <c r="G1" s="14" t="s">
        <v>66</v>
      </c>
      <c r="H1" s="324" t="s">
        <v>49</v>
      </c>
      <c r="I1" s="324"/>
      <c r="J1" s="324"/>
      <c r="K1" s="324"/>
      <c r="L1" s="324"/>
      <c r="M1" s="324"/>
      <c r="N1" s="324"/>
      <c r="O1" s="324"/>
      <c r="P1" s="325" t="s">
        <v>67</v>
      </c>
      <c r="Q1" s="326"/>
      <c r="R1" s="32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7"/>
      <c r="O3" s="327"/>
      <c r="P3" s="327"/>
      <c r="Q3" s="327"/>
      <c r="R3" s="327"/>
      <c r="S3" s="327"/>
      <c r="T3" s="327"/>
      <c r="U3" s="32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8" t="s">
        <v>8</v>
      </c>
      <c r="B5" s="328"/>
      <c r="C5" s="328"/>
      <c r="D5" s="329"/>
      <c r="E5" s="329"/>
      <c r="F5" s="330" t="s">
        <v>14</v>
      </c>
      <c r="G5" s="330"/>
      <c r="H5" s="329"/>
      <c r="I5" s="329"/>
      <c r="J5" s="329"/>
      <c r="K5" s="329"/>
      <c r="L5" s="329"/>
      <c r="N5" s="27" t="s">
        <v>4</v>
      </c>
      <c r="O5" s="331">
        <v>45278</v>
      </c>
      <c r="P5" s="331"/>
      <c r="R5" s="332" t="s">
        <v>3</v>
      </c>
      <c r="S5" s="333"/>
      <c r="T5" s="334" t="s">
        <v>672</v>
      </c>
      <c r="U5" s="335"/>
      <c r="Z5" s="60"/>
      <c r="AA5" s="60"/>
      <c r="AB5" s="60"/>
    </row>
    <row r="6" spans="1:29" s="17" customFormat="1" ht="24" customHeight="1" x14ac:dyDescent="0.2">
      <c r="A6" s="328" t="s">
        <v>1</v>
      </c>
      <c r="B6" s="328"/>
      <c r="C6" s="328"/>
      <c r="D6" s="336" t="s">
        <v>682</v>
      </c>
      <c r="E6" s="336"/>
      <c r="F6" s="336"/>
      <c r="G6" s="336"/>
      <c r="H6" s="336"/>
      <c r="I6" s="336"/>
      <c r="J6" s="336"/>
      <c r="K6" s="336"/>
      <c r="L6" s="336"/>
      <c r="N6" s="27" t="s">
        <v>30</v>
      </c>
      <c r="O6" s="337" t="str">
        <f>IF(O5=0," ",CHOOSE(WEEKDAY(O5,2),"Понедельник","Вторник","Среда","Четверг","Пятница","Суббота","Воскресенье"))</f>
        <v>Понедельник</v>
      </c>
      <c r="P6" s="337"/>
      <c r="R6" s="338" t="s">
        <v>5</v>
      </c>
      <c r="S6" s="339"/>
      <c r="T6" s="340" t="s">
        <v>69</v>
      </c>
      <c r="U6" s="34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6" t="str">
        <f>IFERROR(VLOOKUP(DeliveryAddress,Table,3,0),1)</f>
        <v>4</v>
      </c>
      <c r="E7" s="347"/>
      <c r="F7" s="347"/>
      <c r="G7" s="347"/>
      <c r="H7" s="347"/>
      <c r="I7" s="347"/>
      <c r="J7" s="347"/>
      <c r="K7" s="347"/>
      <c r="L7" s="348"/>
      <c r="N7" s="29"/>
      <c r="O7" s="49"/>
      <c r="P7" s="49"/>
      <c r="R7" s="338"/>
      <c r="S7" s="339"/>
      <c r="T7" s="342"/>
      <c r="U7" s="343"/>
      <c r="Z7" s="60"/>
      <c r="AA7" s="60"/>
      <c r="AB7" s="60"/>
    </row>
    <row r="8" spans="1:29" s="17" customFormat="1" ht="25.5" customHeight="1" x14ac:dyDescent="0.2">
      <c r="A8" s="349" t="s">
        <v>60</v>
      </c>
      <c r="B8" s="349"/>
      <c r="C8" s="349"/>
      <c r="D8" s="350"/>
      <c r="E8" s="350"/>
      <c r="F8" s="350"/>
      <c r="G8" s="350"/>
      <c r="H8" s="350"/>
      <c r="I8" s="350"/>
      <c r="J8" s="350"/>
      <c r="K8" s="350"/>
      <c r="L8" s="350"/>
      <c r="N8" s="27" t="s">
        <v>11</v>
      </c>
      <c r="O8" s="351">
        <v>0.41666666666666669</v>
      </c>
      <c r="P8" s="351"/>
      <c r="R8" s="338"/>
      <c r="S8" s="339"/>
      <c r="T8" s="342"/>
      <c r="U8" s="343"/>
      <c r="Z8" s="60"/>
      <c r="AA8" s="60"/>
      <c r="AB8" s="60"/>
    </row>
    <row r="9" spans="1:29" s="17" customFormat="1" ht="39.950000000000003" customHeight="1" x14ac:dyDescent="0.2">
      <c r="A9" s="3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353" t="s">
        <v>48</v>
      </c>
      <c r="E9" s="354"/>
      <c r="F9" s="3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31" t="s">
        <v>15</v>
      </c>
      <c r="O9" s="331"/>
      <c r="P9" s="331"/>
      <c r="R9" s="338"/>
      <c r="S9" s="339"/>
      <c r="T9" s="344"/>
      <c r="U9" s="34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353"/>
      <c r="E10" s="354"/>
      <c r="F10" s="3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356" t="str">
        <f>IFERROR(VLOOKUP($D$10,Proxy,2,FALSE),"")</f>
        <v/>
      </c>
      <c r="I10" s="356"/>
      <c r="J10" s="356"/>
      <c r="K10" s="356"/>
      <c r="L10" s="356"/>
      <c r="N10" s="31" t="s">
        <v>35</v>
      </c>
      <c r="O10" s="351"/>
      <c r="P10" s="351"/>
      <c r="S10" s="29" t="s">
        <v>12</v>
      </c>
      <c r="T10" s="357" t="s">
        <v>70</v>
      </c>
      <c r="U10" s="35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1"/>
      <c r="P11" s="351"/>
      <c r="S11" s="29" t="s">
        <v>31</v>
      </c>
      <c r="T11" s="359" t="s">
        <v>57</v>
      </c>
      <c r="U11" s="35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0" t="s">
        <v>71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N12" s="27" t="s">
        <v>33</v>
      </c>
      <c r="O12" s="361"/>
      <c r="P12" s="361"/>
      <c r="Q12" s="28"/>
      <c r="R12"/>
      <c r="S12" s="29" t="s">
        <v>48</v>
      </c>
      <c r="T12" s="362"/>
      <c r="U12" s="362"/>
      <c r="V12"/>
      <c r="Z12" s="60"/>
      <c r="AA12" s="60"/>
      <c r="AB12" s="60"/>
    </row>
    <row r="13" spans="1:29" s="17" customFormat="1" ht="23.25" customHeight="1" x14ac:dyDescent="0.2">
      <c r="A13" s="360" t="s">
        <v>72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1"/>
      <c r="N13" s="31" t="s">
        <v>34</v>
      </c>
      <c r="O13" s="359"/>
      <c r="P13" s="35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0" t="s">
        <v>73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3" t="s">
        <v>74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/>
      <c r="N15" s="364" t="s">
        <v>63</v>
      </c>
      <c r="O15" s="364"/>
      <c r="P15" s="364"/>
      <c r="Q15" s="364"/>
      <c r="R15" s="36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5"/>
      <c r="O16" s="365"/>
      <c r="P16" s="365"/>
      <c r="Q16" s="365"/>
      <c r="R16" s="36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7" t="s">
        <v>61</v>
      </c>
      <c r="B17" s="367" t="s">
        <v>51</v>
      </c>
      <c r="C17" s="368" t="s">
        <v>50</v>
      </c>
      <c r="D17" s="367" t="s">
        <v>52</v>
      </c>
      <c r="E17" s="367"/>
      <c r="F17" s="367" t="s">
        <v>24</v>
      </c>
      <c r="G17" s="367" t="s">
        <v>27</v>
      </c>
      <c r="H17" s="367" t="s">
        <v>25</v>
      </c>
      <c r="I17" s="367" t="s">
        <v>26</v>
      </c>
      <c r="J17" s="369" t="s">
        <v>16</v>
      </c>
      <c r="K17" s="369" t="s">
        <v>65</v>
      </c>
      <c r="L17" s="369" t="s">
        <v>2</v>
      </c>
      <c r="M17" s="367" t="s">
        <v>28</v>
      </c>
      <c r="N17" s="367" t="s">
        <v>17</v>
      </c>
      <c r="O17" s="367"/>
      <c r="P17" s="367"/>
      <c r="Q17" s="367"/>
      <c r="R17" s="367"/>
      <c r="S17" s="366" t="s">
        <v>58</v>
      </c>
      <c r="T17" s="367"/>
      <c r="U17" s="367" t="s">
        <v>6</v>
      </c>
      <c r="V17" s="367" t="s">
        <v>44</v>
      </c>
      <c r="W17" s="371" t="s">
        <v>56</v>
      </c>
      <c r="X17" s="367" t="s">
        <v>18</v>
      </c>
      <c r="Y17" s="373" t="s">
        <v>62</v>
      </c>
      <c r="Z17" s="373" t="s">
        <v>19</v>
      </c>
      <c r="AA17" s="374" t="s">
        <v>59</v>
      </c>
      <c r="AB17" s="375"/>
      <c r="AC17" s="376"/>
      <c r="AD17" s="380"/>
      <c r="BA17" s="381" t="s">
        <v>64</v>
      </c>
    </row>
    <row r="18" spans="1:53" ht="14.25" customHeight="1" x14ac:dyDescent="0.2">
      <c r="A18" s="367"/>
      <c r="B18" s="367"/>
      <c r="C18" s="368"/>
      <c r="D18" s="367"/>
      <c r="E18" s="367"/>
      <c r="F18" s="367" t="s">
        <v>20</v>
      </c>
      <c r="G18" s="367" t="s">
        <v>21</v>
      </c>
      <c r="H18" s="367" t="s">
        <v>22</v>
      </c>
      <c r="I18" s="367" t="s">
        <v>22</v>
      </c>
      <c r="J18" s="370"/>
      <c r="K18" s="370"/>
      <c r="L18" s="370"/>
      <c r="M18" s="367"/>
      <c r="N18" s="367"/>
      <c r="O18" s="367"/>
      <c r="P18" s="367"/>
      <c r="Q18" s="367"/>
      <c r="R18" s="367"/>
      <c r="S18" s="36" t="s">
        <v>47</v>
      </c>
      <c r="T18" s="36" t="s">
        <v>46</v>
      </c>
      <c r="U18" s="367"/>
      <c r="V18" s="367"/>
      <c r="W18" s="372"/>
      <c r="X18" s="367"/>
      <c r="Y18" s="373"/>
      <c r="Z18" s="373"/>
      <c r="AA18" s="377"/>
      <c r="AB18" s="378"/>
      <c r="AC18" s="379"/>
      <c r="AD18" s="380"/>
      <c r="BA18" s="381"/>
    </row>
    <row r="19" spans="1:53" ht="27.75" customHeight="1" x14ac:dyDescent="0.2">
      <c r="A19" s="382" t="s">
        <v>75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55"/>
      <c r="Z19" s="55"/>
    </row>
    <row r="20" spans="1:53" ht="16.5" customHeight="1" x14ac:dyDescent="0.25">
      <c r="A20" s="383" t="s">
        <v>75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66"/>
      <c r="Z20" s="66"/>
    </row>
    <row r="21" spans="1:53" ht="14.25" customHeight="1" x14ac:dyDescent="0.25">
      <c r="A21" s="384" t="s">
        <v>76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5">
        <v>4607091389258</v>
      </c>
      <c r="E22" s="38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7"/>
      <c r="P22" s="387"/>
      <c r="Q22" s="387"/>
      <c r="R22" s="38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2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3"/>
      <c r="N23" s="389" t="s">
        <v>43</v>
      </c>
      <c r="O23" s="390"/>
      <c r="P23" s="390"/>
      <c r="Q23" s="390"/>
      <c r="R23" s="390"/>
      <c r="S23" s="390"/>
      <c r="T23" s="39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3"/>
      <c r="N24" s="389" t="s">
        <v>43</v>
      </c>
      <c r="O24" s="390"/>
      <c r="P24" s="390"/>
      <c r="Q24" s="390"/>
      <c r="R24" s="390"/>
      <c r="S24" s="390"/>
      <c r="T24" s="39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4" t="s">
        <v>81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5">
        <v>4607091383881</v>
      </c>
      <c r="E26" s="38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7"/>
      <c r="P26" s="387"/>
      <c r="Q26" s="387"/>
      <c r="R26" s="38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5">
        <v>4607091388237</v>
      </c>
      <c r="E27" s="38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7"/>
      <c r="P27" s="387"/>
      <c r="Q27" s="387"/>
      <c r="R27" s="38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86</v>
      </c>
      <c r="C28" s="37">
        <v>4301051552</v>
      </c>
      <c r="D28" s="385">
        <v>4607091388237</v>
      </c>
      <c r="E28" s="38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396" t="s">
        <v>87</v>
      </c>
      <c r="O28" s="387"/>
      <c r="P28" s="387"/>
      <c r="Q28" s="387"/>
      <c r="R28" s="38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4301051180</v>
      </c>
      <c r="D29" s="385">
        <v>4607091383935</v>
      </c>
      <c r="E29" s="38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87"/>
      <c r="P29" s="387"/>
      <c r="Q29" s="387"/>
      <c r="R29" s="38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85">
        <v>4680115881853</v>
      </c>
      <c r="E30" s="38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87"/>
      <c r="P30" s="387"/>
      <c r="Q30" s="387"/>
      <c r="R30" s="38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4301051178</v>
      </c>
      <c r="D31" s="385">
        <v>4607091383911</v>
      </c>
      <c r="E31" s="38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87"/>
      <c r="P31" s="387"/>
      <c r="Q31" s="387"/>
      <c r="R31" s="38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85">
        <v>4607091388244</v>
      </c>
      <c r="E32" s="38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4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87"/>
      <c r="P32" s="387"/>
      <c r="Q32" s="387"/>
      <c r="R32" s="38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92"/>
      <c r="B33" s="392"/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3"/>
      <c r="N33" s="389" t="s">
        <v>43</v>
      </c>
      <c r="O33" s="390"/>
      <c r="P33" s="390"/>
      <c r="Q33" s="390"/>
      <c r="R33" s="390"/>
      <c r="S33" s="390"/>
      <c r="T33" s="39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3"/>
      <c r="N34" s="389" t="s">
        <v>43</v>
      </c>
      <c r="O34" s="390"/>
      <c r="P34" s="390"/>
      <c r="Q34" s="390"/>
      <c r="R34" s="390"/>
      <c r="S34" s="390"/>
      <c r="T34" s="39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84" t="s">
        <v>96</v>
      </c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4"/>
      <c r="X35" s="384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85">
        <v>4607091388503</v>
      </c>
      <c r="E36" s="38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87"/>
      <c r="P36" s="387"/>
      <c r="Q36" s="387"/>
      <c r="R36" s="38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3"/>
      <c r="N37" s="389" t="s">
        <v>43</v>
      </c>
      <c r="O37" s="390"/>
      <c r="P37" s="390"/>
      <c r="Q37" s="390"/>
      <c r="R37" s="390"/>
      <c r="S37" s="390"/>
      <c r="T37" s="39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3"/>
      <c r="N38" s="389" t="s">
        <v>43</v>
      </c>
      <c r="O38" s="390"/>
      <c r="P38" s="390"/>
      <c r="Q38" s="390"/>
      <c r="R38" s="390"/>
      <c r="S38" s="390"/>
      <c r="T38" s="39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84" t="s">
        <v>101</v>
      </c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  <c r="R39" s="384"/>
      <c r="S39" s="384"/>
      <c r="T39" s="384"/>
      <c r="U39" s="384"/>
      <c r="V39" s="384"/>
      <c r="W39" s="384"/>
      <c r="X39" s="384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85">
        <v>4607091388282</v>
      </c>
      <c r="E40" s="38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87"/>
      <c r="P40" s="387"/>
      <c r="Q40" s="387"/>
      <c r="R40" s="38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3"/>
      <c r="N41" s="389" t="s">
        <v>43</v>
      </c>
      <c r="O41" s="390"/>
      <c r="P41" s="390"/>
      <c r="Q41" s="390"/>
      <c r="R41" s="390"/>
      <c r="S41" s="390"/>
      <c r="T41" s="39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3"/>
      <c r="N42" s="389" t="s">
        <v>43</v>
      </c>
      <c r="O42" s="390"/>
      <c r="P42" s="390"/>
      <c r="Q42" s="390"/>
      <c r="R42" s="390"/>
      <c r="S42" s="390"/>
      <c r="T42" s="39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84" t="s">
        <v>105</v>
      </c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84"/>
      <c r="O43" s="384"/>
      <c r="P43" s="384"/>
      <c r="Q43" s="384"/>
      <c r="R43" s="384"/>
      <c r="S43" s="384"/>
      <c r="T43" s="384"/>
      <c r="U43" s="384"/>
      <c r="V43" s="384"/>
      <c r="W43" s="384"/>
      <c r="X43" s="384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85">
        <v>4607091389111</v>
      </c>
      <c r="E44" s="38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87"/>
      <c r="P44" s="387"/>
      <c r="Q44" s="387"/>
      <c r="R44" s="38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3"/>
      <c r="N45" s="389" t="s">
        <v>43</v>
      </c>
      <c r="O45" s="390"/>
      <c r="P45" s="390"/>
      <c r="Q45" s="390"/>
      <c r="R45" s="390"/>
      <c r="S45" s="390"/>
      <c r="T45" s="39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3"/>
      <c r="N46" s="389" t="s">
        <v>43</v>
      </c>
      <c r="O46" s="390"/>
      <c r="P46" s="390"/>
      <c r="Q46" s="390"/>
      <c r="R46" s="390"/>
      <c r="S46" s="390"/>
      <c r="T46" s="39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2" t="s">
        <v>108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55"/>
      <c r="Z47" s="55"/>
    </row>
    <row r="48" spans="1:53" ht="16.5" customHeight="1" x14ac:dyDescent="0.25">
      <c r="A48" s="383" t="s">
        <v>109</v>
      </c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66"/>
      <c r="Z48" s="66"/>
    </row>
    <row r="49" spans="1:53" ht="14.25" customHeight="1" x14ac:dyDescent="0.25">
      <c r="A49" s="384" t="s">
        <v>110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85">
        <v>4680115881440</v>
      </c>
      <c r="E50" s="38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87"/>
      <c r="P50" s="387"/>
      <c r="Q50" s="387"/>
      <c r="R50" s="38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85">
        <v>4680115881433</v>
      </c>
      <c r="E51" s="38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87"/>
      <c r="P51" s="387"/>
      <c r="Q51" s="387"/>
      <c r="R51" s="38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92"/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3"/>
      <c r="N52" s="389" t="s">
        <v>43</v>
      </c>
      <c r="O52" s="390"/>
      <c r="P52" s="390"/>
      <c r="Q52" s="390"/>
      <c r="R52" s="390"/>
      <c r="S52" s="390"/>
      <c r="T52" s="39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3"/>
      <c r="N53" s="389" t="s">
        <v>43</v>
      </c>
      <c r="O53" s="390"/>
      <c r="P53" s="390"/>
      <c r="Q53" s="390"/>
      <c r="R53" s="390"/>
      <c r="S53" s="390"/>
      <c r="T53" s="39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3" t="s">
        <v>117</v>
      </c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383"/>
      <c r="O54" s="383"/>
      <c r="P54" s="383"/>
      <c r="Q54" s="383"/>
      <c r="R54" s="383"/>
      <c r="S54" s="383"/>
      <c r="T54" s="383"/>
      <c r="U54" s="383"/>
      <c r="V54" s="383"/>
      <c r="W54" s="383"/>
      <c r="X54" s="383"/>
      <c r="Y54" s="66"/>
      <c r="Z54" s="66"/>
    </row>
    <row r="55" spans="1:53" ht="14.25" customHeight="1" x14ac:dyDescent="0.25">
      <c r="A55" s="384" t="s">
        <v>118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4301011481</v>
      </c>
      <c r="D56" s="385">
        <v>4680115881426</v>
      </c>
      <c r="E56" s="38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122</v>
      </c>
      <c r="M56" s="38">
        <v>55</v>
      </c>
      <c r="N56" s="406" t="s">
        <v>121</v>
      </c>
      <c r="O56" s="387"/>
      <c r="P56" s="387"/>
      <c r="Q56" s="387"/>
      <c r="R56" s="38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123</v>
      </c>
      <c r="C57" s="37">
        <v>4301011452</v>
      </c>
      <c r="D57" s="385">
        <v>4680115881426</v>
      </c>
      <c r="E57" s="385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87"/>
      <c r="P57" s="387"/>
      <c r="Q57" s="387"/>
      <c r="R57" s="38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4301011437</v>
      </c>
      <c r="D58" s="385">
        <v>4680115881419</v>
      </c>
      <c r="E58" s="38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87"/>
      <c r="P58" s="387"/>
      <c r="Q58" s="387"/>
      <c r="R58" s="38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4301011458</v>
      </c>
      <c r="D59" s="385">
        <v>4680115881525</v>
      </c>
      <c r="E59" s="38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09" t="s">
        <v>128</v>
      </c>
      <c r="O59" s="387"/>
      <c r="P59" s="387"/>
      <c r="Q59" s="387"/>
      <c r="R59" s="38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92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3"/>
      <c r="N60" s="389" t="s">
        <v>43</v>
      </c>
      <c r="O60" s="390"/>
      <c r="P60" s="390"/>
      <c r="Q60" s="390"/>
      <c r="R60" s="390"/>
      <c r="S60" s="390"/>
      <c r="T60" s="39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3"/>
      <c r="N61" s="389" t="s">
        <v>43</v>
      </c>
      <c r="O61" s="390"/>
      <c r="P61" s="390"/>
      <c r="Q61" s="390"/>
      <c r="R61" s="390"/>
      <c r="S61" s="390"/>
      <c r="T61" s="39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3" t="s">
        <v>108</v>
      </c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66"/>
      <c r="Z62" s="66"/>
    </row>
    <row r="63" spans="1:53" ht="14.25" customHeight="1" x14ac:dyDescent="0.25">
      <c r="A63" s="384" t="s">
        <v>118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67"/>
      <c r="Z63" s="67"/>
    </row>
    <row r="64" spans="1:53" ht="27" customHeight="1" x14ac:dyDescent="0.25">
      <c r="A64" s="64" t="s">
        <v>129</v>
      </c>
      <c r="B64" s="64" t="s">
        <v>130</v>
      </c>
      <c r="C64" s="37">
        <v>4301011623</v>
      </c>
      <c r="D64" s="385">
        <v>4607091382945</v>
      </c>
      <c r="E64" s="38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10" t="s">
        <v>131</v>
      </c>
      <c r="O64" s="387"/>
      <c r="P64" s="387"/>
      <c r="Q64" s="387"/>
      <c r="R64" s="38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4301011540</v>
      </c>
      <c r="D65" s="385">
        <v>4607091385670</v>
      </c>
      <c r="E65" s="38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135</v>
      </c>
      <c r="M65" s="38">
        <v>50</v>
      </c>
      <c r="N65" s="411" t="s">
        <v>134</v>
      </c>
      <c r="O65" s="387"/>
      <c r="P65" s="387"/>
      <c r="Q65" s="387"/>
      <c r="R65" s="38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132</v>
      </c>
      <c r="B66" s="64" t="s">
        <v>136</v>
      </c>
      <c r="C66" s="37">
        <v>4301011380</v>
      </c>
      <c r="D66" s="385">
        <v>4607091385670</v>
      </c>
      <c r="E66" s="38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87"/>
      <c r="P66" s="387"/>
      <c r="Q66" s="387"/>
      <c r="R66" s="38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4301011468</v>
      </c>
      <c r="D67" s="385">
        <v>4680115881327</v>
      </c>
      <c r="E67" s="38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139</v>
      </c>
      <c r="M67" s="38">
        <v>50</v>
      </c>
      <c r="N67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87"/>
      <c r="P67" s="387"/>
      <c r="Q67" s="387"/>
      <c r="R67" s="38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140</v>
      </c>
      <c r="B68" s="64" t="s">
        <v>141</v>
      </c>
      <c r="C68" s="37">
        <v>4301011703</v>
      </c>
      <c r="D68" s="385">
        <v>4680115882133</v>
      </c>
      <c r="E68" s="38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114</v>
      </c>
      <c r="L68" s="39" t="s">
        <v>113</v>
      </c>
      <c r="M68" s="38">
        <v>50</v>
      </c>
      <c r="N68" s="414" t="s">
        <v>142</v>
      </c>
      <c r="O68" s="387"/>
      <c r="P68" s="387"/>
      <c r="Q68" s="387"/>
      <c r="R68" s="38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4301011192</v>
      </c>
      <c r="D69" s="385">
        <v>4607091382952</v>
      </c>
      <c r="E69" s="385"/>
      <c r="F69" s="63">
        <v>0.5</v>
      </c>
      <c r="G69" s="38">
        <v>6</v>
      </c>
      <c r="H69" s="63">
        <v>3</v>
      </c>
      <c r="I69" s="63">
        <v>3.2</v>
      </c>
      <c r="J69" s="38">
        <v>156</v>
      </c>
      <c r="K69" s="38" t="s">
        <v>80</v>
      </c>
      <c r="L69" s="39" t="s">
        <v>113</v>
      </c>
      <c r="M69" s="38">
        <v>50</v>
      </c>
      <c r="N69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87"/>
      <c r="P69" s="387"/>
      <c r="Q69" s="387"/>
      <c r="R69" s="38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IFERROR(IF(W69=0,"",ROUNDUP(W69/H69,0)*0.00753),"")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4301011565</v>
      </c>
      <c r="D70" s="385">
        <v>4680115882539</v>
      </c>
      <c r="E70" s="38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135</v>
      </c>
      <c r="M70" s="38">
        <v>50</v>
      </c>
      <c r="N70" s="4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87"/>
      <c r="P70" s="387"/>
      <c r="Q70" s="387"/>
      <c r="R70" s="38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ref="X70:X76" si="3">IFERROR(IF(W70=0,"",ROUNDUP(W70/H70,0)*0.00937),"")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85">
        <v>4607091385687</v>
      </c>
      <c r="E71" s="38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135</v>
      </c>
      <c r="M71" s="38">
        <v>50</v>
      </c>
      <c r="N71" s="4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7"/>
      <c r="P71" s="387"/>
      <c r="Q71" s="387"/>
      <c r="R71" s="38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4301011344</v>
      </c>
      <c r="D72" s="385">
        <v>4607091384604</v>
      </c>
      <c r="E72" s="38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113</v>
      </c>
      <c r="M72" s="38">
        <v>50</v>
      </c>
      <c r="N72" s="4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87"/>
      <c r="P72" s="387"/>
      <c r="Q72" s="387"/>
      <c r="R72" s="38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4301011386</v>
      </c>
      <c r="D73" s="385">
        <v>4680115880283</v>
      </c>
      <c r="E73" s="385"/>
      <c r="F73" s="63">
        <v>0.6</v>
      </c>
      <c r="G73" s="38">
        <v>8</v>
      </c>
      <c r="H73" s="63">
        <v>4.8</v>
      </c>
      <c r="I73" s="63">
        <v>5.04</v>
      </c>
      <c r="J73" s="38">
        <v>120</v>
      </c>
      <c r="K73" s="38" t="s">
        <v>80</v>
      </c>
      <c r="L73" s="39" t="s">
        <v>113</v>
      </c>
      <c r="M73" s="38">
        <v>45</v>
      </c>
      <c r="N73" s="4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87"/>
      <c r="P73" s="387"/>
      <c r="Q73" s="387"/>
      <c r="R73" s="38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153</v>
      </c>
      <c r="B74" s="64" t="s">
        <v>154</v>
      </c>
      <c r="C74" s="37">
        <v>4301011476</v>
      </c>
      <c r="D74" s="385">
        <v>4680115881518</v>
      </c>
      <c r="E74" s="38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135</v>
      </c>
      <c r="M74" s="38">
        <v>50</v>
      </c>
      <c r="N74" s="4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87"/>
      <c r="P74" s="387"/>
      <c r="Q74" s="387"/>
      <c r="R74" s="38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4301011443</v>
      </c>
      <c r="D75" s="385">
        <v>4680115881303</v>
      </c>
      <c r="E75" s="38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4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87"/>
      <c r="P75" s="387"/>
      <c r="Q75" s="387"/>
      <c r="R75" s="38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4301011432</v>
      </c>
      <c r="D76" s="385">
        <v>4680115882720</v>
      </c>
      <c r="E76" s="38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113</v>
      </c>
      <c r="M76" s="38">
        <v>90</v>
      </c>
      <c r="N76" s="422" t="s">
        <v>159</v>
      </c>
      <c r="O76" s="387"/>
      <c r="P76" s="387"/>
      <c r="Q76" s="387"/>
      <c r="R76" s="38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4301011352</v>
      </c>
      <c r="D77" s="385">
        <v>4607091388466</v>
      </c>
      <c r="E77" s="38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135</v>
      </c>
      <c r="M77" s="38">
        <v>45</v>
      </c>
      <c r="N77" s="42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7"/>
      <c r="P77" s="387"/>
      <c r="Q77" s="387"/>
      <c r="R77" s="38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4301011417</v>
      </c>
      <c r="D78" s="385">
        <v>4680115880269</v>
      </c>
      <c r="E78" s="38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135</v>
      </c>
      <c r="M78" s="38">
        <v>50</v>
      </c>
      <c r="N78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7"/>
      <c r="P78" s="387"/>
      <c r="Q78" s="387"/>
      <c r="R78" s="38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4301011415</v>
      </c>
      <c r="D79" s="385">
        <v>4680115880429</v>
      </c>
      <c r="E79" s="38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135</v>
      </c>
      <c r="M79" s="38">
        <v>50</v>
      </c>
      <c r="N79" s="4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7"/>
      <c r="P79" s="387"/>
      <c r="Q79" s="387"/>
      <c r="R79" s="38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166</v>
      </c>
      <c r="B80" s="64" t="s">
        <v>167</v>
      </c>
      <c r="C80" s="37">
        <v>4301011462</v>
      </c>
      <c r="D80" s="385">
        <v>4680115881457</v>
      </c>
      <c r="E80" s="38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135</v>
      </c>
      <c r="M80" s="38">
        <v>50</v>
      </c>
      <c r="N80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7"/>
      <c r="P80" s="387"/>
      <c r="Q80" s="387"/>
      <c r="R80" s="38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92"/>
      <c r="B81" s="392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3"/>
      <c r="N81" s="389" t="s">
        <v>43</v>
      </c>
      <c r="O81" s="390"/>
      <c r="P81" s="390"/>
      <c r="Q81" s="390"/>
      <c r="R81" s="390"/>
      <c r="S81" s="390"/>
      <c r="T81" s="391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92"/>
      <c r="B82" s="392"/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3"/>
      <c r="N82" s="389" t="s">
        <v>43</v>
      </c>
      <c r="O82" s="390"/>
      <c r="P82" s="390"/>
      <c r="Q82" s="390"/>
      <c r="R82" s="390"/>
      <c r="S82" s="390"/>
      <c r="T82" s="391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customHeight="1" x14ac:dyDescent="0.25">
      <c r="A83" s="384" t="s">
        <v>110</v>
      </c>
      <c r="B83" s="384"/>
      <c r="C83" s="384"/>
      <c r="D83" s="384"/>
      <c r="E83" s="384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  <c r="X83" s="384"/>
      <c r="Y83" s="67"/>
      <c r="Z83" s="67"/>
    </row>
    <row r="84" spans="1:53" ht="27" customHeight="1" x14ac:dyDescent="0.25">
      <c r="A84" s="64" t="s">
        <v>168</v>
      </c>
      <c r="B84" s="64" t="s">
        <v>169</v>
      </c>
      <c r="C84" s="37">
        <v>4301020189</v>
      </c>
      <c r="D84" s="385">
        <v>4607091384789</v>
      </c>
      <c r="E84" s="38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114</v>
      </c>
      <c r="L84" s="39" t="s">
        <v>113</v>
      </c>
      <c r="M84" s="38">
        <v>45</v>
      </c>
      <c r="N84" s="427" t="s">
        <v>170</v>
      </c>
      <c r="O84" s="387"/>
      <c r="P84" s="387"/>
      <c r="Q84" s="387"/>
      <c r="R84" s="38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171</v>
      </c>
      <c r="B85" s="64" t="s">
        <v>172</v>
      </c>
      <c r="C85" s="37">
        <v>4301020235</v>
      </c>
      <c r="D85" s="385">
        <v>4680115881488</v>
      </c>
      <c r="E85" s="38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8">
        <v>50</v>
      </c>
      <c r="N85" s="4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7"/>
      <c r="P85" s="387"/>
      <c r="Q85" s="387"/>
      <c r="R85" s="38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173</v>
      </c>
      <c r="B86" s="64" t="s">
        <v>174</v>
      </c>
      <c r="C86" s="37">
        <v>4301020183</v>
      </c>
      <c r="D86" s="385">
        <v>4607091384765</v>
      </c>
      <c r="E86" s="38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113</v>
      </c>
      <c r="M86" s="38">
        <v>45</v>
      </c>
      <c r="N86" s="429" t="s">
        <v>175</v>
      </c>
      <c r="O86" s="387"/>
      <c r="P86" s="387"/>
      <c r="Q86" s="387"/>
      <c r="R86" s="38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176</v>
      </c>
      <c r="B87" s="64" t="s">
        <v>177</v>
      </c>
      <c r="C87" s="37">
        <v>4301020228</v>
      </c>
      <c r="D87" s="385">
        <v>4680115882751</v>
      </c>
      <c r="E87" s="385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113</v>
      </c>
      <c r="M87" s="38">
        <v>90</v>
      </c>
      <c r="N87" s="430" t="s">
        <v>178</v>
      </c>
      <c r="O87" s="387"/>
      <c r="P87" s="387"/>
      <c r="Q87" s="387"/>
      <c r="R87" s="38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179</v>
      </c>
      <c r="B88" s="64" t="s">
        <v>180</v>
      </c>
      <c r="C88" s="37">
        <v>4301020258</v>
      </c>
      <c r="D88" s="385">
        <v>4680115882775</v>
      </c>
      <c r="E88" s="385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182</v>
      </c>
      <c r="L88" s="39" t="s">
        <v>135</v>
      </c>
      <c r="M88" s="38">
        <v>50</v>
      </c>
      <c r="N88" s="431" t="s">
        <v>181</v>
      </c>
      <c r="O88" s="387"/>
      <c r="P88" s="387"/>
      <c r="Q88" s="387"/>
      <c r="R88" s="38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4301020217</v>
      </c>
      <c r="D89" s="385">
        <v>4680115880658</v>
      </c>
      <c r="E89" s="385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113</v>
      </c>
      <c r="M89" s="38">
        <v>50</v>
      </c>
      <c r="N89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7"/>
      <c r="P89" s="387"/>
      <c r="Q89" s="387"/>
      <c r="R89" s="38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185</v>
      </c>
      <c r="B90" s="64" t="s">
        <v>186</v>
      </c>
      <c r="C90" s="37">
        <v>4301020223</v>
      </c>
      <c r="D90" s="385">
        <v>4607091381962</v>
      </c>
      <c r="E90" s="385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113</v>
      </c>
      <c r="M90" s="38">
        <v>50</v>
      </c>
      <c r="N90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7"/>
      <c r="P90" s="387"/>
      <c r="Q90" s="387"/>
      <c r="R90" s="38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2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3"/>
      <c r="N91" s="389" t="s">
        <v>43</v>
      </c>
      <c r="O91" s="390"/>
      <c r="P91" s="390"/>
      <c r="Q91" s="390"/>
      <c r="R91" s="390"/>
      <c r="S91" s="390"/>
      <c r="T91" s="391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3"/>
      <c r="N92" s="389" t="s">
        <v>43</v>
      </c>
      <c r="O92" s="390"/>
      <c r="P92" s="390"/>
      <c r="Q92" s="390"/>
      <c r="R92" s="390"/>
      <c r="S92" s="390"/>
      <c r="T92" s="391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84" t="s">
        <v>76</v>
      </c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  <c r="S93" s="384"/>
      <c r="T93" s="384"/>
      <c r="U93" s="384"/>
      <c r="V93" s="384"/>
      <c r="W93" s="384"/>
      <c r="X93" s="384"/>
      <c r="Y93" s="67"/>
      <c r="Z93" s="67"/>
    </row>
    <row r="94" spans="1:53" ht="16.5" customHeight="1" x14ac:dyDescent="0.25">
      <c r="A94" s="64" t="s">
        <v>187</v>
      </c>
      <c r="B94" s="64" t="s">
        <v>188</v>
      </c>
      <c r="C94" s="37">
        <v>4301030895</v>
      </c>
      <c r="D94" s="385">
        <v>4607091387667</v>
      </c>
      <c r="E94" s="38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7"/>
      <c r="P94" s="387"/>
      <c r="Q94" s="387"/>
      <c r="R94" s="38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4301030961</v>
      </c>
      <c r="D95" s="385">
        <v>4607091387636</v>
      </c>
      <c r="E95" s="38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7"/>
      <c r="P95" s="387"/>
      <c r="Q95" s="387"/>
      <c r="R95" s="38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4301031078</v>
      </c>
      <c r="D96" s="385">
        <v>4607091384727</v>
      </c>
      <c r="E96" s="38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114</v>
      </c>
      <c r="L96" s="39" t="s">
        <v>79</v>
      </c>
      <c r="M96" s="38">
        <v>45</v>
      </c>
      <c r="N96" s="4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7"/>
      <c r="P96" s="387"/>
      <c r="Q96" s="387"/>
      <c r="R96" s="38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4301031080</v>
      </c>
      <c r="D97" s="385">
        <v>4607091386745</v>
      </c>
      <c r="E97" s="38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114</v>
      </c>
      <c r="L97" s="39" t="s">
        <v>79</v>
      </c>
      <c r="M97" s="38">
        <v>45</v>
      </c>
      <c r="N97" s="4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7"/>
      <c r="P97" s="387"/>
      <c r="Q97" s="387"/>
      <c r="R97" s="38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195</v>
      </c>
      <c r="B98" s="64" t="s">
        <v>196</v>
      </c>
      <c r="C98" s="37">
        <v>4301030963</v>
      </c>
      <c r="D98" s="385">
        <v>4607091382426</v>
      </c>
      <c r="E98" s="38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4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7"/>
      <c r="P98" s="387"/>
      <c r="Q98" s="387"/>
      <c r="R98" s="38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4301030962</v>
      </c>
      <c r="D99" s="385">
        <v>4607091386547</v>
      </c>
      <c r="E99" s="38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182</v>
      </c>
      <c r="L99" s="39" t="s">
        <v>79</v>
      </c>
      <c r="M99" s="38">
        <v>40</v>
      </c>
      <c r="N99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7"/>
      <c r="P99" s="387"/>
      <c r="Q99" s="387"/>
      <c r="R99" s="38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4301031079</v>
      </c>
      <c r="D100" s="385">
        <v>4607091384734</v>
      </c>
      <c r="E100" s="38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182</v>
      </c>
      <c r="L100" s="39" t="s">
        <v>79</v>
      </c>
      <c r="M100" s="38">
        <v>45</v>
      </c>
      <c r="N100" s="4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7"/>
      <c r="P100" s="387"/>
      <c r="Q100" s="387"/>
      <c r="R100" s="38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4301030964</v>
      </c>
      <c r="D101" s="385">
        <v>4607091382464</v>
      </c>
      <c r="E101" s="38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182</v>
      </c>
      <c r="L101" s="39" t="s">
        <v>79</v>
      </c>
      <c r="M101" s="38">
        <v>40</v>
      </c>
      <c r="N101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7"/>
      <c r="P101" s="387"/>
      <c r="Q101" s="387"/>
      <c r="R101" s="38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204</v>
      </c>
      <c r="C102" s="37">
        <v>4301031235</v>
      </c>
      <c r="D102" s="385">
        <v>4680115883444</v>
      </c>
      <c r="E102" s="38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42" t="s">
        <v>205</v>
      </c>
      <c r="O102" s="387"/>
      <c r="P102" s="387"/>
      <c r="Q102" s="387"/>
      <c r="R102" s="38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203</v>
      </c>
      <c r="B103" s="64" t="s">
        <v>206</v>
      </c>
      <c r="C103" s="37">
        <v>4301031234</v>
      </c>
      <c r="D103" s="385">
        <v>4680115883444</v>
      </c>
      <c r="E103" s="38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443" t="s">
        <v>205</v>
      </c>
      <c r="O103" s="387"/>
      <c r="P103" s="387"/>
      <c r="Q103" s="387"/>
      <c r="R103" s="38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3"/>
      <c r="N104" s="389" t="s">
        <v>43</v>
      </c>
      <c r="O104" s="390"/>
      <c r="P104" s="390"/>
      <c r="Q104" s="390"/>
      <c r="R104" s="390"/>
      <c r="S104" s="390"/>
      <c r="T104" s="391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3"/>
      <c r="N105" s="389" t="s">
        <v>43</v>
      </c>
      <c r="O105" s="390"/>
      <c r="P105" s="390"/>
      <c r="Q105" s="390"/>
      <c r="R105" s="390"/>
      <c r="S105" s="390"/>
      <c r="T105" s="391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4" t="s">
        <v>81</v>
      </c>
      <c r="B106" s="384"/>
      <c r="C106" s="384"/>
      <c r="D106" s="384"/>
      <c r="E106" s="384"/>
      <c r="F106" s="384"/>
      <c r="G106" s="384"/>
      <c r="H106" s="384"/>
      <c r="I106" s="384"/>
      <c r="J106" s="384"/>
      <c r="K106" s="384"/>
      <c r="L106" s="384"/>
      <c r="M106" s="384"/>
      <c r="N106" s="384"/>
      <c r="O106" s="384"/>
      <c r="P106" s="384"/>
      <c r="Q106" s="384"/>
      <c r="R106" s="384"/>
      <c r="S106" s="384"/>
      <c r="T106" s="384"/>
      <c r="U106" s="384"/>
      <c r="V106" s="384"/>
      <c r="W106" s="384"/>
      <c r="X106" s="384"/>
      <c r="Y106" s="67"/>
      <c r="Z106" s="67"/>
    </row>
    <row r="107" spans="1:53" ht="27" customHeight="1" x14ac:dyDescent="0.25">
      <c r="A107" s="64" t="s">
        <v>207</v>
      </c>
      <c r="B107" s="64" t="s">
        <v>208</v>
      </c>
      <c r="C107" s="37">
        <v>4301051437</v>
      </c>
      <c r="D107" s="385">
        <v>4607091386967</v>
      </c>
      <c r="E107" s="38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135</v>
      </c>
      <c r="M107" s="38">
        <v>45</v>
      </c>
      <c r="N107" s="444" t="s">
        <v>209</v>
      </c>
      <c r="O107" s="387"/>
      <c r="P107" s="387"/>
      <c r="Q107" s="387"/>
      <c r="R107" s="38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207</v>
      </c>
      <c r="B108" s="64" t="s">
        <v>210</v>
      </c>
      <c r="C108" s="37">
        <v>4301051543</v>
      </c>
      <c r="D108" s="385">
        <v>4607091386967</v>
      </c>
      <c r="E108" s="38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445" t="s">
        <v>211</v>
      </c>
      <c r="O108" s="387"/>
      <c r="P108" s="387"/>
      <c r="Q108" s="387"/>
      <c r="R108" s="38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4301051611</v>
      </c>
      <c r="D109" s="385">
        <v>4607091385304</v>
      </c>
      <c r="E109" s="38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446" t="s">
        <v>214</v>
      </c>
      <c r="O109" s="387"/>
      <c r="P109" s="387"/>
      <c r="Q109" s="387"/>
      <c r="R109" s="38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4301051306</v>
      </c>
      <c r="D110" s="385">
        <v>4607091386264</v>
      </c>
      <c r="E110" s="38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7"/>
      <c r="P110" s="387"/>
      <c r="Q110" s="387"/>
      <c r="R110" s="38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218</v>
      </c>
      <c r="C111" s="37">
        <v>4301051477</v>
      </c>
      <c r="D111" s="385">
        <v>4680115882584</v>
      </c>
      <c r="E111" s="38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48" t="s">
        <v>219</v>
      </c>
      <c r="O111" s="387"/>
      <c r="P111" s="387"/>
      <c r="Q111" s="387"/>
      <c r="R111" s="38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217</v>
      </c>
      <c r="B112" s="64" t="s">
        <v>220</v>
      </c>
      <c r="C112" s="37">
        <v>4301051476</v>
      </c>
      <c r="D112" s="385">
        <v>4680115882584</v>
      </c>
      <c r="E112" s="38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49" t="s">
        <v>221</v>
      </c>
      <c r="O112" s="387"/>
      <c r="P112" s="387"/>
      <c r="Q112" s="387"/>
      <c r="R112" s="38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222</v>
      </c>
      <c r="B113" s="64" t="s">
        <v>223</v>
      </c>
      <c r="C113" s="37">
        <v>4301051436</v>
      </c>
      <c r="D113" s="385">
        <v>4607091385731</v>
      </c>
      <c r="E113" s="38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135</v>
      </c>
      <c r="M113" s="38">
        <v>45</v>
      </c>
      <c r="N113" s="450" t="s">
        <v>224</v>
      </c>
      <c r="O113" s="387"/>
      <c r="P113" s="387"/>
      <c r="Q113" s="387"/>
      <c r="R113" s="38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4301051439</v>
      </c>
      <c r="D114" s="385">
        <v>4680115880214</v>
      </c>
      <c r="E114" s="38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135</v>
      </c>
      <c r="M114" s="38">
        <v>45</v>
      </c>
      <c r="N114" s="451" t="s">
        <v>227</v>
      </c>
      <c r="O114" s="387"/>
      <c r="P114" s="387"/>
      <c r="Q114" s="387"/>
      <c r="R114" s="38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4301051438</v>
      </c>
      <c r="D115" s="385">
        <v>4680115880894</v>
      </c>
      <c r="E115" s="38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135</v>
      </c>
      <c r="M115" s="38">
        <v>45</v>
      </c>
      <c r="N115" s="452" t="s">
        <v>230</v>
      </c>
      <c r="O115" s="387"/>
      <c r="P115" s="387"/>
      <c r="Q115" s="387"/>
      <c r="R115" s="38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231</v>
      </c>
      <c r="B116" s="64" t="s">
        <v>232</v>
      </c>
      <c r="C116" s="37">
        <v>4301051313</v>
      </c>
      <c r="D116" s="385">
        <v>4607091385427</v>
      </c>
      <c r="E116" s="38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7"/>
      <c r="P116" s="387"/>
      <c r="Q116" s="387"/>
      <c r="R116" s="38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233</v>
      </c>
      <c r="B117" s="64" t="s">
        <v>234</v>
      </c>
      <c r="C117" s="37">
        <v>4301051480</v>
      </c>
      <c r="D117" s="385">
        <v>4680115882645</v>
      </c>
      <c r="E117" s="38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54" t="s">
        <v>235</v>
      </c>
      <c r="O117" s="387"/>
      <c r="P117" s="387"/>
      <c r="Q117" s="387"/>
      <c r="R117" s="38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92"/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  <c r="L118" s="392"/>
      <c r="M118" s="393"/>
      <c r="N118" s="389" t="s">
        <v>43</v>
      </c>
      <c r="O118" s="390"/>
      <c r="P118" s="390"/>
      <c r="Q118" s="390"/>
      <c r="R118" s="390"/>
      <c r="S118" s="390"/>
      <c r="T118" s="391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92"/>
      <c r="B119" s="392"/>
      <c r="C119" s="392"/>
      <c r="D119" s="392"/>
      <c r="E119" s="392"/>
      <c r="F119" s="392"/>
      <c r="G119" s="392"/>
      <c r="H119" s="392"/>
      <c r="I119" s="392"/>
      <c r="J119" s="392"/>
      <c r="K119" s="392"/>
      <c r="L119" s="392"/>
      <c r="M119" s="393"/>
      <c r="N119" s="389" t="s">
        <v>43</v>
      </c>
      <c r="O119" s="390"/>
      <c r="P119" s="390"/>
      <c r="Q119" s="390"/>
      <c r="R119" s="390"/>
      <c r="S119" s="390"/>
      <c r="T119" s="391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84" t="s">
        <v>236</v>
      </c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84"/>
      <c r="O120" s="384"/>
      <c r="P120" s="384"/>
      <c r="Q120" s="384"/>
      <c r="R120" s="384"/>
      <c r="S120" s="384"/>
      <c r="T120" s="384"/>
      <c r="U120" s="384"/>
      <c r="V120" s="384"/>
      <c r="W120" s="384"/>
      <c r="X120" s="384"/>
      <c r="Y120" s="67"/>
      <c r="Z120" s="67"/>
    </row>
    <row r="121" spans="1:53" ht="27" customHeight="1" x14ac:dyDescent="0.25">
      <c r="A121" s="64" t="s">
        <v>237</v>
      </c>
      <c r="B121" s="64" t="s">
        <v>238</v>
      </c>
      <c r="C121" s="37">
        <v>4301060296</v>
      </c>
      <c r="D121" s="385">
        <v>4607091383065</v>
      </c>
      <c r="E121" s="38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7"/>
      <c r="P121" s="387"/>
      <c r="Q121" s="387"/>
      <c r="R121" s="38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6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239</v>
      </c>
      <c r="B122" s="64" t="s">
        <v>240</v>
      </c>
      <c r="C122" s="37">
        <v>4301060371</v>
      </c>
      <c r="D122" s="385">
        <v>4680115881532</v>
      </c>
      <c r="E122" s="385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456" t="s">
        <v>241</v>
      </c>
      <c r="O122" s="387"/>
      <c r="P122" s="387"/>
      <c r="Q122" s="387"/>
      <c r="R122" s="38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239</v>
      </c>
      <c r="B123" s="64" t="s">
        <v>242</v>
      </c>
      <c r="C123" s="37">
        <v>4301060350</v>
      </c>
      <c r="D123" s="385">
        <v>4680115881532</v>
      </c>
      <c r="E123" s="385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135</v>
      </c>
      <c r="M123" s="38">
        <v>30</v>
      </c>
      <c r="N123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87"/>
      <c r="P123" s="387"/>
      <c r="Q123" s="387"/>
      <c r="R123" s="38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243</v>
      </c>
      <c r="B124" s="64" t="s">
        <v>244</v>
      </c>
      <c r="C124" s="37">
        <v>4301060356</v>
      </c>
      <c r="D124" s="385">
        <v>4680115882652</v>
      </c>
      <c r="E124" s="385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458" t="s">
        <v>245</v>
      </c>
      <c r="O124" s="387"/>
      <c r="P124" s="387"/>
      <c r="Q124" s="387"/>
      <c r="R124" s="38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customHeight="1" x14ac:dyDescent="0.25">
      <c r="A125" s="64" t="s">
        <v>246</v>
      </c>
      <c r="B125" s="64" t="s">
        <v>247</v>
      </c>
      <c r="C125" s="37">
        <v>4301060309</v>
      </c>
      <c r="D125" s="385">
        <v>4680115880238</v>
      </c>
      <c r="E125" s="385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45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87"/>
      <c r="P125" s="387"/>
      <c r="Q125" s="387"/>
      <c r="R125" s="38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248</v>
      </c>
      <c r="B126" s="64" t="s">
        <v>249</v>
      </c>
      <c r="C126" s="37">
        <v>4301060351</v>
      </c>
      <c r="D126" s="385">
        <v>4680115881464</v>
      </c>
      <c r="E126" s="385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135</v>
      </c>
      <c r="M126" s="38">
        <v>30</v>
      </c>
      <c r="N126" s="460" t="s">
        <v>250</v>
      </c>
      <c r="O126" s="387"/>
      <c r="P126" s="387"/>
      <c r="Q126" s="387"/>
      <c r="R126" s="38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x14ac:dyDescent="0.2">
      <c r="A127" s="392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3"/>
      <c r="N127" s="389" t="s">
        <v>43</v>
      </c>
      <c r="O127" s="390"/>
      <c r="P127" s="390"/>
      <c r="Q127" s="390"/>
      <c r="R127" s="390"/>
      <c r="S127" s="390"/>
      <c r="T127" s="391"/>
      <c r="U127" s="43" t="s">
        <v>42</v>
      </c>
      <c r="V127" s="44">
        <f>IFERROR(V121/H121,"0")+IFERROR(V122/H122,"0")+IFERROR(V123/H123,"0")+IFERROR(V124/H124,"0")+IFERROR(V125/H125,"0")+IFERROR(V126/H126,"0")</f>
        <v>0</v>
      </c>
      <c r="W127" s="44">
        <f>IFERROR(W121/H121,"0")+IFERROR(W122/H122,"0")+IFERROR(W123/H123,"0")+IFERROR(W124/H124,"0")+IFERROR(W125/H125,"0")+IFERROR(W126/H126,"0")</f>
        <v>0</v>
      </c>
      <c r="X127" s="44">
        <f>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3"/>
      <c r="N128" s="389" t="s">
        <v>43</v>
      </c>
      <c r="O128" s="390"/>
      <c r="P128" s="390"/>
      <c r="Q128" s="390"/>
      <c r="R128" s="390"/>
      <c r="S128" s="390"/>
      <c r="T128" s="391"/>
      <c r="U128" s="43" t="s">
        <v>0</v>
      </c>
      <c r="V128" s="44">
        <f>IFERROR(SUM(V121:V126),"0")</f>
        <v>0</v>
      </c>
      <c r="W128" s="44">
        <f>IFERROR(SUM(W121:W126),"0")</f>
        <v>0</v>
      </c>
      <c r="X128" s="43"/>
      <c r="Y128" s="68"/>
      <c r="Z128" s="68"/>
    </row>
    <row r="129" spans="1:53" ht="16.5" customHeight="1" x14ac:dyDescent="0.25">
      <c r="A129" s="383" t="s">
        <v>251</v>
      </c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383"/>
      <c r="Y129" s="66"/>
      <c r="Z129" s="66"/>
    </row>
    <row r="130" spans="1:53" ht="14.25" customHeight="1" x14ac:dyDescent="0.25">
      <c r="A130" s="384" t="s">
        <v>81</v>
      </c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67"/>
      <c r="Z130" s="67"/>
    </row>
    <row r="131" spans="1:53" ht="27" customHeight="1" x14ac:dyDescent="0.25">
      <c r="A131" s="64" t="s">
        <v>252</v>
      </c>
      <c r="B131" s="64" t="s">
        <v>253</v>
      </c>
      <c r="C131" s="37">
        <v>4301051612</v>
      </c>
      <c r="D131" s="385">
        <v>4607091385168</v>
      </c>
      <c r="E131" s="385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461" t="s">
        <v>254</v>
      </c>
      <c r="O131" s="387"/>
      <c r="P131" s="387"/>
      <c r="Q131" s="387"/>
      <c r="R131" s="38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255</v>
      </c>
      <c r="B132" s="64" t="s">
        <v>256</v>
      </c>
      <c r="C132" s="37">
        <v>4301051362</v>
      </c>
      <c r="D132" s="385">
        <v>4607091383256</v>
      </c>
      <c r="E132" s="385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135</v>
      </c>
      <c r="M132" s="38">
        <v>45</v>
      </c>
      <c r="N132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87"/>
      <c r="P132" s="387"/>
      <c r="Q132" s="387"/>
      <c r="R132" s="38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257</v>
      </c>
      <c r="B133" s="64" t="s">
        <v>258</v>
      </c>
      <c r="C133" s="37">
        <v>4301051358</v>
      </c>
      <c r="D133" s="385">
        <v>4607091385748</v>
      </c>
      <c r="E133" s="385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135</v>
      </c>
      <c r="M133" s="38">
        <v>45</v>
      </c>
      <c r="N133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87"/>
      <c r="P133" s="387"/>
      <c r="Q133" s="387"/>
      <c r="R133" s="38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392"/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3"/>
      <c r="N134" s="389" t="s">
        <v>43</v>
      </c>
      <c r="O134" s="390"/>
      <c r="P134" s="390"/>
      <c r="Q134" s="390"/>
      <c r="R134" s="390"/>
      <c r="S134" s="390"/>
      <c r="T134" s="391"/>
      <c r="U134" s="43" t="s">
        <v>42</v>
      </c>
      <c r="V134" s="44">
        <f>IFERROR(V131/H131,"0")+IFERROR(V132/H132,"0")+IFERROR(V133/H133,"0")</f>
        <v>0</v>
      </c>
      <c r="W134" s="44">
        <f>IFERROR(W131/H131,"0")+IFERROR(W132/H132,"0")+IFERROR(W133/H133,"0")</f>
        <v>0</v>
      </c>
      <c r="X134" s="44">
        <f>IFERROR(IF(X131="",0,X131),"0")+IFERROR(IF(X132="",0,X132),"0")+IFERROR(IF(X133="",0,X133),"0")</f>
        <v>0</v>
      </c>
      <c r="Y134" s="68"/>
      <c r="Z134" s="68"/>
    </row>
    <row r="135" spans="1:53" x14ac:dyDescent="0.2">
      <c r="A135" s="392"/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3"/>
      <c r="N135" s="389" t="s">
        <v>43</v>
      </c>
      <c r="O135" s="390"/>
      <c r="P135" s="390"/>
      <c r="Q135" s="390"/>
      <c r="R135" s="390"/>
      <c r="S135" s="390"/>
      <c r="T135" s="391"/>
      <c r="U135" s="43" t="s">
        <v>0</v>
      </c>
      <c r="V135" s="44">
        <f>IFERROR(SUM(V131:V133),"0")</f>
        <v>0</v>
      </c>
      <c r="W135" s="44">
        <f>IFERROR(SUM(W131:W133),"0")</f>
        <v>0</v>
      </c>
      <c r="X135" s="43"/>
      <c r="Y135" s="68"/>
      <c r="Z135" s="68"/>
    </row>
    <row r="136" spans="1:53" ht="27.75" customHeight="1" x14ac:dyDescent="0.2">
      <c r="A136" s="382" t="s">
        <v>259</v>
      </c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382"/>
      <c r="P136" s="382"/>
      <c r="Q136" s="382"/>
      <c r="R136" s="382"/>
      <c r="S136" s="382"/>
      <c r="T136" s="382"/>
      <c r="U136" s="382"/>
      <c r="V136" s="382"/>
      <c r="W136" s="382"/>
      <c r="X136" s="382"/>
      <c r="Y136" s="55"/>
      <c r="Z136" s="55"/>
    </row>
    <row r="137" spans="1:53" ht="16.5" customHeight="1" x14ac:dyDescent="0.25">
      <c r="A137" s="383" t="s">
        <v>260</v>
      </c>
      <c r="B137" s="383"/>
      <c r="C137" s="383"/>
      <c r="D137" s="383"/>
      <c r="E137" s="383"/>
      <c r="F137" s="383"/>
      <c r="G137" s="383"/>
      <c r="H137" s="383"/>
      <c r="I137" s="383"/>
      <c r="J137" s="383"/>
      <c r="K137" s="383"/>
      <c r="L137" s="383"/>
      <c r="M137" s="383"/>
      <c r="N137" s="383"/>
      <c r="O137" s="383"/>
      <c r="P137" s="383"/>
      <c r="Q137" s="383"/>
      <c r="R137" s="383"/>
      <c r="S137" s="383"/>
      <c r="T137" s="383"/>
      <c r="U137" s="383"/>
      <c r="V137" s="383"/>
      <c r="W137" s="383"/>
      <c r="X137" s="383"/>
      <c r="Y137" s="66"/>
      <c r="Z137" s="66"/>
    </row>
    <row r="138" spans="1:53" ht="14.25" customHeight="1" x14ac:dyDescent="0.25">
      <c r="A138" s="384" t="s">
        <v>118</v>
      </c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4"/>
      <c r="M138" s="384"/>
      <c r="N138" s="384"/>
      <c r="O138" s="384"/>
      <c r="P138" s="384"/>
      <c r="Q138" s="384"/>
      <c r="R138" s="384"/>
      <c r="S138" s="384"/>
      <c r="T138" s="384"/>
      <c r="U138" s="384"/>
      <c r="V138" s="384"/>
      <c r="W138" s="384"/>
      <c r="X138" s="384"/>
      <c r="Y138" s="67"/>
      <c r="Z138" s="67"/>
    </row>
    <row r="139" spans="1:53" ht="27" customHeight="1" x14ac:dyDescent="0.25">
      <c r="A139" s="64" t="s">
        <v>261</v>
      </c>
      <c r="B139" s="64" t="s">
        <v>262</v>
      </c>
      <c r="C139" s="37">
        <v>4301011223</v>
      </c>
      <c r="D139" s="385">
        <v>4607091383423</v>
      </c>
      <c r="E139" s="38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135</v>
      </c>
      <c r="M139" s="38">
        <v>35</v>
      </c>
      <c r="N139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87"/>
      <c r="P139" s="387"/>
      <c r="Q139" s="387"/>
      <c r="R139" s="38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263</v>
      </c>
      <c r="B140" s="64" t="s">
        <v>264</v>
      </c>
      <c r="C140" s="37">
        <v>4301011338</v>
      </c>
      <c r="D140" s="385">
        <v>4607091381405</v>
      </c>
      <c r="E140" s="38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79</v>
      </c>
      <c r="M140" s="38">
        <v>35</v>
      </c>
      <c r="N140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87"/>
      <c r="P140" s="387"/>
      <c r="Q140" s="387"/>
      <c r="R140" s="38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265</v>
      </c>
      <c r="B141" s="64" t="s">
        <v>266</v>
      </c>
      <c r="C141" s="37">
        <v>4301011333</v>
      </c>
      <c r="D141" s="385">
        <v>4607091386516</v>
      </c>
      <c r="E141" s="385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114</v>
      </c>
      <c r="L141" s="39" t="s">
        <v>79</v>
      </c>
      <c r="M141" s="38">
        <v>30</v>
      </c>
      <c r="N141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87"/>
      <c r="P141" s="387"/>
      <c r="Q141" s="387"/>
      <c r="R141" s="38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3"/>
      <c r="N142" s="389" t="s">
        <v>43</v>
      </c>
      <c r="O142" s="390"/>
      <c r="P142" s="390"/>
      <c r="Q142" s="390"/>
      <c r="R142" s="390"/>
      <c r="S142" s="390"/>
      <c r="T142" s="391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392"/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3"/>
      <c r="N143" s="389" t="s">
        <v>43</v>
      </c>
      <c r="O143" s="390"/>
      <c r="P143" s="390"/>
      <c r="Q143" s="390"/>
      <c r="R143" s="390"/>
      <c r="S143" s="390"/>
      <c r="T143" s="391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383" t="s">
        <v>267</v>
      </c>
      <c r="B144" s="383"/>
      <c r="C144" s="383"/>
      <c r="D144" s="383"/>
      <c r="E144" s="383"/>
      <c r="F144" s="383"/>
      <c r="G144" s="383"/>
      <c r="H144" s="383"/>
      <c r="I144" s="383"/>
      <c r="J144" s="383"/>
      <c r="K144" s="383"/>
      <c r="L144" s="383"/>
      <c r="M144" s="383"/>
      <c r="N144" s="383"/>
      <c r="O144" s="383"/>
      <c r="P144" s="383"/>
      <c r="Q144" s="383"/>
      <c r="R144" s="383"/>
      <c r="S144" s="383"/>
      <c r="T144" s="383"/>
      <c r="U144" s="383"/>
      <c r="V144" s="383"/>
      <c r="W144" s="383"/>
      <c r="X144" s="383"/>
      <c r="Y144" s="66"/>
      <c r="Z144" s="66"/>
    </row>
    <row r="145" spans="1:53" ht="14.25" customHeight="1" x14ac:dyDescent="0.25">
      <c r="A145" s="384" t="s">
        <v>76</v>
      </c>
      <c r="B145" s="384"/>
      <c r="C145" s="384"/>
      <c r="D145" s="384"/>
      <c r="E145" s="384"/>
      <c r="F145" s="384"/>
      <c r="G145" s="384"/>
      <c r="H145" s="384"/>
      <c r="I145" s="384"/>
      <c r="J145" s="384"/>
      <c r="K145" s="384"/>
      <c r="L145" s="384"/>
      <c r="M145" s="384"/>
      <c r="N145" s="384"/>
      <c r="O145" s="384"/>
      <c r="P145" s="384"/>
      <c r="Q145" s="384"/>
      <c r="R145" s="384"/>
      <c r="S145" s="384"/>
      <c r="T145" s="384"/>
      <c r="U145" s="384"/>
      <c r="V145" s="384"/>
      <c r="W145" s="384"/>
      <c r="X145" s="384"/>
      <c r="Y145" s="67"/>
      <c r="Z145" s="67"/>
    </row>
    <row r="146" spans="1:53" ht="27" customHeight="1" x14ac:dyDescent="0.25">
      <c r="A146" s="64" t="s">
        <v>268</v>
      </c>
      <c r="B146" s="64" t="s">
        <v>269</v>
      </c>
      <c r="C146" s="37">
        <v>4301031191</v>
      </c>
      <c r="D146" s="385">
        <v>4680115880993</v>
      </c>
      <c r="E146" s="38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7"/>
      <c r="P146" s="387"/>
      <c r="Q146" s="387"/>
      <c r="R146" s="38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4301031204</v>
      </c>
      <c r="D147" s="385">
        <v>4680115881761</v>
      </c>
      <c r="E147" s="38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7"/>
      <c r="P147" s="387"/>
      <c r="Q147" s="387"/>
      <c r="R147" s="38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4301031201</v>
      </c>
      <c r="D148" s="385">
        <v>4680115881563</v>
      </c>
      <c r="E148" s="38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7"/>
      <c r="P148" s="387"/>
      <c r="Q148" s="387"/>
      <c r="R148" s="38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274</v>
      </c>
      <c r="B149" s="64" t="s">
        <v>275</v>
      </c>
      <c r="C149" s="37">
        <v>4301031199</v>
      </c>
      <c r="D149" s="385">
        <v>4680115880986</v>
      </c>
      <c r="E149" s="38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7"/>
      <c r="P149" s="387"/>
      <c r="Q149" s="387"/>
      <c r="R149" s="38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276</v>
      </c>
      <c r="B150" s="64" t="s">
        <v>277</v>
      </c>
      <c r="C150" s="37">
        <v>4301031190</v>
      </c>
      <c r="D150" s="385">
        <v>4680115880207</v>
      </c>
      <c r="E150" s="38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7"/>
      <c r="P150" s="387"/>
      <c r="Q150" s="387"/>
      <c r="R150" s="38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4301031205</v>
      </c>
      <c r="D151" s="385">
        <v>4680115881785</v>
      </c>
      <c r="E151" s="38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182</v>
      </c>
      <c r="L151" s="39" t="s">
        <v>79</v>
      </c>
      <c r="M151" s="38">
        <v>40</v>
      </c>
      <c r="N151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7"/>
      <c r="P151" s="387"/>
      <c r="Q151" s="387"/>
      <c r="R151" s="38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4301031202</v>
      </c>
      <c r="D152" s="385">
        <v>4680115881679</v>
      </c>
      <c r="E152" s="38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182</v>
      </c>
      <c r="L152" s="39" t="s">
        <v>79</v>
      </c>
      <c r="M152" s="38">
        <v>40</v>
      </c>
      <c r="N152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7"/>
      <c r="P152" s="387"/>
      <c r="Q152" s="387"/>
      <c r="R152" s="38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4301031158</v>
      </c>
      <c r="D153" s="385">
        <v>4680115880191</v>
      </c>
      <c r="E153" s="38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7"/>
      <c r="P153" s="387"/>
      <c r="Q153" s="387"/>
      <c r="R153" s="38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284</v>
      </c>
      <c r="B154" s="64" t="s">
        <v>285</v>
      </c>
      <c r="C154" s="37">
        <v>4301031245</v>
      </c>
      <c r="D154" s="385">
        <v>4680115883963</v>
      </c>
      <c r="E154" s="385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182</v>
      </c>
      <c r="L154" s="39" t="s">
        <v>79</v>
      </c>
      <c r="M154" s="38">
        <v>40</v>
      </c>
      <c r="N154" s="475" t="s">
        <v>286</v>
      </c>
      <c r="O154" s="387"/>
      <c r="P154" s="387"/>
      <c r="Q154" s="387"/>
      <c r="R154" s="38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392"/>
      <c r="B155" s="392"/>
      <c r="C155" s="392"/>
      <c r="D155" s="392"/>
      <c r="E155" s="392"/>
      <c r="F155" s="392"/>
      <c r="G155" s="392"/>
      <c r="H155" s="392"/>
      <c r="I155" s="392"/>
      <c r="J155" s="392"/>
      <c r="K155" s="392"/>
      <c r="L155" s="392"/>
      <c r="M155" s="393"/>
      <c r="N155" s="389" t="s">
        <v>43</v>
      </c>
      <c r="O155" s="390"/>
      <c r="P155" s="390"/>
      <c r="Q155" s="390"/>
      <c r="R155" s="390"/>
      <c r="S155" s="390"/>
      <c r="T155" s="391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392"/>
      <c r="B156" s="392"/>
      <c r="C156" s="392"/>
      <c r="D156" s="392"/>
      <c r="E156" s="392"/>
      <c r="F156" s="392"/>
      <c r="G156" s="392"/>
      <c r="H156" s="392"/>
      <c r="I156" s="392"/>
      <c r="J156" s="392"/>
      <c r="K156" s="392"/>
      <c r="L156" s="392"/>
      <c r="M156" s="393"/>
      <c r="N156" s="389" t="s">
        <v>43</v>
      </c>
      <c r="O156" s="390"/>
      <c r="P156" s="390"/>
      <c r="Q156" s="390"/>
      <c r="R156" s="390"/>
      <c r="S156" s="390"/>
      <c r="T156" s="391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383" t="s">
        <v>287</v>
      </c>
      <c r="B157" s="383"/>
      <c r="C157" s="383"/>
      <c r="D157" s="383"/>
      <c r="E157" s="383"/>
      <c r="F157" s="383"/>
      <c r="G157" s="383"/>
      <c r="H157" s="383"/>
      <c r="I157" s="383"/>
      <c r="J157" s="383"/>
      <c r="K157" s="383"/>
      <c r="L157" s="383"/>
      <c r="M157" s="383"/>
      <c r="N157" s="383"/>
      <c r="O157" s="383"/>
      <c r="P157" s="383"/>
      <c r="Q157" s="383"/>
      <c r="R157" s="383"/>
      <c r="S157" s="383"/>
      <c r="T157" s="383"/>
      <c r="U157" s="383"/>
      <c r="V157" s="383"/>
      <c r="W157" s="383"/>
      <c r="X157" s="383"/>
      <c r="Y157" s="66"/>
      <c r="Z157" s="66"/>
    </row>
    <row r="158" spans="1:53" ht="14.25" customHeight="1" x14ac:dyDescent="0.25">
      <c r="A158" s="384" t="s">
        <v>118</v>
      </c>
      <c r="B158" s="384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84"/>
      <c r="N158" s="384"/>
      <c r="O158" s="384"/>
      <c r="P158" s="384"/>
      <c r="Q158" s="384"/>
      <c r="R158" s="384"/>
      <c r="S158" s="384"/>
      <c r="T158" s="384"/>
      <c r="U158" s="384"/>
      <c r="V158" s="384"/>
      <c r="W158" s="384"/>
      <c r="X158" s="384"/>
      <c r="Y158" s="67"/>
      <c r="Z158" s="67"/>
    </row>
    <row r="159" spans="1:53" ht="16.5" customHeight="1" x14ac:dyDescent="0.25">
      <c r="A159" s="64" t="s">
        <v>288</v>
      </c>
      <c r="B159" s="64" t="s">
        <v>289</v>
      </c>
      <c r="C159" s="37">
        <v>4301011450</v>
      </c>
      <c r="D159" s="385">
        <v>4680115881402</v>
      </c>
      <c r="E159" s="385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114</v>
      </c>
      <c r="L159" s="39" t="s">
        <v>113</v>
      </c>
      <c r="M159" s="38">
        <v>55</v>
      </c>
      <c r="N159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87"/>
      <c r="P159" s="387"/>
      <c r="Q159" s="387"/>
      <c r="R159" s="38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290</v>
      </c>
      <c r="B160" s="64" t="s">
        <v>291</v>
      </c>
      <c r="C160" s="37">
        <v>4301011454</v>
      </c>
      <c r="D160" s="385">
        <v>4680115881396</v>
      </c>
      <c r="E160" s="385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87"/>
      <c r="P160" s="387"/>
      <c r="Q160" s="387"/>
      <c r="R160" s="38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3"/>
      <c r="N161" s="389" t="s">
        <v>43</v>
      </c>
      <c r="O161" s="390"/>
      <c r="P161" s="390"/>
      <c r="Q161" s="390"/>
      <c r="R161" s="390"/>
      <c r="S161" s="390"/>
      <c r="T161" s="391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392"/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3"/>
      <c r="N162" s="389" t="s">
        <v>43</v>
      </c>
      <c r="O162" s="390"/>
      <c r="P162" s="390"/>
      <c r="Q162" s="390"/>
      <c r="R162" s="390"/>
      <c r="S162" s="390"/>
      <c r="T162" s="391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384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67"/>
      <c r="Z163" s="67"/>
    </row>
    <row r="164" spans="1:53" ht="16.5" customHeight="1" x14ac:dyDescent="0.25">
      <c r="A164" s="64" t="s">
        <v>292</v>
      </c>
      <c r="B164" s="64" t="s">
        <v>293</v>
      </c>
      <c r="C164" s="37">
        <v>4301020262</v>
      </c>
      <c r="D164" s="385">
        <v>4680115882935</v>
      </c>
      <c r="E164" s="385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114</v>
      </c>
      <c r="L164" s="39" t="s">
        <v>135</v>
      </c>
      <c r="M164" s="38">
        <v>50</v>
      </c>
      <c r="N164" s="478" t="s">
        <v>294</v>
      </c>
      <c r="O164" s="387"/>
      <c r="P164" s="387"/>
      <c r="Q164" s="387"/>
      <c r="R164" s="38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295</v>
      </c>
      <c r="B165" s="64" t="s">
        <v>296</v>
      </c>
      <c r="C165" s="37">
        <v>4301020220</v>
      </c>
      <c r="D165" s="385">
        <v>4680115880764</v>
      </c>
      <c r="E165" s="385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113</v>
      </c>
      <c r="M165" s="38">
        <v>50</v>
      </c>
      <c r="N165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87"/>
      <c r="P165" s="387"/>
      <c r="Q165" s="387"/>
      <c r="R165" s="38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3"/>
      <c r="N166" s="389" t="s">
        <v>43</v>
      </c>
      <c r="O166" s="390"/>
      <c r="P166" s="390"/>
      <c r="Q166" s="390"/>
      <c r="R166" s="390"/>
      <c r="S166" s="390"/>
      <c r="T166" s="391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3"/>
      <c r="N167" s="389" t="s">
        <v>43</v>
      </c>
      <c r="O167" s="390"/>
      <c r="P167" s="390"/>
      <c r="Q167" s="390"/>
      <c r="R167" s="390"/>
      <c r="S167" s="390"/>
      <c r="T167" s="391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384" t="s">
        <v>76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67"/>
      <c r="Z168" s="67"/>
    </row>
    <row r="169" spans="1:53" ht="27" customHeight="1" x14ac:dyDescent="0.25">
      <c r="A169" s="64" t="s">
        <v>297</v>
      </c>
      <c r="B169" s="64" t="s">
        <v>298</v>
      </c>
      <c r="C169" s="37">
        <v>4301031224</v>
      </c>
      <c r="D169" s="385">
        <v>4680115882683</v>
      </c>
      <c r="E169" s="38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87"/>
      <c r="P169" s="387"/>
      <c r="Q169" s="387"/>
      <c r="R169" s="38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299</v>
      </c>
      <c r="B170" s="64" t="s">
        <v>300</v>
      </c>
      <c r="C170" s="37">
        <v>4301031230</v>
      </c>
      <c r="D170" s="385">
        <v>4680115882690</v>
      </c>
      <c r="E170" s="38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87"/>
      <c r="P170" s="387"/>
      <c r="Q170" s="387"/>
      <c r="R170" s="38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301</v>
      </c>
      <c r="B171" s="64" t="s">
        <v>302</v>
      </c>
      <c r="C171" s="37">
        <v>4301031220</v>
      </c>
      <c r="D171" s="385">
        <v>4680115882669</v>
      </c>
      <c r="E171" s="38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87"/>
      <c r="P171" s="387"/>
      <c r="Q171" s="387"/>
      <c r="R171" s="38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303</v>
      </c>
      <c r="B172" s="64" t="s">
        <v>304</v>
      </c>
      <c r="C172" s="37">
        <v>4301031221</v>
      </c>
      <c r="D172" s="385">
        <v>4680115882676</v>
      </c>
      <c r="E172" s="38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87"/>
      <c r="P172" s="387"/>
      <c r="Q172" s="387"/>
      <c r="R172" s="38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3"/>
      <c r="N173" s="389" t="s">
        <v>43</v>
      </c>
      <c r="O173" s="390"/>
      <c r="P173" s="390"/>
      <c r="Q173" s="390"/>
      <c r="R173" s="390"/>
      <c r="S173" s="390"/>
      <c r="T173" s="391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392"/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3"/>
      <c r="N174" s="389" t="s">
        <v>43</v>
      </c>
      <c r="O174" s="390"/>
      <c r="P174" s="390"/>
      <c r="Q174" s="390"/>
      <c r="R174" s="390"/>
      <c r="S174" s="390"/>
      <c r="T174" s="391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384" t="s">
        <v>81</v>
      </c>
      <c r="B175" s="384"/>
      <c r="C175" s="384"/>
      <c r="D175" s="384"/>
      <c r="E175" s="384"/>
      <c r="F175" s="384"/>
      <c r="G175" s="384"/>
      <c r="H175" s="384"/>
      <c r="I175" s="384"/>
      <c r="J175" s="384"/>
      <c r="K175" s="384"/>
      <c r="L175" s="384"/>
      <c r="M175" s="384"/>
      <c r="N175" s="384"/>
      <c r="O175" s="384"/>
      <c r="P175" s="384"/>
      <c r="Q175" s="384"/>
      <c r="R175" s="384"/>
      <c r="S175" s="384"/>
      <c r="T175" s="384"/>
      <c r="U175" s="384"/>
      <c r="V175" s="384"/>
      <c r="W175" s="384"/>
      <c r="X175" s="384"/>
      <c r="Y175" s="67"/>
      <c r="Z175" s="67"/>
    </row>
    <row r="176" spans="1:53" ht="27" customHeight="1" x14ac:dyDescent="0.25">
      <c r="A176" s="64" t="s">
        <v>305</v>
      </c>
      <c r="B176" s="64" t="s">
        <v>306</v>
      </c>
      <c r="C176" s="37">
        <v>4301051409</v>
      </c>
      <c r="D176" s="385">
        <v>4680115881556</v>
      </c>
      <c r="E176" s="385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114</v>
      </c>
      <c r="L176" s="39" t="s">
        <v>135</v>
      </c>
      <c r="M176" s="38">
        <v>45</v>
      </c>
      <c r="N176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87"/>
      <c r="P176" s="387"/>
      <c r="Q176" s="387"/>
      <c r="R176" s="38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307</v>
      </c>
      <c r="B177" s="64" t="s">
        <v>308</v>
      </c>
      <c r="C177" s="37">
        <v>4301051538</v>
      </c>
      <c r="D177" s="385">
        <v>4680115880573</v>
      </c>
      <c r="E177" s="385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114</v>
      </c>
      <c r="L177" s="39" t="s">
        <v>79</v>
      </c>
      <c r="M177" s="38">
        <v>45</v>
      </c>
      <c r="N177" s="485" t="s">
        <v>309</v>
      </c>
      <c r="O177" s="387"/>
      <c r="P177" s="387"/>
      <c r="Q177" s="387"/>
      <c r="R177" s="38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310</v>
      </c>
      <c r="B178" s="64" t="s">
        <v>311</v>
      </c>
      <c r="C178" s="37">
        <v>4301051408</v>
      </c>
      <c r="D178" s="385">
        <v>4680115881594</v>
      </c>
      <c r="E178" s="385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114</v>
      </c>
      <c r="L178" s="39" t="s">
        <v>135</v>
      </c>
      <c r="M178" s="38">
        <v>40</v>
      </c>
      <c r="N178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87"/>
      <c r="P178" s="387"/>
      <c r="Q178" s="387"/>
      <c r="R178" s="38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4301051505</v>
      </c>
      <c r="D179" s="385">
        <v>4680115881587</v>
      </c>
      <c r="E179" s="385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114</v>
      </c>
      <c r="L179" s="39" t="s">
        <v>79</v>
      </c>
      <c r="M179" s="38">
        <v>40</v>
      </c>
      <c r="N179" s="487" t="s">
        <v>314</v>
      </c>
      <c r="O179" s="387"/>
      <c r="P179" s="387"/>
      <c r="Q179" s="387"/>
      <c r="R179" s="38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315</v>
      </c>
      <c r="B180" s="64" t="s">
        <v>316</v>
      </c>
      <c r="C180" s="37">
        <v>4301051380</v>
      </c>
      <c r="D180" s="385">
        <v>4680115880962</v>
      </c>
      <c r="E180" s="385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114</v>
      </c>
      <c r="L180" s="39" t="s">
        <v>79</v>
      </c>
      <c r="M180" s="38">
        <v>40</v>
      </c>
      <c r="N180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87"/>
      <c r="P180" s="387"/>
      <c r="Q180" s="387"/>
      <c r="R180" s="38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4301051411</v>
      </c>
      <c r="D181" s="385">
        <v>4680115881617</v>
      </c>
      <c r="E181" s="385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114</v>
      </c>
      <c r="L181" s="39" t="s">
        <v>135</v>
      </c>
      <c r="M181" s="38">
        <v>40</v>
      </c>
      <c r="N181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87"/>
      <c r="P181" s="387"/>
      <c r="Q181" s="387"/>
      <c r="R181" s="38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4301051487</v>
      </c>
      <c r="D182" s="385">
        <v>4680115881228</v>
      </c>
      <c r="E182" s="38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90" t="s">
        <v>321</v>
      </c>
      <c r="O182" s="387"/>
      <c r="P182" s="387"/>
      <c r="Q182" s="387"/>
      <c r="R182" s="38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4301051506</v>
      </c>
      <c r="D183" s="385">
        <v>4680115881037</v>
      </c>
      <c r="E183" s="385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491" t="s">
        <v>324</v>
      </c>
      <c r="O183" s="387"/>
      <c r="P183" s="387"/>
      <c r="Q183" s="387"/>
      <c r="R183" s="38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325</v>
      </c>
      <c r="B184" s="64" t="s">
        <v>326</v>
      </c>
      <c r="C184" s="37">
        <v>4301051384</v>
      </c>
      <c r="D184" s="385">
        <v>4680115881211</v>
      </c>
      <c r="E184" s="385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87"/>
      <c r="P184" s="387"/>
      <c r="Q184" s="387"/>
      <c r="R184" s="38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327</v>
      </c>
      <c r="B185" s="64" t="s">
        <v>328</v>
      </c>
      <c r="C185" s="37">
        <v>4301051378</v>
      </c>
      <c r="D185" s="385">
        <v>4680115881020</v>
      </c>
      <c r="E185" s="385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87"/>
      <c r="P185" s="387"/>
      <c r="Q185" s="387"/>
      <c r="R185" s="38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329</v>
      </c>
      <c r="B186" s="64" t="s">
        <v>330</v>
      </c>
      <c r="C186" s="37">
        <v>4301051407</v>
      </c>
      <c r="D186" s="385">
        <v>4680115882195</v>
      </c>
      <c r="E186" s="385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135</v>
      </c>
      <c r="M186" s="38">
        <v>40</v>
      </c>
      <c r="N186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87"/>
      <c r="P186" s="387"/>
      <c r="Q186" s="387"/>
      <c r="R186" s="38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331</v>
      </c>
      <c r="B187" s="64" t="s">
        <v>332</v>
      </c>
      <c r="C187" s="37">
        <v>4301051479</v>
      </c>
      <c r="D187" s="385">
        <v>4680115882607</v>
      </c>
      <c r="E187" s="385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135</v>
      </c>
      <c r="M187" s="38">
        <v>45</v>
      </c>
      <c r="N187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87"/>
      <c r="P187" s="387"/>
      <c r="Q187" s="387"/>
      <c r="R187" s="38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4301051468</v>
      </c>
      <c r="D188" s="385">
        <v>4680115880092</v>
      </c>
      <c r="E188" s="38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135</v>
      </c>
      <c r="M188" s="38">
        <v>45</v>
      </c>
      <c r="N188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87"/>
      <c r="P188" s="387"/>
      <c r="Q188" s="387"/>
      <c r="R188" s="38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4301051469</v>
      </c>
      <c r="D189" s="385">
        <v>4680115880221</v>
      </c>
      <c r="E189" s="38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135</v>
      </c>
      <c r="M189" s="38">
        <v>45</v>
      </c>
      <c r="N189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87"/>
      <c r="P189" s="387"/>
      <c r="Q189" s="387"/>
      <c r="R189" s="38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337</v>
      </c>
      <c r="B190" s="64" t="s">
        <v>338</v>
      </c>
      <c r="C190" s="37">
        <v>4301051523</v>
      </c>
      <c r="D190" s="385">
        <v>4680115882942</v>
      </c>
      <c r="E190" s="385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87"/>
      <c r="P190" s="387"/>
      <c r="Q190" s="387"/>
      <c r="R190" s="38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339</v>
      </c>
      <c r="B191" s="64" t="s">
        <v>340</v>
      </c>
      <c r="C191" s="37">
        <v>4301051326</v>
      </c>
      <c r="D191" s="385">
        <v>4680115880504</v>
      </c>
      <c r="E191" s="38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87"/>
      <c r="P191" s="387"/>
      <c r="Q191" s="387"/>
      <c r="R191" s="38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4301051410</v>
      </c>
      <c r="D192" s="385">
        <v>4680115882164</v>
      </c>
      <c r="E192" s="385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135</v>
      </c>
      <c r="M192" s="38">
        <v>40</v>
      </c>
      <c r="N192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87"/>
      <c r="P192" s="387"/>
      <c r="Q192" s="387"/>
      <c r="R192" s="38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92"/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3"/>
      <c r="N193" s="389" t="s">
        <v>43</v>
      </c>
      <c r="O193" s="390"/>
      <c r="P193" s="390"/>
      <c r="Q193" s="390"/>
      <c r="R193" s="390"/>
      <c r="S193" s="390"/>
      <c r="T193" s="391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392"/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3"/>
      <c r="N194" s="389" t="s">
        <v>43</v>
      </c>
      <c r="O194" s="390"/>
      <c r="P194" s="390"/>
      <c r="Q194" s="390"/>
      <c r="R194" s="390"/>
      <c r="S194" s="390"/>
      <c r="T194" s="391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384" t="s">
        <v>236</v>
      </c>
      <c r="B195" s="384"/>
      <c r="C195" s="384"/>
      <c r="D195" s="384"/>
      <c r="E195" s="384"/>
      <c r="F195" s="384"/>
      <c r="G195" s="384"/>
      <c r="H195" s="384"/>
      <c r="I195" s="384"/>
      <c r="J195" s="384"/>
      <c r="K195" s="384"/>
      <c r="L195" s="384"/>
      <c r="M195" s="384"/>
      <c r="N195" s="384"/>
      <c r="O195" s="384"/>
      <c r="P195" s="384"/>
      <c r="Q195" s="384"/>
      <c r="R195" s="384"/>
      <c r="S195" s="384"/>
      <c r="T195" s="384"/>
      <c r="U195" s="384"/>
      <c r="V195" s="384"/>
      <c r="W195" s="384"/>
      <c r="X195" s="384"/>
      <c r="Y195" s="67"/>
      <c r="Z195" s="67"/>
    </row>
    <row r="196" spans="1:53" ht="16.5" customHeight="1" x14ac:dyDescent="0.25">
      <c r="A196" s="64" t="s">
        <v>343</v>
      </c>
      <c r="B196" s="64" t="s">
        <v>344</v>
      </c>
      <c r="C196" s="37">
        <v>4301060360</v>
      </c>
      <c r="D196" s="385">
        <v>4680115882874</v>
      </c>
      <c r="E196" s="38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01" t="s">
        <v>345</v>
      </c>
      <c r="O196" s="387"/>
      <c r="P196" s="387"/>
      <c r="Q196" s="387"/>
      <c r="R196" s="38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346</v>
      </c>
      <c r="B197" s="64" t="s">
        <v>347</v>
      </c>
      <c r="C197" s="37">
        <v>4301060359</v>
      </c>
      <c r="D197" s="385">
        <v>4680115884434</v>
      </c>
      <c r="E197" s="385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02" t="s">
        <v>348</v>
      </c>
      <c r="O197" s="387"/>
      <c r="P197" s="387"/>
      <c r="Q197" s="387"/>
      <c r="R197" s="38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349</v>
      </c>
      <c r="B198" s="64" t="s">
        <v>350</v>
      </c>
      <c r="C198" s="37">
        <v>4301060338</v>
      </c>
      <c r="D198" s="385">
        <v>4680115880801</v>
      </c>
      <c r="E198" s="38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87"/>
      <c r="P198" s="387"/>
      <c r="Q198" s="387"/>
      <c r="R198" s="38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351</v>
      </c>
      <c r="B199" s="64" t="s">
        <v>352</v>
      </c>
      <c r="C199" s="37">
        <v>4301060339</v>
      </c>
      <c r="D199" s="385">
        <v>4680115880818</v>
      </c>
      <c r="E199" s="38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87"/>
      <c r="P199" s="387"/>
      <c r="Q199" s="387"/>
      <c r="R199" s="38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92"/>
      <c r="B200" s="392"/>
      <c r="C200" s="392"/>
      <c r="D200" s="392"/>
      <c r="E200" s="392"/>
      <c r="F200" s="392"/>
      <c r="G200" s="392"/>
      <c r="H200" s="392"/>
      <c r="I200" s="392"/>
      <c r="J200" s="392"/>
      <c r="K200" s="392"/>
      <c r="L200" s="392"/>
      <c r="M200" s="393"/>
      <c r="N200" s="389" t="s">
        <v>43</v>
      </c>
      <c r="O200" s="390"/>
      <c r="P200" s="390"/>
      <c r="Q200" s="390"/>
      <c r="R200" s="390"/>
      <c r="S200" s="390"/>
      <c r="T200" s="391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392"/>
      <c r="B201" s="392"/>
      <c r="C201" s="392"/>
      <c r="D201" s="392"/>
      <c r="E201" s="392"/>
      <c r="F201" s="392"/>
      <c r="G201" s="392"/>
      <c r="H201" s="392"/>
      <c r="I201" s="392"/>
      <c r="J201" s="392"/>
      <c r="K201" s="392"/>
      <c r="L201" s="392"/>
      <c r="M201" s="393"/>
      <c r="N201" s="389" t="s">
        <v>43</v>
      </c>
      <c r="O201" s="390"/>
      <c r="P201" s="390"/>
      <c r="Q201" s="390"/>
      <c r="R201" s="390"/>
      <c r="S201" s="390"/>
      <c r="T201" s="391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383" t="s">
        <v>353</v>
      </c>
      <c r="B202" s="383"/>
      <c r="C202" s="383"/>
      <c r="D202" s="383"/>
      <c r="E202" s="383"/>
      <c r="F202" s="383"/>
      <c r="G202" s="383"/>
      <c r="H202" s="383"/>
      <c r="I202" s="383"/>
      <c r="J202" s="383"/>
      <c r="K202" s="383"/>
      <c r="L202" s="383"/>
      <c r="M202" s="383"/>
      <c r="N202" s="383"/>
      <c r="O202" s="383"/>
      <c r="P202" s="383"/>
      <c r="Q202" s="383"/>
      <c r="R202" s="383"/>
      <c r="S202" s="383"/>
      <c r="T202" s="383"/>
      <c r="U202" s="383"/>
      <c r="V202" s="383"/>
      <c r="W202" s="383"/>
      <c r="X202" s="383"/>
      <c r="Y202" s="66"/>
      <c r="Z202" s="66"/>
    </row>
    <row r="203" spans="1:53" ht="14.25" customHeight="1" x14ac:dyDescent="0.25">
      <c r="A203" s="384" t="s">
        <v>76</v>
      </c>
      <c r="B203" s="384"/>
      <c r="C203" s="384"/>
      <c r="D203" s="384"/>
      <c r="E203" s="384"/>
      <c r="F203" s="384"/>
      <c r="G203" s="384"/>
      <c r="H203" s="384"/>
      <c r="I203" s="384"/>
      <c r="J203" s="384"/>
      <c r="K203" s="384"/>
      <c r="L203" s="384"/>
      <c r="M203" s="384"/>
      <c r="N203" s="384"/>
      <c r="O203" s="384"/>
      <c r="P203" s="384"/>
      <c r="Q203" s="384"/>
      <c r="R203" s="384"/>
      <c r="S203" s="384"/>
      <c r="T203" s="384"/>
      <c r="U203" s="384"/>
      <c r="V203" s="384"/>
      <c r="W203" s="384"/>
      <c r="X203" s="384"/>
      <c r="Y203" s="67"/>
      <c r="Z203" s="67"/>
    </row>
    <row r="204" spans="1:53" ht="27" customHeight="1" x14ac:dyDescent="0.25">
      <c r="A204" s="64" t="s">
        <v>354</v>
      </c>
      <c r="B204" s="64" t="s">
        <v>355</v>
      </c>
      <c r="C204" s="37">
        <v>4301031151</v>
      </c>
      <c r="D204" s="385">
        <v>4607091389845</v>
      </c>
      <c r="E204" s="385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182</v>
      </c>
      <c r="L204" s="39" t="s">
        <v>79</v>
      </c>
      <c r="M204" s="38">
        <v>40</v>
      </c>
      <c r="N204" s="50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87"/>
      <c r="P204" s="387"/>
      <c r="Q204" s="387"/>
      <c r="R204" s="388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4301031259</v>
      </c>
      <c r="D205" s="385">
        <v>4680115882881</v>
      </c>
      <c r="E205" s="385"/>
      <c r="F205" s="63">
        <v>0.28000000000000003</v>
      </c>
      <c r="G205" s="38">
        <v>6</v>
      </c>
      <c r="H205" s="63">
        <v>1.68</v>
      </c>
      <c r="I205" s="63">
        <v>1.81</v>
      </c>
      <c r="J205" s="38">
        <v>234</v>
      </c>
      <c r="K205" s="38" t="s">
        <v>182</v>
      </c>
      <c r="L205" s="39" t="s">
        <v>79</v>
      </c>
      <c r="M205" s="38">
        <v>40</v>
      </c>
      <c r="N205" s="506" t="s">
        <v>358</v>
      </c>
      <c r="O205" s="387"/>
      <c r="P205" s="387"/>
      <c r="Q205" s="387"/>
      <c r="R205" s="388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3"/>
      <c r="N206" s="389" t="s">
        <v>43</v>
      </c>
      <c r="O206" s="390"/>
      <c r="P206" s="390"/>
      <c r="Q206" s="390"/>
      <c r="R206" s="390"/>
      <c r="S206" s="390"/>
      <c r="T206" s="391"/>
      <c r="U206" s="43" t="s">
        <v>42</v>
      </c>
      <c r="V206" s="44">
        <f>IFERROR(V204/H204,"0")+IFERROR(V205/H205,"0")</f>
        <v>0</v>
      </c>
      <c r="W206" s="44">
        <f>IFERROR(W204/H204,"0")+IFERROR(W205/H205,"0")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392"/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3"/>
      <c r="N207" s="389" t="s">
        <v>43</v>
      </c>
      <c r="O207" s="390"/>
      <c r="P207" s="390"/>
      <c r="Q207" s="390"/>
      <c r="R207" s="390"/>
      <c r="S207" s="390"/>
      <c r="T207" s="391"/>
      <c r="U207" s="43" t="s">
        <v>0</v>
      </c>
      <c r="V207" s="44">
        <f>IFERROR(SUM(V204:V205),"0")</f>
        <v>0</v>
      </c>
      <c r="W207" s="44">
        <f>IFERROR(SUM(W204:W205),"0")</f>
        <v>0</v>
      </c>
      <c r="X207" s="43"/>
      <c r="Y207" s="68"/>
      <c r="Z207" s="68"/>
    </row>
    <row r="208" spans="1:53" ht="16.5" customHeight="1" x14ac:dyDescent="0.25">
      <c r="A208" s="383" t="s">
        <v>359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66"/>
      <c r="Z208" s="66"/>
    </row>
    <row r="209" spans="1:53" ht="14.25" customHeight="1" x14ac:dyDescent="0.25">
      <c r="A209" s="384" t="s">
        <v>118</v>
      </c>
      <c r="B209" s="384"/>
      <c r="C209" s="384"/>
      <c r="D209" s="384"/>
      <c r="E209" s="384"/>
      <c r="F209" s="384"/>
      <c r="G209" s="384"/>
      <c r="H209" s="384"/>
      <c r="I209" s="384"/>
      <c r="J209" s="384"/>
      <c r="K209" s="384"/>
      <c r="L209" s="384"/>
      <c r="M209" s="384"/>
      <c r="N209" s="384"/>
      <c r="O209" s="384"/>
      <c r="P209" s="384"/>
      <c r="Q209" s="384"/>
      <c r="R209" s="384"/>
      <c r="S209" s="384"/>
      <c r="T209" s="384"/>
      <c r="U209" s="384"/>
      <c r="V209" s="384"/>
      <c r="W209" s="384"/>
      <c r="X209" s="384"/>
      <c r="Y209" s="67"/>
      <c r="Z209" s="67"/>
    </row>
    <row r="210" spans="1:53" ht="27" customHeight="1" x14ac:dyDescent="0.25">
      <c r="A210" s="64" t="s">
        <v>360</v>
      </c>
      <c r="B210" s="64" t="s">
        <v>361</v>
      </c>
      <c r="C210" s="37">
        <v>4301011346</v>
      </c>
      <c r="D210" s="385">
        <v>4607091387445</v>
      </c>
      <c r="E210" s="385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114</v>
      </c>
      <c r="L210" s="39" t="s">
        <v>113</v>
      </c>
      <c r="M210" s="38">
        <v>31</v>
      </c>
      <c r="N210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87"/>
      <c r="P210" s="387"/>
      <c r="Q210" s="387"/>
      <c r="R210" s="38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24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4301011362</v>
      </c>
      <c r="D211" s="385">
        <v>4607091386004</v>
      </c>
      <c r="E211" s="385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114</v>
      </c>
      <c r="L211" s="39" t="s">
        <v>122</v>
      </c>
      <c r="M211" s="38">
        <v>55</v>
      </c>
      <c r="N211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87"/>
      <c r="P211" s="387"/>
      <c r="Q211" s="387"/>
      <c r="R211" s="38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362</v>
      </c>
      <c r="B212" s="64" t="s">
        <v>364</v>
      </c>
      <c r="C212" s="37">
        <v>4301011308</v>
      </c>
      <c r="D212" s="385">
        <v>4607091386004</v>
      </c>
      <c r="E212" s="385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114</v>
      </c>
      <c r="L212" s="39" t="s">
        <v>113</v>
      </c>
      <c r="M212" s="38">
        <v>55</v>
      </c>
      <c r="N212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87"/>
      <c r="P212" s="387"/>
      <c r="Q212" s="387"/>
      <c r="R212" s="38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365</v>
      </c>
      <c r="B213" s="64" t="s">
        <v>366</v>
      </c>
      <c r="C213" s="37">
        <v>4301011347</v>
      </c>
      <c r="D213" s="385">
        <v>4607091386073</v>
      </c>
      <c r="E213" s="385"/>
      <c r="F213" s="63">
        <v>0.9</v>
      </c>
      <c r="G213" s="38">
        <v>10</v>
      </c>
      <c r="H213" s="63">
        <v>9</v>
      </c>
      <c r="I213" s="63">
        <v>9.6300000000000008</v>
      </c>
      <c r="J213" s="38">
        <v>56</v>
      </c>
      <c r="K213" s="38" t="s">
        <v>114</v>
      </c>
      <c r="L213" s="39" t="s">
        <v>113</v>
      </c>
      <c r="M213" s="38">
        <v>31</v>
      </c>
      <c r="N213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87"/>
      <c r="P213" s="387"/>
      <c r="Q213" s="387"/>
      <c r="R213" s="38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4301010928</v>
      </c>
      <c r="D214" s="385">
        <v>4607091387322</v>
      </c>
      <c r="E214" s="385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114</v>
      </c>
      <c r="L214" s="39" t="s">
        <v>113</v>
      </c>
      <c r="M214" s="38">
        <v>55</v>
      </c>
      <c r="N214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87"/>
      <c r="P214" s="387"/>
      <c r="Q214" s="387"/>
      <c r="R214" s="38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369</v>
      </c>
      <c r="C215" s="37">
        <v>4301011395</v>
      </c>
      <c r="D215" s="385">
        <v>4607091387322</v>
      </c>
      <c r="E215" s="385"/>
      <c r="F215" s="63">
        <v>1.35</v>
      </c>
      <c r="G215" s="38">
        <v>8</v>
      </c>
      <c r="H215" s="63">
        <v>10.8</v>
      </c>
      <c r="I215" s="63">
        <v>11.28</v>
      </c>
      <c r="J215" s="38">
        <v>48</v>
      </c>
      <c r="K215" s="38" t="s">
        <v>114</v>
      </c>
      <c r="L215" s="39" t="s">
        <v>122</v>
      </c>
      <c r="M215" s="38">
        <v>55</v>
      </c>
      <c r="N215" s="5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87"/>
      <c r="P215" s="387"/>
      <c r="Q215" s="387"/>
      <c r="R215" s="38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IFERROR(IF(W215=0,"",ROUNDUP(W215/H215,0)*0.02039),"")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370</v>
      </c>
      <c r="B216" s="64" t="s">
        <v>371</v>
      </c>
      <c r="C216" s="37">
        <v>4301011311</v>
      </c>
      <c r="D216" s="385">
        <v>4607091387377</v>
      </c>
      <c r="E216" s="385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114</v>
      </c>
      <c r="L216" s="39" t="s">
        <v>113</v>
      </c>
      <c r="M216" s="38">
        <v>55</v>
      </c>
      <c r="N216" s="5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87"/>
      <c r="P216" s="387"/>
      <c r="Q216" s="387"/>
      <c r="R216" s="38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372</v>
      </c>
      <c r="B217" s="64" t="s">
        <v>373</v>
      </c>
      <c r="C217" s="37">
        <v>4301010945</v>
      </c>
      <c r="D217" s="385">
        <v>4607091387353</v>
      </c>
      <c r="E217" s="385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114</v>
      </c>
      <c r="L217" s="39" t="s">
        <v>113</v>
      </c>
      <c r="M217" s="38">
        <v>55</v>
      </c>
      <c r="N217" s="5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87"/>
      <c r="P217" s="387"/>
      <c r="Q217" s="387"/>
      <c r="R217" s="38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374</v>
      </c>
      <c r="B218" s="64" t="s">
        <v>375</v>
      </c>
      <c r="C218" s="37">
        <v>4301011328</v>
      </c>
      <c r="D218" s="385">
        <v>4607091386011</v>
      </c>
      <c r="E218" s="385"/>
      <c r="F218" s="63">
        <v>0.5</v>
      </c>
      <c r="G218" s="38">
        <v>10</v>
      </c>
      <c r="H218" s="63">
        <v>5</v>
      </c>
      <c r="I218" s="63">
        <v>5.21</v>
      </c>
      <c r="J218" s="38">
        <v>120</v>
      </c>
      <c r="K218" s="38" t="s">
        <v>80</v>
      </c>
      <c r="L218" s="39" t="s">
        <v>79</v>
      </c>
      <c r="M218" s="38">
        <v>55</v>
      </c>
      <c r="N218" s="5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87"/>
      <c r="P218" s="387"/>
      <c r="Q218" s="387"/>
      <c r="R218" s="38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ref="X218:X224" si="12"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376</v>
      </c>
      <c r="B219" s="64" t="s">
        <v>377</v>
      </c>
      <c r="C219" s="37">
        <v>4301011329</v>
      </c>
      <c r="D219" s="385">
        <v>4607091387308</v>
      </c>
      <c r="E219" s="385"/>
      <c r="F219" s="63">
        <v>0.5</v>
      </c>
      <c r="G219" s="38">
        <v>10</v>
      </c>
      <c r="H219" s="63">
        <v>5</v>
      </c>
      <c r="I219" s="63">
        <v>5.21</v>
      </c>
      <c r="J219" s="38">
        <v>120</v>
      </c>
      <c r="K219" s="38" t="s">
        <v>80</v>
      </c>
      <c r="L219" s="39" t="s">
        <v>79</v>
      </c>
      <c r="M219" s="38">
        <v>55</v>
      </c>
      <c r="N219" s="5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87"/>
      <c r="P219" s="387"/>
      <c r="Q219" s="387"/>
      <c r="R219" s="38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378</v>
      </c>
      <c r="B220" s="64" t="s">
        <v>379</v>
      </c>
      <c r="C220" s="37">
        <v>4301011049</v>
      </c>
      <c r="D220" s="385">
        <v>4607091387339</v>
      </c>
      <c r="E220" s="385"/>
      <c r="F220" s="63">
        <v>0.5</v>
      </c>
      <c r="G220" s="38">
        <v>10</v>
      </c>
      <c r="H220" s="63">
        <v>5</v>
      </c>
      <c r="I220" s="63">
        <v>5.24</v>
      </c>
      <c r="J220" s="38">
        <v>120</v>
      </c>
      <c r="K220" s="38" t="s">
        <v>80</v>
      </c>
      <c r="L220" s="39" t="s">
        <v>113</v>
      </c>
      <c r="M220" s="38">
        <v>55</v>
      </c>
      <c r="N220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87"/>
      <c r="P220" s="387"/>
      <c r="Q220" s="387"/>
      <c r="R220" s="38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380</v>
      </c>
      <c r="B221" s="64" t="s">
        <v>381</v>
      </c>
      <c r="C221" s="37">
        <v>4301011433</v>
      </c>
      <c r="D221" s="385">
        <v>4680115882638</v>
      </c>
      <c r="E221" s="38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113</v>
      </c>
      <c r="M221" s="38">
        <v>90</v>
      </c>
      <c r="N221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87"/>
      <c r="P221" s="387"/>
      <c r="Q221" s="387"/>
      <c r="R221" s="38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382</v>
      </c>
      <c r="B222" s="64" t="s">
        <v>383</v>
      </c>
      <c r="C222" s="37">
        <v>4301011573</v>
      </c>
      <c r="D222" s="385">
        <v>4680115881938</v>
      </c>
      <c r="E222" s="38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90</v>
      </c>
      <c r="N222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87"/>
      <c r="P222" s="387"/>
      <c r="Q222" s="387"/>
      <c r="R222" s="38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384</v>
      </c>
      <c r="B223" s="64" t="s">
        <v>385</v>
      </c>
      <c r="C223" s="37">
        <v>4301010944</v>
      </c>
      <c r="D223" s="385">
        <v>4607091387346</v>
      </c>
      <c r="E223" s="38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87"/>
      <c r="P223" s="387"/>
      <c r="Q223" s="387"/>
      <c r="R223" s="38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386</v>
      </c>
      <c r="B224" s="64" t="s">
        <v>387</v>
      </c>
      <c r="C224" s="37">
        <v>4301011353</v>
      </c>
      <c r="D224" s="385">
        <v>4607091389807</v>
      </c>
      <c r="E224" s="385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113</v>
      </c>
      <c r="M224" s="38">
        <v>55</v>
      </c>
      <c r="N224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87"/>
      <c r="P224" s="387"/>
      <c r="Q224" s="387"/>
      <c r="R224" s="38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x14ac:dyDescent="0.2">
      <c r="A225" s="392"/>
      <c r="B225" s="392"/>
      <c r="C225" s="392"/>
      <c r="D225" s="392"/>
      <c r="E225" s="392"/>
      <c r="F225" s="392"/>
      <c r="G225" s="392"/>
      <c r="H225" s="392"/>
      <c r="I225" s="392"/>
      <c r="J225" s="392"/>
      <c r="K225" s="392"/>
      <c r="L225" s="392"/>
      <c r="M225" s="393"/>
      <c r="N225" s="389" t="s">
        <v>43</v>
      </c>
      <c r="O225" s="390"/>
      <c r="P225" s="390"/>
      <c r="Q225" s="390"/>
      <c r="R225" s="390"/>
      <c r="S225" s="390"/>
      <c r="T225" s="391"/>
      <c r="U225" s="43" t="s">
        <v>42</v>
      </c>
      <c r="V225" s="4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4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4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68"/>
      <c r="Z225" s="68"/>
    </row>
    <row r="226" spans="1:53" x14ac:dyDescent="0.2">
      <c r="A226" s="392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3"/>
      <c r="N226" s="389" t="s">
        <v>43</v>
      </c>
      <c r="O226" s="390"/>
      <c r="P226" s="390"/>
      <c r="Q226" s="390"/>
      <c r="R226" s="390"/>
      <c r="S226" s="390"/>
      <c r="T226" s="391"/>
      <c r="U226" s="43" t="s">
        <v>0</v>
      </c>
      <c r="V226" s="44">
        <f>IFERROR(SUM(V210:V224),"0")</f>
        <v>0</v>
      </c>
      <c r="W226" s="44">
        <f>IFERROR(SUM(W210:W224),"0")</f>
        <v>0</v>
      </c>
      <c r="X226" s="43"/>
      <c r="Y226" s="68"/>
      <c r="Z226" s="68"/>
    </row>
    <row r="227" spans="1:53" ht="14.25" customHeight="1" x14ac:dyDescent="0.25">
      <c r="A227" s="384" t="s">
        <v>110</v>
      </c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4"/>
      <c r="N227" s="384"/>
      <c r="O227" s="384"/>
      <c r="P227" s="384"/>
      <c r="Q227" s="384"/>
      <c r="R227" s="384"/>
      <c r="S227" s="384"/>
      <c r="T227" s="384"/>
      <c r="U227" s="384"/>
      <c r="V227" s="384"/>
      <c r="W227" s="384"/>
      <c r="X227" s="384"/>
      <c r="Y227" s="67"/>
      <c r="Z227" s="67"/>
    </row>
    <row r="228" spans="1:53" ht="27" customHeight="1" x14ac:dyDescent="0.25">
      <c r="A228" s="64" t="s">
        <v>388</v>
      </c>
      <c r="B228" s="64" t="s">
        <v>389</v>
      </c>
      <c r="C228" s="37">
        <v>4301020254</v>
      </c>
      <c r="D228" s="385">
        <v>4680115881914</v>
      </c>
      <c r="E228" s="38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90</v>
      </c>
      <c r="N228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87"/>
      <c r="P228" s="387"/>
      <c r="Q228" s="387"/>
      <c r="R228" s="388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x14ac:dyDescent="0.2">
      <c r="A229" s="392"/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3"/>
      <c r="N229" s="389" t="s">
        <v>43</v>
      </c>
      <c r="O229" s="390"/>
      <c r="P229" s="390"/>
      <c r="Q229" s="390"/>
      <c r="R229" s="390"/>
      <c r="S229" s="390"/>
      <c r="T229" s="391"/>
      <c r="U229" s="43" t="s">
        <v>42</v>
      </c>
      <c r="V229" s="44">
        <f>IFERROR(V228/H228,"0")</f>
        <v>0</v>
      </c>
      <c r="W229" s="44">
        <f>IFERROR(W228/H228,"0")</f>
        <v>0</v>
      </c>
      <c r="X229" s="44">
        <f>IFERROR(IF(X228="",0,X228),"0")</f>
        <v>0</v>
      </c>
      <c r="Y229" s="68"/>
      <c r="Z229" s="68"/>
    </row>
    <row r="230" spans="1:53" x14ac:dyDescent="0.2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3"/>
      <c r="N230" s="389" t="s">
        <v>43</v>
      </c>
      <c r="O230" s="390"/>
      <c r="P230" s="390"/>
      <c r="Q230" s="390"/>
      <c r="R230" s="390"/>
      <c r="S230" s="390"/>
      <c r="T230" s="391"/>
      <c r="U230" s="43" t="s">
        <v>0</v>
      </c>
      <c r="V230" s="44">
        <f>IFERROR(SUM(V228:V228),"0")</f>
        <v>0</v>
      </c>
      <c r="W230" s="44">
        <f>IFERROR(SUM(W228:W228),"0")</f>
        <v>0</v>
      </c>
      <c r="X230" s="43"/>
      <c r="Y230" s="68"/>
      <c r="Z230" s="68"/>
    </row>
    <row r="231" spans="1:53" ht="14.25" customHeight="1" x14ac:dyDescent="0.25">
      <c r="A231" s="384" t="s">
        <v>76</v>
      </c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84"/>
      <c r="O231" s="384"/>
      <c r="P231" s="384"/>
      <c r="Q231" s="384"/>
      <c r="R231" s="384"/>
      <c r="S231" s="384"/>
      <c r="T231" s="384"/>
      <c r="U231" s="384"/>
      <c r="V231" s="384"/>
      <c r="W231" s="384"/>
      <c r="X231" s="384"/>
      <c r="Y231" s="67"/>
      <c r="Z231" s="67"/>
    </row>
    <row r="232" spans="1:53" ht="27" customHeight="1" x14ac:dyDescent="0.25">
      <c r="A232" s="64" t="s">
        <v>390</v>
      </c>
      <c r="B232" s="64" t="s">
        <v>391</v>
      </c>
      <c r="C232" s="37">
        <v>4301030878</v>
      </c>
      <c r="D232" s="385">
        <v>4607091387193</v>
      </c>
      <c r="E232" s="385"/>
      <c r="F232" s="63">
        <v>0.7</v>
      </c>
      <c r="G232" s="38">
        <v>6</v>
      </c>
      <c r="H232" s="63">
        <v>4.2</v>
      </c>
      <c r="I232" s="63">
        <v>4.46</v>
      </c>
      <c r="J232" s="38">
        <v>156</v>
      </c>
      <c r="K232" s="38" t="s">
        <v>80</v>
      </c>
      <c r="L232" s="39" t="s">
        <v>79</v>
      </c>
      <c r="M232" s="38">
        <v>35</v>
      </c>
      <c r="N23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87"/>
      <c r="P232" s="387"/>
      <c r="Q232" s="387"/>
      <c r="R232" s="388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t="27" customHeight="1" x14ac:dyDescent="0.25">
      <c r="A233" s="64" t="s">
        <v>392</v>
      </c>
      <c r="B233" s="64" t="s">
        <v>393</v>
      </c>
      <c r="C233" s="37">
        <v>4301031153</v>
      </c>
      <c r="D233" s="385">
        <v>4607091387230</v>
      </c>
      <c r="E233" s="385"/>
      <c r="F233" s="63">
        <v>0.7</v>
      </c>
      <c r="G233" s="38">
        <v>6</v>
      </c>
      <c r="H233" s="63">
        <v>4.2</v>
      </c>
      <c r="I233" s="63">
        <v>4.46</v>
      </c>
      <c r="J233" s="38">
        <v>156</v>
      </c>
      <c r="K233" s="38" t="s">
        <v>80</v>
      </c>
      <c r="L233" s="39" t="s">
        <v>79</v>
      </c>
      <c r="M233" s="38">
        <v>40</v>
      </c>
      <c r="N23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87"/>
      <c r="P233" s="387"/>
      <c r="Q233" s="387"/>
      <c r="R233" s="38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4" t="s">
        <v>66</v>
      </c>
    </row>
    <row r="234" spans="1:53" ht="27" customHeight="1" x14ac:dyDescent="0.25">
      <c r="A234" s="64" t="s">
        <v>394</v>
      </c>
      <c r="B234" s="64" t="s">
        <v>395</v>
      </c>
      <c r="C234" s="37">
        <v>4301031152</v>
      </c>
      <c r="D234" s="385">
        <v>4607091387285</v>
      </c>
      <c r="E234" s="385"/>
      <c r="F234" s="63">
        <v>0.35</v>
      </c>
      <c r="G234" s="38">
        <v>6</v>
      </c>
      <c r="H234" s="63">
        <v>2.1</v>
      </c>
      <c r="I234" s="63">
        <v>2.23</v>
      </c>
      <c r="J234" s="38">
        <v>234</v>
      </c>
      <c r="K234" s="38" t="s">
        <v>182</v>
      </c>
      <c r="L234" s="39" t="s">
        <v>79</v>
      </c>
      <c r="M234" s="38">
        <v>40</v>
      </c>
      <c r="N23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87"/>
      <c r="P234" s="387"/>
      <c r="Q234" s="387"/>
      <c r="R234" s="38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IFERROR(IF(W234=0,"",ROUNDUP(W234/H234,0)*0.00502),"")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x14ac:dyDescent="0.2">
      <c r="A235" s="392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3"/>
      <c r="N235" s="389" t="s">
        <v>43</v>
      </c>
      <c r="O235" s="390"/>
      <c r="P235" s="390"/>
      <c r="Q235" s="390"/>
      <c r="R235" s="390"/>
      <c r="S235" s="390"/>
      <c r="T235" s="391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3"/>
      <c r="N236" s="389" t="s">
        <v>43</v>
      </c>
      <c r="O236" s="390"/>
      <c r="P236" s="390"/>
      <c r="Q236" s="390"/>
      <c r="R236" s="390"/>
      <c r="S236" s="390"/>
      <c r="T236" s="391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customHeight="1" x14ac:dyDescent="0.25">
      <c r="A237" s="384" t="s">
        <v>81</v>
      </c>
      <c r="B237" s="384"/>
      <c r="C237" s="384"/>
      <c r="D237" s="384"/>
      <c r="E237" s="384"/>
      <c r="F237" s="384"/>
      <c r="G237" s="384"/>
      <c r="H237" s="384"/>
      <c r="I237" s="384"/>
      <c r="J237" s="384"/>
      <c r="K237" s="384"/>
      <c r="L237" s="384"/>
      <c r="M237" s="384"/>
      <c r="N237" s="384"/>
      <c r="O237" s="384"/>
      <c r="P237" s="384"/>
      <c r="Q237" s="384"/>
      <c r="R237" s="384"/>
      <c r="S237" s="384"/>
      <c r="T237" s="384"/>
      <c r="U237" s="384"/>
      <c r="V237" s="384"/>
      <c r="W237" s="384"/>
      <c r="X237" s="384"/>
      <c r="Y237" s="67"/>
      <c r="Z237" s="67"/>
    </row>
    <row r="238" spans="1:53" ht="16.5" customHeight="1" x14ac:dyDescent="0.25">
      <c r="A238" s="64" t="s">
        <v>396</v>
      </c>
      <c r="B238" s="64" t="s">
        <v>397</v>
      </c>
      <c r="C238" s="37">
        <v>4301051100</v>
      </c>
      <c r="D238" s="385">
        <v>4607091387766</v>
      </c>
      <c r="E238" s="385"/>
      <c r="F238" s="63">
        <v>1.3</v>
      </c>
      <c r="G238" s="38">
        <v>6</v>
      </c>
      <c r="H238" s="63">
        <v>7.8</v>
      </c>
      <c r="I238" s="63">
        <v>8.3580000000000005</v>
      </c>
      <c r="J238" s="38">
        <v>56</v>
      </c>
      <c r="K238" s="38" t="s">
        <v>114</v>
      </c>
      <c r="L238" s="39" t="s">
        <v>135</v>
      </c>
      <c r="M238" s="38">
        <v>40</v>
      </c>
      <c r="N238" s="5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87"/>
      <c r="P238" s="387"/>
      <c r="Q238" s="387"/>
      <c r="R238" s="38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ref="W238:W246" si="13"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398</v>
      </c>
      <c r="B239" s="64" t="s">
        <v>399</v>
      </c>
      <c r="C239" s="37">
        <v>4301051116</v>
      </c>
      <c r="D239" s="385">
        <v>4607091387957</v>
      </c>
      <c r="E239" s="385"/>
      <c r="F239" s="63">
        <v>1.3</v>
      </c>
      <c r="G239" s="38">
        <v>6</v>
      </c>
      <c r="H239" s="63">
        <v>7.8</v>
      </c>
      <c r="I239" s="63">
        <v>8.3640000000000008</v>
      </c>
      <c r="J239" s="38">
        <v>56</v>
      </c>
      <c r="K239" s="38" t="s">
        <v>114</v>
      </c>
      <c r="L239" s="39" t="s">
        <v>79</v>
      </c>
      <c r="M239" s="38">
        <v>40</v>
      </c>
      <c r="N239" s="5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87"/>
      <c r="P239" s="387"/>
      <c r="Q239" s="387"/>
      <c r="R239" s="38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400</v>
      </c>
      <c r="B240" s="64" t="s">
        <v>401</v>
      </c>
      <c r="C240" s="37">
        <v>4301051115</v>
      </c>
      <c r="D240" s="385">
        <v>4607091387964</v>
      </c>
      <c r="E240" s="385"/>
      <c r="F240" s="63">
        <v>1.35</v>
      </c>
      <c r="G240" s="38">
        <v>6</v>
      </c>
      <c r="H240" s="63">
        <v>8.1</v>
      </c>
      <c r="I240" s="63">
        <v>8.6460000000000008</v>
      </c>
      <c r="J240" s="38">
        <v>56</v>
      </c>
      <c r="K240" s="38" t="s">
        <v>114</v>
      </c>
      <c r="L240" s="39" t="s">
        <v>79</v>
      </c>
      <c r="M240" s="38">
        <v>40</v>
      </c>
      <c r="N240" s="5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87"/>
      <c r="P240" s="387"/>
      <c r="Q240" s="387"/>
      <c r="R240" s="38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402</v>
      </c>
      <c r="B241" s="64" t="s">
        <v>403</v>
      </c>
      <c r="C241" s="37">
        <v>4301051461</v>
      </c>
      <c r="D241" s="385">
        <v>4680115883604</v>
      </c>
      <c r="E241" s="385"/>
      <c r="F241" s="63">
        <v>0.35</v>
      </c>
      <c r="G241" s="38">
        <v>6</v>
      </c>
      <c r="H241" s="63">
        <v>2.1</v>
      </c>
      <c r="I241" s="63">
        <v>2.3719999999999999</v>
      </c>
      <c r="J241" s="38">
        <v>156</v>
      </c>
      <c r="K241" s="38" t="s">
        <v>80</v>
      </c>
      <c r="L241" s="39" t="s">
        <v>135</v>
      </c>
      <c r="M241" s="38">
        <v>45</v>
      </c>
      <c r="N241" s="529" t="s">
        <v>404</v>
      </c>
      <c r="O241" s="387"/>
      <c r="P241" s="387"/>
      <c r="Q241" s="387"/>
      <c r="R241" s="38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405</v>
      </c>
      <c r="B242" s="64" t="s">
        <v>406</v>
      </c>
      <c r="C242" s="37">
        <v>4301051485</v>
      </c>
      <c r="D242" s="385">
        <v>4680115883567</v>
      </c>
      <c r="E242" s="385"/>
      <c r="F242" s="63">
        <v>0.35</v>
      </c>
      <c r="G242" s="38">
        <v>6</v>
      </c>
      <c r="H242" s="63">
        <v>2.1</v>
      </c>
      <c r="I242" s="63">
        <v>2.36</v>
      </c>
      <c r="J242" s="38">
        <v>156</v>
      </c>
      <c r="K242" s="38" t="s">
        <v>80</v>
      </c>
      <c r="L242" s="39" t="s">
        <v>79</v>
      </c>
      <c r="M242" s="38">
        <v>40</v>
      </c>
      <c r="N242" s="530" t="s">
        <v>407</v>
      </c>
      <c r="O242" s="387"/>
      <c r="P242" s="387"/>
      <c r="Q242" s="387"/>
      <c r="R242" s="38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16.5" customHeight="1" x14ac:dyDescent="0.25">
      <c r="A243" s="64" t="s">
        <v>408</v>
      </c>
      <c r="B243" s="64" t="s">
        <v>409</v>
      </c>
      <c r="C243" s="37">
        <v>4301051134</v>
      </c>
      <c r="D243" s="385">
        <v>4607091381672</v>
      </c>
      <c r="E243" s="385"/>
      <c r="F243" s="63">
        <v>0.6</v>
      </c>
      <c r="G243" s="38">
        <v>6</v>
      </c>
      <c r="H243" s="63">
        <v>3.6</v>
      </c>
      <c r="I243" s="63">
        <v>3.8759999999999999</v>
      </c>
      <c r="J243" s="38">
        <v>120</v>
      </c>
      <c r="K243" s="38" t="s">
        <v>80</v>
      </c>
      <c r="L243" s="39" t="s">
        <v>79</v>
      </c>
      <c r="M243" s="38">
        <v>40</v>
      </c>
      <c r="N243" s="5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87"/>
      <c r="P243" s="387"/>
      <c r="Q243" s="387"/>
      <c r="R243" s="38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IFERROR(IF(W243=0,"",ROUNDUP(W243/H243,0)*0.00937),"")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410</v>
      </c>
      <c r="B244" s="64" t="s">
        <v>411</v>
      </c>
      <c r="C244" s="37">
        <v>4301051130</v>
      </c>
      <c r="D244" s="385">
        <v>4607091387537</v>
      </c>
      <c r="E244" s="385"/>
      <c r="F244" s="63">
        <v>0.45</v>
      </c>
      <c r="G244" s="38">
        <v>6</v>
      </c>
      <c r="H244" s="63">
        <v>2.7</v>
      </c>
      <c r="I244" s="63">
        <v>2.99</v>
      </c>
      <c r="J244" s="38">
        <v>156</v>
      </c>
      <c r="K244" s="38" t="s">
        <v>80</v>
      </c>
      <c r="L244" s="39" t="s">
        <v>79</v>
      </c>
      <c r="M244" s="38">
        <v>40</v>
      </c>
      <c r="N244" s="5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87"/>
      <c r="P244" s="387"/>
      <c r="Q244" s="387"/>
      <c r="R244" s="38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412</v>
      </c>
      <c r="B245" s="64" t="s">
        <v>413</v>
      </c>
      <c r="C245" s="37">
        <v>4301051132</v>
      </c>
      <c r="D245" s="385">
        <v>4607091387513</v>
      </c>
      <c r="E245" s="385"/>
      <c r="F245" s="63">
        <v>0.45</v>
      </c>
      <c r="G245" s="38">
        <v>6</v>
      </c>
      <c r="H245" s="63">
        <v>2.7</v>
      </c>
      <c r="I245" s="63">
        <v>2.9780000000000002</v>
      </c>
      <c r="J245" s="38">
        <v>156</v>
      </c>
      <c r="K245" s="38" t="s">
        <v>80</v>
      </c>
      <c r="L245" s="39" t="s">
        <v>79</v>
      </c>
      <c r="M245" s="38">
        <v>40</v>
      </c>
      <c r="N245" s="5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87"/>
      <c r="P245" s="387"/>
      <c r="Q245" s="387"/>
      <c r="R245" s="388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414</v>
      </c>
      <c r="B246" s="64" t="s">
        <v>415</v>
      </c>
      <c r="C246" s="37">
        <v>4301051277</v>
      </c>
      <c r="D246" s="385">
        <v>4680115880511</v>
      </c>
      <c r="E246" s="385"/>
      <c r="F246" s="63">
        <v>0.33</v>
      </c>
      <c r="G246" s="38">
        <v>6</v>
      </c>
      <c r="H246" s="63">
        <v>1.98</v>
      </c>
      <c r="I246" s="63">
        <v>2.1800000000000002</v>
      </c>
      <c r="J246" s="38">
        <v>156</v>
      </c>
      <c r="K246" s="38" t="s">
        <v>80</v>
      </c>
      <c r="L246" s="39" t="s">
        <v>135</v>
      </c>
      <c r="M246" s="38">
        <v>40</v>
      </c>
      <c r="N246" s="5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87"/>
      <c r="P246" s="387"/>
      <c r="Q246" s="387"/>
      <c r="R246" s="388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x14ac:dyDescent="0.2">
      <c r="A247" s="392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3"/>
      <c r="N247" s="389" t="s">
        <v>43</v>
      </c>
      <c r="O247" s="390"/>
      <c r="P247" s="390"/>
      <c r="Q247" s="390"/>
      <c r="R247" s="390"/>
      <c r="S247" s="390"/>
      <c r="T247" s="391"/>
      <c r="U247" s="43" t="s">
        <v>42</v>
      </c>
      <c r="V247" s="44">
        <f>IFERROR(V238/H238,"0")+IFERROR(V239/H239,"0")+IFERROR(V240/H240,"0")+IFERROR(V241/H241,"0")+IFERROR(V242/H242,"0")+IFERROR(V243/H243,"0")+IFERROR(V244/H244,"0")+IFERROR(V245/H245,"0")+IFERROR(V246/H246,"0")</f>
        <v>0</v>
      </c>
      <c r="W247" s="44">
        <f>IFERROR(W238/H238,"0")+IFERROR(W239/H239,"0")+IFERROR(W240/H240,"0")+IFERROR(W241/H241,"0")+IFERROR(W242/H242,"0")+IFERROR(W243/H243,"0")+IFERROR(W244/H244,"0")+IFERROR(W245/H245,"0")+IFERROR(W246/H246,"0")</f>
        <v>0</v>
      </c>
      <c r="X247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3"/>
      <c r="N248" s="389" t="s">
        <v>43</v>
      </c>
      <c r="O248" s="390"/>
      <c r="P248" s="390"/>
      <c r="Q248" s="390"/>
      <c r="R248" s="390"/>
      <c r="S248" s="390"/>
      <c r="T248" s="391"/>
      <c r="U248" s="43" t="s">
        <v>0</v>
      </c>
      <c r="V248" s="44">
        <f>IFERROR(SUM(V238:V246),"0")</f>
        <v>0</v>
      </c>
      <c r="W248" s="44">
        <f>IFERROR(SUM(W238:W246),"0")</f>
        <v>0</v>
      </c>
      <c r="X248" s="43"/>
      <c r="Y248" s="68"/>
      <c r="Z248" s="68"/>
    </row>
    <row r="249" spans="1:53" ht="14.25" customHeight="1" x14ac:dyDescent="0.25">
      <c r="A249" s="384" t="s">
        <v>236</v>
      </c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84"/>
      <c r="O249" s="384"/>
      <c r="P249" s="384"/>
      <c r="Q249" s="384"/>
      <c r="R249" s="384"/>
      <c r="S249" s="384"/>
      <c r="T249" s="384"/>
      <c r="U249" s="384"/>
      <c r="V249" s="384"/>
      <c r="W249" s="384"/>
      <c r="X249" s="384"/>
      <c r="Y249" s="67"/>
      <c r="Z249" s="67"/>
    </row>
    <row r="250" spans="1:53" ht="16.5" customHeight="1" x14ac:dyDescent="0.25">
      <c r="A250" s="64" t="s">
        <v>416</v>
      </c>
      <c r="B250" s="64" t="s">
        <v>417</v>
      </c>
      <c r="C250" s="37">
        <v>4301060326</v>
      </c>
      <c r="D250" s="385">
        <v>4607091380880</v>
      </c>
      <c r="E250" s="385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114</v>
      </c>
      <c r="L250" s="39" t="s">
        <v>79</v>
      </c>
      <c r="M250" s="38">
        <v>30</v>
      </c>
      <c r="N250" s="5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87"/>
      <c r="P250" s="387"/>
      <c r="Q250" s="387"/>
      <c r="R250" s="38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t="27" customHeight="1" x14ac:dyDescent="0.25">
      <c r="A251" s="64" t="s">
        <v>418</v>
      </c>
      <c r="B251" s="64" t="s">
        <v>419</v>
      </c>
      <c r="C251" s="37">
        <v>4301060308</v>
      </c>
      <c r="D251" s="385">
        <v>4607091384482</v>
      </c>
      <c r="E251" s="385"/>
      <c r="F251" s="63">
        <v>1.3</v>
      </c>
      <c r="G251" s="38">
        <v>6</v>
      </c>
      <c r="H251" s="63">
        <v>7.8</v>
      </c>
      <c r="I251" s="63">
        <v>8.3640000000000008</v>
      </c>
      <c r="J251" s="38">
        <v>56</v>
      </c>
      <c r="K251" s="38" t="s">
        <v>114</v>
      </c>
      <c r="L251" s="39" t="s">
        <v>79</v>
      </c>
      <c r="M251" s="38">
        <v>30</v>
      </c>
      <c r="N251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87"/>
      <c r="P251" s="387"/>
      <c r="Q251" s="387"/>
      <c r="R251" s="38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6" t="s">
        <v>66</v>
      </c>
    </row>
    <row r="252" spans="1:53" ht="16.5" customHeight="1" x14ac:dyDescent="0.25">
      <c r="A252" s="64" t="s">
        <v>420</v>
      </c>
      <c r="B252" s="64" t="s">
        <v>421</v>
      </c>
      <c r="C252" s="37">
        <v>4301060325</v>
      </c>
      <c r="D252" s="385">
        <v>4607091380897</v>
      </c>
      <c r="E252" s="385"/>
      <c r="F252" s="63">
        <v>1.4</v>
      </c>
      <c r="G252" s="38">
        <v>6</v>
      </c>
      <c r="H252" s="63">
        <v>8.4</v>
      </c>
      <c r="I252" s="63">
        <v>8.9640000000000004</v>
      </c>
      <c r="J252" s="38">
        <v>56</v>
      </c>
      <c r="K252" s="38" t="s">
        <v>114</v>
      </c>
      <c r="L252" s="39" t="s">
        <v>79</v>
      </c>
      <c r="M252" s="38">
        <v>30</v>
      </c>
      <c r="N252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87"/>
      <c r="P252" s="387"/>
      <c r="Q252" s="387"/>
      <c r="R252" s="38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7" t="s">
        <v>66</v>
      </c>
    </row>
    <row r="253" spans="1:53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3"/>
      <c r="N253" s="389" t="s">
        <v>43</v>
      </c>
      <c r="O253" s="390"/>
      <c r="P253" s="390"/>
      <c r="Q253" s="390"/>
      <c r="R253" s="390"/>
      <c r="S253" s="390"/>
      <c r="T253" s="391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92"/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  <c r="L254" s="392"/>
      <c r="M254" s="393"/>
      <c r="N254" s="389" t="s">
        <v>43</v>
      </c>
      <c r="O254" s="390"/>
      <c r="P254" s="390"/>
      <c r="Q254" s="390"/>
      <c r="R254" s="390"/>
      <c r="S254" s="390"/>
      <c r="T254" s="391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4.25" customHeight="1" x14ac:dyDescent="0.25">
      <c r="A255" s="384" t="s">
        <v>96</v>
      </c>
      <c r="B255" s="384"/>
      <c r="C255" s="384"/>
      <c r="D255" s="384"/>
      <c r="E255" s="384"/>
      <c r="F255" s="384"/>
      <c r="G255" s="384"/>
      <c r="H255" s="384"/>
      <c r="I255" s="384"/>
      <c r="J255" s="384"/>
      <c r="K255" s="384"/>
      <c r="L255" s="384"/>
      <c r="M255" s="384"/>
      <c r="N255" s="384"/>
      <c r="O255" s="384"/>
      <c r="P255" s="384"/>
      <c r="Q255" s="384"/>
      <c r="R255" s="384"/>
      <c r="S255" s="384"/>
      <c r="T255" s="384"/>
      <c r="U255" s="384"/>
      <c r="V255" s="384"/>
      <c r="W255" s="384"/>
      <c r="X255" s="384"/>
      <c r="Y255" s="67"/>
      <c r="Z255" s="67"/>
    </row>
    <row r="256" spans="1:53" ht="16.5" customHeight="1" x14ac:dyDescent="0.25">
      <c r="A256" s="64" t="s">
        <v>422</v>
      </c>
      <c r="B256" s="64" t="s">
        <v>423</v>
      </c>
      <c r="C256" s="37">
        <v>4301030232</v>
      </c>
      <c r="D256" s="385">
        <v>4607091388374</v>
      </c>
      <c r="E256" s="385"/>
      <c r="F256" s="63">
        <v>0.38</v>
      </c>
      <c r="G256" s="38">
        <v>8</v>
      </c>
      <c r="H256" s="63">
        <v>3.04</v>
      </c>
      <c r="I256" s="63">
        <v>3.28</v>
      </c>
      <c r="J256" s="38">
        <v>156</v>
      </c>
      <c r="K256" s="38" t="s">
        <v>80</v>
      </c>
      <c r="L256" s="39" t="s">
        <v>100</v>
      </c>
      <c r="M256" s="38">
        <v>180</v>
      </c>
      <c r="N256" s="538" t="s">
        <v>424</v>
      </c>
      <c r="O256" s="387"/>
      <c r="P256" s="387"/>
      <c r="Q256" s="387"/>
      <c r="R256" s="388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t="27" customHeight="1" x14ac:dyDescent="0.25">
      <c r="A257" s="64" t="s">
        <v>425</v>
      </c>
      <c r="B257" s="64" t="s">
        <v>426</v>
      </c>
      <c r="C257" s="37">
        <v>4301030235</v>
      </c>
      <c r="D257" s="385">
        <v>4607091388381</v>
      </c>
      <c r="E257" s="385"/>
      <c r="F257" s="63">
        <v>0.38</v>
      </c>
      <c r="G257" s="38">
        <v>8</v>
      </c>
      <c r="H257" s="63">
        <v>3.04</v>
      </c>
      <c r="I257" s="63">
        <v>3.32</v>
      </c>
      <c r="J257" s="38">
        <v>156</v>
      </c>
      <c r="K257" s="38" t="s">
        <v>80</v>
      </c>
      <c r="L257" s="39" t="s">
        <v>100</v>
      </c>
      <c r="M257" s="38">
        <v>180</v>
      </c>
      <c r="N257" s="539" t="s">
        <v>427</v>
      </c>
      <c r="O257" s="387"/>
      <c r="P257" s="387"/>
      <c r="Q257" s="387"/>
      <c r="R257" s="388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19" t="s">
        <v>66</v>
      </c>
    </row>
    <row r="258" spans="1:53" ht="27" customHeight="1" x14ac:dyDescent="0.25">
      <c r="A258" s="64" t="s">
        <v>428</v>
      </c>
      <c r="B258" s="64" t="s">
        <v>429</v>
      </c>
      <c r="C258" s="37">
        <v>4301030233</v>
      </c>
      <c r="D258" s="385">
        <v>4607091388404</v>
      </c>
      <c r="E258" s="385"/>
      <c r="F258" s="63">
        <v>0.17</v>
      </c>
      <c r="G258" s="38">
        <v>15</v>
      </c>
      <c r="H258" s="63">
        <v>2.5499999999999998</v>
      </c>
      <c r="I258" s="63">
        <v>2.9</v>
      </c>
      <c r="J258" s="38">
        <v>156</v>
      </c>
      <c r="K258" s="38" t="s">
        <v>80</v>
      </c>
      <c r="L258" s="39" t="s">
        <v>100</v>
      </c>
      <c r="M258" s="38">
        <v>180</v>
      </c>
      <c r="N258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87"/>
      <c r="P258" s="387"/>
      <c r="Q258" s="387"/>
      <c r="R258" s="388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0" t="s">
        <v>66</v>
      </c>
    </row>
    <row r="259" spans="1:53" x14ac:dyDescent="0.2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3"/>
      <c r="N259" s="389" t="s">
        <v>43</v>
      </c>
      <c r="O259" s="390"/>
      <c r="P259" s="390"/>
      <c r="Q259" s="390"/>
      <c r="R259" s="390"/>
      <c r="S259" s="390"/>
      <c r="T259" s="391"/>
      <c r="U259" s="43" t="s">
        <v>42</v>
      </c>
      <c r="V259" s="44">
        <f>IFERROR(V256/H256,"0")+IFERROR(V257/H257,"0")+IFERROR(V258/H258,"0")</f>
        <v>0</v>
      </c>
      <c r="W259" s="44">
        <f>IFERROR(W256/H256,"0")+IFERROR(W257/H257,"0")+IFERROR(W258/H258,"0")</f>
        <v>0</v>
      </c>
      <c r="X259" s="44">
        <f>IFERROR(IF(X256="",0,X256),"0")+IFERROR(IF(X257="",0,X257),"0")+IFERROR(IF(X258="",0,X258),"0")</f>
        <v>0</v>
      </c>
      <c r="Y259" s="68"/>
      <c r="Z259" s="68"/>
    </row>
    <row r="260" spans="1:53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3"/>
      <c r="N260" s="389" t="s">
        <v>43</v>
      </c>
      <c r="O260" s="390"/>
      <c r="P260" s="390"/>
      <c r="Q260" s="390"/>
      <c r="R260" s="390"/>
      <c r="S260" s="390"/>
      <c r="T260" s="391"/>
      <c r="U260" s="43" t="s">
        <v>0</v>
      </c>
      <c r="V260" s="44">
        <f>IFERROR(SUM(V256:V258),"0")</f>
        <v>0</v>
      </c>
      <c r="W260" s="44">
        <f>IFERROR(SUM(W256:W258),"0")</f>
        <v>0</v>
      </c>
      <c r="X260" s="43"/>
      <c r="Y260" s="68"/>
      <c r="Z260" s="68"/>
    </row>
    <row r="261" spans="1:53" ht="14.25" customHeight="1" x14ac:dyDescent="0.25">
      <c r="A261" s="384" t="s">
        <v>430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67"/>
      <c r="Z261" s="67"/>
    </row>
    <row r="262" spans="1:53" ht="16.5" customHeight="1" x14ac:dyDescent="0.25">
      <c r="A262" s="64" t="s">
        <v>431</v>
      </c>
      <c r="B262" s="64" t="s">
        <v>432</v>
      </c>
      <c r="C262" s="37">
        <v>4301180007</v>
      </c>
      <c r="D262" s="385">
        <v>4680115881808</v>
      </c>
      <c r="E262" s="385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434</v>
      </c>
      <c r="L262" s="39" t="s">
        <v>433</v>
      </c>
      <c r="M262" s="38">
        <v>730</v>
      </c>
      <c r="N262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87"/>
      <c r="P262" s="387"/>
      <c r="Q262" s="387"/>
      <c r="R262" s="38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435</v>
      </c>
      <c r="B263" s="64" t="s">
        <v>436</v>
      </c>
      <c r="C263" s="37">
        <v>4301180006</v>
      </c>
      <c r="D263" s="385">
        <v>4680115881822</v>
      </c>
      <c r="E263" s="385"/>
      <c r="F263" s="63">
        <v>0.1</v>
      </c>
      <c r="G263" s="38">
        <v>20</v>
      </c>
      <c r="H263" s="63">
        <v>2</v>
      </c>
      <c r="I263" s="63">
        <v>2.2400000000000002</v>
      </c>
      <c r="J263" s="38">
        <v>238</v>
      </c>
      <c r="K263" s="38" t="s">
        <v>434</v>
      </c>
      <c r="L263" s="39" t="s">
        <v>433</v>
      </c>
      <c r="M263" s="38">
        <v>730</v>
      </c>
      <c r="N263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87"/>
      <c r="P263" s="387"/>
      <c r="Q263" s="387"/>
      <c r="R263" s="38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IFERROR(IF(W263=0,"",ROUNDUP(W263/H263,0)*0.00474),"")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437</v>
      </c>
      <c r="B264" s="64" t="s">
        <v>438</v>
      </c>
      <c r="C264" s="37">
        <v>4301180001</v>
      </c>
      <c r="D264" s="385">
        <v>4680115880016</v>
      </c>
      <c r="E264" s="385"/>
      <c r="F264" s="63">
        <v>0.1</v>
      </c>
      <c r="G264" s="38">
        <v>20</v>
      </c>
      <c r="H264" s="63">
        <v>2</v>
      </c>
      <c r="I264" s="63">
        <v>2.2400000000000002</v>
      </c>
      <c r="J264" s="38">
        <v>238</v>
      </c>
      <c r="K264" s="38" t="s">
        <v>434</v>
      </c>
      <c r="L264" s="39" t="s">
        <v>433</v>
      </c>
      <c r="M264" s="38">
        <v>730</v>
      </c>
      <c r="N264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87"/>
      <c r="P264" s="387"/>
      <c r="Q264" s="387"/>
      <c r="R264" s="388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IFERROR(IF(W264=0,"",ROUNDUP(W264/H264,0)*0.00474),"")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92"/>
      <c r="B265" s="392"/>
      <c r="C265" s="392"/>
      <c r="D265" s="392"/>
      <c r="E265" s="392"/>
      <c r="F265" s="392"/>
      <c r="G265" s="392"/>
      <c r="H265" s="392"/>
      <c r="I265" s="392"/>
      <c r="J265" s="392"/>
      <c r="K265" s="392"/>
      <c r="L265" s="392"/>
      <c r="M265" s="393"/>
      <c r="N265" s="389" t="s">
        <v>43</v>
      </c>
      <c r="O265" s="390"/>
      <c r="P265" s="390"/>
      <c r="Q265" s="390"/>
      <c r="R265" s="390"/>
      <c r="S265" s="390"/>
      <c r="T265" s="391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x14ac:dyDescent="0.2">
      <c r="A266" s="392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3"/>
      <c r="N266" s="389" t="s">
        <v>43</v>
      </c>
      <c r="O266" s="390"/>
      <c r="P266" s="390"/>
      <c r="Q266" s="390"/>
      <c r="R266" s="390"/>
      <c r="S266" s="390"/>
      <c r="T266" s="391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6.5" customHeight="1" x14ac:dyDescent="0.25">
      <c r="A267" s="383" t="s">
        <v>439</v>
      </c>
      <c r="B267" s="383"/>
      <c r="C267" s="383"/>
      <c r="D267" s="383"/>
      <c r="E267" s="383"/>
      <c r="F267" s="383"/>
      <c r="G267" s="383"/>
      <c r="H267" s="383"/>
      <c r="I267" s="383"/>
      <c r="J267" s="383"/>
      <c r="K267" s="383"/>
      <c r="L267" s="383"/>
      <c r="M267" s="383"/>
      <c r="N267" s="383"/>
      <c r="O267" s="383"/>
      <c r="P267" s="383"/>
      <c r="Q267" s="383"/>
      <c r="R267" s="383"/>
      <c r="S267" s="383"/>
      <c r="T267" s="383"/>
      <c r="U267" s="383"/>
      <c r="V267" s="383"/>
      <c r="W267" s="383"/>
      <c r="X267" s="383"/>
      <c r="Y267" s="66"/>
      <c r="Z267" s="66"/>
    </row>
    <row r="268" spans="1:53" ht="14.25" customHeight="1" x14ac:dyDescent="0.25">
      <c r="A268" s="384" t="s">
        <v>118</v>
      </c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4"/>
      <c r="N268" s="384"/>
      <c r="O268" s="384"/>
      <c r="P268" s="384"/>
      <c r="Q268" s="384"/>
      <c r="R268" s="384"/>
      <c r="S268" s="384"/>
      <c r="T268" s="384"/>
      <c r="U268" s="384"/>
      <c r="V268" s="384"/>
      <c r="W268" s="384"/>
      <c r="X268" s="384"/>
      <c r="Y268" s="67"/>
      <c r="Z268" s="67"/>
    </row>
    <row r="269" spans="1:53" ht="27" customHeight="1" x14ac:dyDescent="0.25">
      <c r="A269" s="64" t="s">
        <v>440</v>
      </c>
      <c r="B269" s="64" t="s">
        <v>441</v>
      </c>
      <c r="C269" s="37">
        <v>4301011315</v>
      </c>
      <c r="D269" s="385">
        <v>4607091387421</v>
      </c>
      <c r="E269" s="385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114</v>
      </c>
      <c r="L269" s="39" t="s">
        <v>113</v>
      </c>
      <c r="M269" s="38">
        <v>55</v>
      </c>
      <c r="N269" s="5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87"/>
      <c r="P269" s="387"/>
      <c r="Q269" s="387"/>
      <c r="R269" s="388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ref="W269:W275" si="14"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4301011121</v>
      </c>
      <c r="D270" s="385">
        <v>4607091387421</v>
      </c>
      <c r="E270" s="385"/>
      <c r="F270" s="63">
        <v>1.35</v>
      </c>
      <c r="G270" s="38">
        <v>8</v>
      </c>
      <c r="H270" s="63">
        <v>10.8</v>
      </c>
      <c r="I270" s="63">
        <v>11.28</v>
      </c>
      <c r="J270" s="38">
        <v>48</v>
      </c>
      <c r="K270" s="38" t="s">
        <v>114</v>
      </c>
      <c r="L270" s="39" t="s">
        <v>122</v>
      </c>
      <c r="M270" s="38">
        <v>55</v>
      </c>
      <c r="N270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87"/>
      <c r="P270" s="387"/>
      <c r="Q270" s="387"/>
      <c r="R270" s="38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IFERROR(IF(W270=0,"",ROUNDUP(W270/H270,0)*0.02039),"")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443</v>
      </c>
      <c r="B271" s="64" t="s">
        <v>444</v>
      </c>
      <c r="C271" s="37">
        <v>4301011619</v>
      </c>
      <c r="D271" s="385">
        <v>4607091387452</v>
      </c>
      <c r="E271" s="385"/>
      <c r="F271" s="63">
        <v>1.45</v>
      </c>
      <c r="G271" s="38">
        <v>8</v>
      </c>
      <c r="H271" s="63">
        <v>11.6</v>
      </c>
      <c r="I271" s="63">
        <v>12.08</v>
      </c>
      <c r="J271" s="38">
        <v>56</v>
      </c>
      <c r="K271" s="38" t="s">
        <v>114</v>
      </c>
      <c r="L271" s="39" t="s">
        <v>113</v>
      </c>
      <c r="M271" s="38">
        <v>55</v>
      </c>
      <c r="N271" s="546" t="s">
        <v>445</v>
      </c>
      <c r="O271" s="387"/>
      <c r="P271" s="387"/>
      <c r="Q271" s="387"/>
      <c r="R271" s="38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443</v>
      </c>
      <c r="B272" s="64" t="s">
        <v>446</v>
      </c>
      <c r="C272" s="37">
        <v>4301011396</v>
      </c>
      <c r="D272" s="385">
        <v>4607091387452</v>
      </c>
      <c r="E272" s="385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114</v>
      </c>
      <c r="L272" s="39" t="s">
        <v>122</v>
      </c>
      <c r="M272" s="38">
        <v>55</v>
      </c>
      <c r="N272" s="54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87"/>
      <c r="P272" s="387"/>
      <c r="Q272" s="387"/>
      <c r="R272" s="38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IFERROR(IF(W272=0,"",ROUNDUP(W272/H272,0)*0.02039),"")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447</v>
      </c>
      <c r="B273" s="64" t="s">
        <v>448</v>
      </c>
      <c r="C273" s="37">
        <v>4301011313</v>
      </c>
      <c r="D273" s="385">
        <v>4607091385984</v>
      </c>
      <c r="E273" s="385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114</v>
      </c>
      <c r="L273" s="39" t="s">
        <v>113</v>
      </c>
      <c r="M273" s="38">
        <v>55</v>
      </c>
      <c r="N273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87"/>
      <c r="P273" s="387"/>
      <c r="Q273" s="387"/>
      <c r="R273" s="38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449</v>
      </c>
      <c r="B274" s="64" t="s">
        <v>450</v>
      </c>
      <c r="C274" s="37">
        <v>4301011316</v>
      </c>
      <c r="D274" s="385">
        <v>4607091387438</v>
      </c>
      <c r="E274" s="385"/>
      <c r="F274" s="63">
        <v>0.5</v>
      </c>
      <c r="G274" s="38">
        <v>10</v>
      </c>
      <c r="H274" s="63">
        <v>5</v>
      </c>
      <c r="I274" s="63">
        <v>5.24</v>
      </c>
      <c r="J274" s="38">
        <v>120</v>
      </c>
      <c r="K274" s="38" t="s">
        <v>80</v>
      </c>
      <c r="L274" s="39" t="s">
        <v>113</v>
      </c>
      <c r="M274" s="38">
        <v>55</v>
      </c>
      <c r="N274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87"/>
      <c r="P274" s="387"/>
      <c r="Q274" s="387"/>
      <c r="R274" s="388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IFERROR(IF(W274=0,"",ROUNDUP(W274/H274,0)*0.00937),"")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451</v>
      </c>
      <c r="B275" s="64" t="s">
        <v>452</v>
      </c>
      <c r="C275" s="37">
        <v>4301011318</v>
      </c>
      <c r="D275" s="385">
        <v>4607091387469</v>
      </c>
      <c r="E275" s="385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8" t="s">
        <v>80</v>
      </c>
      <c r="L275" s="39" t="s">
        <v>79</v>
      </c>
      <c r="M275" s="38">
        <v>55</v>
      </c>
      <c r="N275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87"/>
      <c r="P275" s="387"/>
      <c r="Q275" s="387"/>
      <c r="R275" s="388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IFERROR(IF(W275=0,"",ROUNDUP(W275/H275,0)*0.00937),"")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92"/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3"/>
      <c r="N276" s="389" t="s">
        <v>43</v>
      </c>
      <c r="O276" s="390"/>
      <c r="P276" s="390"/>
      <c r="Q276" s="390"/>
      <c r="R276" s="390"/>
      <c r="S276" s="390"/>
      <c r="T276" s="391"/>
      <c r="U276" s="43" t="s">
        <v>42</v>
      </c>
      <c r="V276" s="44">
        <f>IFERROR(V269/H269,"0")+IFERROR(V270/H270,"0")+IFERROR(V271/H271,"0")+IFERROR(V272/H272,"0")+IFERROR(V273/H273,"0")+IFERROR(V274/H274,"0")+IFERROR(V275/H275,"0")</f>
        <v>0</v>
      </c>
      <c r="W276" s="44">
        <f>IFERROR(W269/H269,"0")+IFERROR(W270/H270,"0")+IFERROR(W271/H271,"0")+IFERROR(W272/H272,"0")+IFERROR(W273/H273,"0")+IFERROR(W274/H274,"0")+IFERROR(W275/H275,"0")</f>
        <v>0</v>
      </c>
      <c r="X276" s="44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68"/>
      <c r="Z276" s="68"/>
    </row>
    <row r="277" spans="1:53" x14ac:dyDescent="0.2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3"/>
      <c r="N277" s="389" t="s">
        <v>43</v>
      </c>
      <c r="O277" s="390"/>
      <c r="P277" s="390"/>
      <c r="Q277" s="390"/>
      <c r="R277" s="390"/>
      <c r="S277" s="390"/>
      <c r="T277" s="391"/>
      <c r="U277" s="43" t="s">
        <v>0</v>
      </c>
      <c r="V277" s="44">
        <f>IFERROR(SUM(V269:V275),"0")</f>
        <v>0</v>
      </c>
      <c r="W277" s="44">
        <f>IFERROR(SUM(W269:W275),"0")</f>
        <v>0</v>
      </c>
      <c r="X277" s="43"/>
      <c r="Y277" s="68"/>
      <c r="Z277" s="68"/>
    </row>
    <row r="278" spans="1:53" ht="14.25" customHeight="1" x14ac:dyDescent="0.25">
      <c r="A278" s="384" t="s">
        <v>76</v>
      </c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84"/>
      <c r="O278" s="384"/>
      <c r="P278" s="384"/>
      <c r="Q278" s="384"/>
      <c r="R278" s="384"/>
      <c r="S278" s="384"/>
      <c r="T278" s="384"/>
      <c r="U278" s="384"/>
      <c r="V278" s="384"/>
      <c r="W278" s="384"/>
      <c r="X278" s="384"/>
      <c r="Y278" s="67"/>
      <c r="Z278" s="67"/>
    </row>
    <row r="279" spans="1:53" ht="27" customHeight="1" x14ac:dyDescent="0.25">
      <c r="A279" s="64" t="s">
        <v>453</v>
      </c>
      <c r="B279" s="64" t="s">
        <v>454</v>
      </c>
      <c r="C279" s="37">
        <v>4301031154</v>
      </c>
      <c r="D279" s="385">
        <v>4607091387292</v>
      </c>
      <c r="E279" s="385"/>
      <c r="F279" s="63">
        <v>0.73</v>
      </c>
      <c r="G279" s="38">
        <v>6</v>
      </c>
      <c r="H279" s="63">
        <v>4.38</v>
      </c>
      <c r="I279" s="63">
        <v>4.6399999999999997</v>
      </c>
      <c r="J279" s="38">
        <v>156</v>
      </c>
      <c r="K279" s="38" t="s">
        <v>80</v>
      </c>
      <c r="L279" s="39" t="s">
        <v>79</v>
      </c>
      <c r="M279" s="38">
        <v>45</v>
      </c>
      <c r="N279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87"/>
      <c r="P279" s="387"/>
      <c r="Q279" s="387"/>
      <c r="R279" s="38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455</v>
      </c>
      <c r="B280" s="64" t="s">
        <v>456</v>
      </c>
      <c r="C280" s="37">
        <v>4301031155</v>
      </c>
      <c r="D280" s="385">
        <v>4607091387315</v>
      </c>
      <c r="E280" s="385"/>
      <c r="F280" s="63">
        <v>0.7</v>
      </c>
      <c r="G280" s="38">
        <v>4</v>
      </c>
      <c r="H280" s="63">
        <v>2.8</v>
      </c>
      <c r="I280" s="63">
        <v>3.048</v>
      </c>
      <c r="J280" s="38">
        <v>156</v>
      </c>
      <c r="K280" s="38" t="s">
        <v>80</v>
      </c>
      <c r="L280" s="39" t="s">
        <v>79</v>
      </c>
      <c r="M280" s="38">
        <v>45</v>
      </c>
      <c r="N280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87"/>
      <c r="P280" s="387"/>
      <c r="Q280" s="387"/>
      <c r="R280" s="38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3"/>
      <c r="N281" s="389" t="s">
        <v>43</v>
      </c>
      <c r="O281" s="390"/>
      <c r="P281" s="390"/>
      <c r="Q281" s="390"/>
      <c r="R281" s="390"/>
      <c r="S281" s="390"/>
      <c r="T281" s="391"/>
      <c r="U281" s="43" t="s">
        <v>42</v>
      </c>
      <c r="V281" s="44">
        <f>IFERROR(V279/H279,"0")+IFERROR(V280/H280,"0")</f>
        <v>0</v>
      </c>
      <c r="W281" s="44">
        <f>IFERROR(W279/H279,"0")+IFERROR(W280/H280,"0")</f>
        <v>0</v>
      </c>
      <c r="X281" s="44">
        <f>IFERROR(IF(X279="",0,X279),"0")+IFERROR(IF(X280="",0,X280),"0")</f>
        <v>0</v>
      </c>
      <c r="Y281" s="68"/>
      <c r="Z281" s="68"/>
    </row>
    <row r="282" spans="1:53" x14ac:dyDescent="0.2">
      <c r="A282" s="392"/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3"/>
      <c r="N282" s="389" t="s">
        <v>43</v>
      </c>
      <c r="O282" s="390"/>
      <c r="P282" s="390"/>
      <c r="Q282" s="390"/>
      <c r="R282" s="390"/>
      <c r="S282" s="390"/>
      <c r="T282" s="391"/>
      <c r="U282" s="43" t="s">
        <v>0</v>
      </c>
      <c r="V282" s="44">
        <f>IFERROR(SUM(V279:V280),"0")</f>
        <v>0</v>
      </c>
      <c r="W282" s="44">
        <f>IFERROR(SUM(W279:W280),"0")</f>
        <v>0</v>
      </c>
      <c r="X282" s="43"/>
      <c r="Y282" s="68"/>
      <c r="Z282" s="68"/>
    </row>
    <row r="283" spans="1:53" ht="16.5" customHeight="1" x14ac:dyDescent="0.25">
      <c r="A283" s="383" t="s">
        <v>457</v>
      </c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383"/>
      <c r="O283" s="383"/>
      <c r="P283" s="383"/>
      <c r="Q283" s="383"/>
      <c r="R283" s="383"/>
      <c r="S283" s="383"/>
      <c r="T283" s="383"/>
      <c r="U283" s="383"/>
      <c r="V283" s="383"/>
      <c r="W283" s="383"/>
      <c r="X283" s="383"/>
      <c r="Y283" s="66"/>
      <c r="Z283" s="66"/>
    </row>
    <row r="284" spans="1:53" ht="14.25" customHeight="1" x14ac:dyDescent="0.25">
      <c r="A284" s="384" t="s">
        <v>76</v>
      </c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  <c r="X284" s="384"/>
      <c r="Y284" s="67"/>
      <c r="Z284" s="67"/>
    </row>
    <row r="285" spans="1:53" ht="27" customHeight="1" x14ac:dyDescent="0.25">
      <c r="A285" s="64" t="s">
        <v>458</v>
      </c>
      <c r="B285" s="64" t="s">
        <v>459</v>
      </c>
      <c r="C285" s="37">
        <v>4301031066</v>
      </c>
      <c r="D285" s="385">
        <v>4607091383836</v>
      </c>
      <c r="E285" s="385"/>
      <c r="F285" s="63">
        <v>0.3</v>
      </c>
      <c r="G285" s="38">
        <v>6</v>
      </c>
      <c r="H285" s="63">
        <v>1.8</v>
      </c>
      <c r="I285" s="63">
        <v>2.048</v>
      </c>
      <c r="J285" s="38">
        <v>156</v>
      </c>
      <c r="K285" s="38" t="s">
        <v>80</v>
      </c>
      <c r="L285" s="39" t="s">
        <v>79</v>
      </c>
      <c r="M285" s="38">
        <v>40</v>
      </c>
      <c r="N285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87"/>
      <c r="P285" s="387"/>
      <c r="Q285" s="387"/>
      <c r="R285" s="388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3" t="s">
        <v>66</v>
      </c>
    </row>
    <row r="286" spans="1:53" x14ac:dyDescent="0.2">
      <c r="A286" s="392"/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3"/>
      <c r="N286" s="389" t="s">
        <v>43</v>
      </c>
      <c r="O286" s="390"/>
      <c r="P286" s="390"/>
      <c r="Q286" s="390"/>
      <c r="R286" s="390"/>
      <c r="S286" s="390"/>
      <c r="T286" s="391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92"/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3"/>
      <c r="N287" s="389" t="s">
        <v>43</v>
      </c>
      <c r="O287" s="390"/>
      <c r="P287" s="390"/>
      <c r="Q287" s="390"/>
      <c r="R287" s="390"/>
      <c r="S287" s="390"/>
      <c r="T287" s="391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4" t="s">
        <v>81</v>
      </c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67"/>
      <c r="Z288" s="67"/>
    </row>
    <row r="289" spans="1:53" ht="27" customHeight="1" x14ac:dyDescent="0.25">
      <c r="A289" s="64" t="s">
        <v>460</v>
      </c>
      <c r="B289" s="64" t="s">
        <v>461</v>
      </c>
      <c r="C289" s="37">
        <v>4301051142</v>
      </c>
      <c r="D289" s="385">
        <v>4607091387919</v>
      </c>
      <c r="E289" s="385"/>
      <c r="F289" s="63">
        <v>1.35</v>
      </c>
      <c r="G289" s="38">
        <v>6</v>
      </c>
      <c r="H289" s="63">
        <v>8.1</v>
      </c>
      <c r="I289" s="63">
        <v>8.6639999999999997</v>
      </c>
      <c r="J289" s="38">
        <v>56</v>
      </c>
      <c r="K289" s="38" t="s">
        <v>114</v>
      </c>
      <c r="L289" s="39" t="s">
        <v>79</v>
      </c>
      <c r="M289" s="38">
        <v>45</v>
      </c>
      <c r="N289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87"/>
      <c r="P289" s="387"/>
      <c r="Q289" s="387"/>
      <c r="R289" s="388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4" t="s">
        <v>66</v>
      </c>
    </row>
    <row r="290" spans="1:53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3"/>
      <c r="N290" s="389" t="s">
        <v>43</v>
      </c>
      <c r="O290" s="390"/>
      <c r="P290" s="390"/>
      <c r="Q290" s="390"/>
      <c r="R290" s="390"/>
      <c r="S290" s="390"/>
      <c r="T290" s="391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92"/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3"/>
      <c r="N291" s="389" t="s">
        <v>43</v>
      </c>
      <c r="O291" s="390"/>
      <c r="P291" s="390"/>
      <c r="Q291" s="390"/>
      <c r="R291" s="390"/>
      <c r="S291" s="390"/>
      <c r="T291" s="391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84" t="s">
        <v>236</v>
      </c>
      <c r="B292" s="384"/>
      <c r="C292" s="384"/>
      <c r="D292" s="384"/>
      <c r="E292" s="384"/>
      <c r="F292" s="384"/>
      <c r="G292" s="384"/>
      <c r="H292" s="384"/>
      <c r="I292" s="384"/>
      <c r="J292" s="384"/>
      <c r="K292" s="384"/>
      <c r="L292" s="384"/>
      <c r="M292" s="384"/>
      <c r="N292" s="384"/>
      <c r="O292" s="384"/>
      <c r="P292" s="384"/>
      <c r="Q292" s="384"/>
      <c r="R292" s="384"/>
      <c r="S292" s="384"/>
      <c r="T292" s="384"/>
      <c r="U292" s="384"/>
      <c r="V292" s="384"/>
      <c r="W292" s="384"/>
      <c r="X292" s="384"/>
      <c r="Y292" s="67"/>
      <c r="Z292" s="67"/>
    </row>
    <row r="293" spans="1:53" ht="27" customHeight="1" x14ac:dyDescent="0.25">
      <c r="A293" s="64" t="s">
        <v>462</v>
      </c>
      <c r="B293" s="64" t="s">
        <v>463</v>
      </c>
      <c r="C293" s="37">
        <v>4301060324</v>
      </c>
      <c r="D293" s="385">
        <v>4607091388831</v>
      </c>
      <c r="E293" s="385"/>
      <c r="F293" s="63">
        <v>0.38</v>
      </c>
      <c r="G293" s="38">
        <v>6</v>
      </c>
      <c r="H293" s="63">
        <v>2.2799999999999998</v>
      </c>
      <c r="I293" s="63">
        <v>2.552</v>
      </c>
      <c r="J293" s="38">
        <v>156</v>
      </c>
      <c r="K293" s="38" t="s">
        <v>80</v>
      </c>
      <c r="L293" s="39" t="s">
        <v>79</v>
      </c>
      <c r="M293" s="38">
        <v>40</v>
      </c>
      <c r="N293" s="5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87"/>
      <c r="P293" s="387"/>
      <c r="Q293" s="387"/>
      <c r="R293" s="388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5" t="s">
        <v>66</v>
      </c>
    </row>
    <row r="294" spans="1:53" x14ac:dyDescent="0.2">
      <c r="A294" s="392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3"/>
      <c r="N294" s="389" t="s">
        <v>43</v>
      </c>
      <c r="O294" s="390"/>
      <c r="P294" s="390"/>
      <c r="Q294" s="390"/>
      <c r="R294" s="390"/>
      <c r="S294" s="390"/>
      <c r="T294" s="391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3"/>
      <c r="N295" s="389" t="s">
        <v>43</v>
      </c>
      <c r="O295" s="390"/>
      <c r="P295" s="390"/>
      <c r="Q295" s="390"/>
      <c r="R295" s="390"/>
      <c r="S295" s="390"/>
      <c r="T295" s="391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84" t="s">
        <v>96</v>
      </c>
      <c r="B296" s="384"/>
      <c r="C296" s="384"/>
      <c r="D296" s="384"/>
      <c r="E296" s="384"/>
      <c r="F296" s="384"/>
      <c r="G296" s="384"/>
      <c r="H296" s="384"/>
      <c r="I296" s="384"/>
      <c r="J296" s="384"/>
      <c r="K296" s="384"/>
      <c r="L296" s="384"/>
      <c r="M296" s="384"/>
      <c r="N296" s="384"/>
      <c r="O296" s="384"/>
      <c r="P296" s="384"/>
      <c r="Q296" s="384"/>
      <c r="R296" s="384"/>
      <c r="S296" s="384"/>
      <c r="T296" s="384"/>
      <c r="U296" s="384"/>
      <c r="V296" s="384"/>
      <c r="W296" s="384"/>
      <c r="X296" s="384"/>
      <c r="Y296" s="67"/>
      <c r="Z296" s="67"/>
    </row>
    <row r="297" spans="1:53" ht="27" customHeight="1" x14ac:dyDescent="0.25">
      <c r="A297" s="64" t="s">
        <v>464</v>
      </c>
      <c r="B297" s="64" t="s">
        <v>465</v>
      </c>
      <c r="C297" s="37">
        <v>4301032015</v>
      </c>
      <c r="D297" s="385">
        <v>4607091383102</v>
      </c>
      <c r="E297" s="385"/>
      <c r="F297" s="63">
        <v>0.17</v>
      </c>
      <c r="G297" s="38">
        <v>15</v>
      </c>
      <c r="H297" s="63">
        <v>2.5499999999999998</v>
      </c>
      <c r="I297" s="63">
        <v>2.9750000000000001</v>
      </c>
      <c r="J297" s="38">
        <v>156</v>
      </c>
      <c r="K297" s="38" t="s">
        <v>80</v>
      </c>
      <c r="L297" s="39" t="s">
        <v>100</v>
      </c>
      <c r="M297" s="38">
        <v>180</v>
      </c>
      <c r="N297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87"/>
      <c r="P297" s="387"/>
      <c r="Q297" s="387"/>
      <c r="R297" s="38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6" t="s">
        <v>66</v>
      </c>
    </row>
    <row r="298" spans="1:53" x14ac:dyDescent="0.2">
      <c r="A298" s="392"/>
      <c r="B298" s="392"/>
      <c r="C298" s="392"/>
      <c r="D298" s="392"/>
      <c r="E298" s="392"/>
      <c r="F298" s="392"/>
      <c r="G298" s="392"/>
      <c r="H298" s="392"/>
      <c r="I298" s="392"/>
      <c r="J298" s="392"/>
      <c r="K298" s="392"/>
      <c r="L298" s="392"/>
      <c r="M298" s="393"/>
      <c r="N298" s="389" t="s">
        <v>43</v>
      </c>
      <c r="O298" s="390"/>
      <c r="P298" s="390"/>
      <c r="Q298" s="390"/>
      <c r="R298" s="390"/>
      <c r="S298" s="390"/>
      <c r="T298" s="391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92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3"/>
      <c r="N299" s="389" t="s">
        <v>43</v>
      </c>
      <c r="O299" s="390"/>
      <c r="P299" s="390"/>
      <c r="Q299" s="390"/>
      <c r="R299" s="390"/>
      <c r="S299" s="390"/>
      <c r="T299" s="391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27.75" customHeight="1" x14ac:dyDescent="0.2">
      <c r="A300" s="382" t="s">
        <v>466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55"/>
      <c r="Z300" s="55"/>
    </row>
    <row r="301" spans="1:53" ht="16.5" customHeight="1" x14ac:dyDescent="0.25">
      <c r="A301" s="383" t="s">
        <v>467</v>
      </c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383"/>
      <c r="O301" s="383"/>
      <c r="P301" s="383"/>
      <c r="Q301" s="383"/>
      <c r="R301" s="383"/>
      <c r="S301" s="383"/>
      <c r="T301" s="383"/>
      <c r="U301" s="383"/>
      <c r="V301" s="383"/>
      <c r="W301" s="383"/>
      <c r="X301" s="383"/>
      <c r="Y301" s="66"/>
      <c r="Z301" s="66"/>
    </row>
    <row r="302" spans="1:53" ht="14.25" customHeight="1" x14ac:dyDescent="0.25">
      <c r="A302" s="384" t="s">
        <v>118</v>
      </c>
      <c r="B302" s="384"/>
      <c r="C302" s="384"/>
      <c r="D302" s="384"/>
      <c r="E302" s="384"/>
      <c r="F302" s="384"/>
      <c r="G302" s="384"/>
      <c r="H302" s="384"/>
      <c r="I302" s="384"/>
      <c r="J302" s="384"/>
      <c r="K302" s="384"/>
      <c r="L302" s="384"/>
      <c r="M302" s="384"/>
      <c r="N302" s="384"/>
      <c r="O302" s="384"/>
      <c r="P302" s="384"/>
      <c r="Q302" s="384"/>
      <c r="R302" s="384"/>
      <c r="S302" s="384"/>
      <c r="T302" s="384"/>
      <c r="U302" s="384"/>
      <c r="V302" s="384"/>
      <c r="W302" s="384"/>
      <c r="X302" s="384"/>
      <c r="Y302" s="67"/>
      <c r="Z302" s="67"/>
    </row>
    <row r="303" spans="1:53" ht="27" customHeight="1" x14ac:dyDescent="0.25">
      <c r="A303" s="64" t="s">
        <v>468</v>
      </c>
      <c r="B303" s="64" t="s">
        <v>469</v>
      </c>
      <c r="C303" s="37">
        <v>4301011339</v>
      </c>
      <c r="D303" s="385">
        <v>4607091383997</v>
      </c>
      <c r="E303" s="38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114</v>
      </c>
      <c r="L303" s="39" t="s">
        <v>79</v>
      </c>
      <c r="M303" s="38">
        <v>60</v>
      </c>
      <c r="N303" s="5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87"/>
      <c r="P303" s="387"/>
      <c r="Q303" s="387"/>
      <c r="R303" s="388"/>
      <c r="S303" s="40" t="s">
        <v>48</v>
      </c>
      <c r="T303" s="40" t="s">
        <v>48</v>
      </c>
      <c r="U303" s="41" t="s">
        <v>0</v>
      </c>
      <c r="V303" s="59">
        <v>7500</v>
      </c>
      <c r="W303" s="56">
        <f t="shared" ref="W303:W310" si="15">IFERROR(IF(V303="",0,CEILING((V303/$H303),1)*$H303),"")</f>
        <v>7500</v>
      </c>
      <c r="X303" s="42">
        <f>IFERROR(IF(W303=0,"",ROUNDUP(W303/H303,0)*0.02175),"")</f>
        <v>10.875</v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4301011239</v>
      </c>
      <c r="D304" s="385">
        <v>4607091383997</v>
      </c>
      <c r="E304" s="38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114</v>
      </c>
      <c r="L304" s="39" t="s">
        <v>122</v>
      </c>
      <c r="M304" s="38">
        <v>60</v>
      </c>
      <c r="N304" s="5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87"/>
      <c r="P304" s="387"/>
      <c r="Q304" s="387"/>
      <c r="R304" s="38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471</v>
      </c>
      <c r="B305" s="64" t="s">
        <v>472</v>
      </c>
      <c r="C305" s="37">
        <v>4301011326</v>
      </c>
      <c r="D305" s="385">
        <v>4607091384130</v>
      </c>
      <c r="E305" s="38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114</v>
      </c>
      <c r="L305" s="39" t="s">
        <v>79</v>
      </c>
      <c r="M305" s="38">
        <v>60</v>
      </c>
      <c r="N305" s="5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87"/>
      <c r="P305" s="387"/>
      <c r="Q305" s="387"/>
      <c r="R305" s="388"/>
      <c r="S305" s="40" t="s">
        <v>48</v>
      </c>
      <c r="T305" s="40" t="s">
        <v>48</v>
      </c>
      <c r="U305" s="41" t="s">
        <v>0</v>
      </c>
      <c r="V305" s="59">
        <v>6300</v>
      </c>
      <c r="W305" s="56">
        <f t="shared" si="15"/>
        <v>6300</v>
      </c>
      <c r="X305" s="42">
        <f>IFERROR(IF(W305=0,"",ROUNDUP(W305/H305,0)*0.02175),"")</f>
        <v>9.1349999999999998</v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471</v>
      </c>
      <c r="B306" s="64" t="s">
        <v>473</v>
      </c>
      <c r="C306" s="37">
        <v>4301011240</v>
      </c>
      <c r="D306" s="385">
        <v>4607091384130</v>
      </c>
      <c r="E306" s="38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122</v>
      </c>
      <c r="M306" s="38">
        <v>60</v>
      </c>
      <c r="N306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87"/>
      <c r="P306" s="387"/>
      <c r="Q306" s="387"/>
      <c r="R306" s="38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16.5" customHeight="1" x14ac:dyDescent="0.25">
      <c r="A307" s="64" t="s">
        <v>474</v>
      </c>
      <c r="B307" s="64" t="s">
        <v>475</v>
      </c>
      <c r="C307" s="37">
        <v>4301011330</v>
      </c>
      <c r="D307" s="385">
        <v>4607091384147</v>
      </c>
      <c r="E307" s="385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114</v>
      </c>
      <c r="L307" s="39" t="s">
        <v>79</v>
      </c>
      <c r="M307" s="38">
        <v>60</v>
      </c>
      <c r="N307" s="5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87"/>
      <c r="P307" s="387"/>
      <c r="Q307" s="387"/>
      <c r="R307" s="388"/>
      <c r="S307" s="40" t="s">
        <v>48</v>
      </c>
      <c r="T307" s="40" t="s">
        <v>48</v>
      </c>
      <c r="U307" s="41" t="s">
        <v>0</v>
      </c>
      <c r="V307" s="59">
        <v>3500</v>
      </c>
      <c r="W307" s="56">
        <f t="shared" si="15"/>
        <v>3510</v>
      </c>
      <c r="X307" s="42">
        <f>IFERROR(IF(W307=0,"",ROUNDUP(W307/H307,0)*0.02175),"")</f>
        <v>5.0894999999999992</v>
      </c>
      <c r="Y307" s="69" t="s">
        <v>48</v>
      </c>
      <c r="Z307" s="70" t="s">
        <v>48</v>
      </c>
      <c r="AD307" s="71"/>
      <c r="BA307" s="241" t="s">
        <v>66</v>
      </c>
    </row>
    <row r="308" spans="1:53" ht="16.5" customHeight="1" x14ac:dyDescent="0.25">
      <c r="A308" s="64" t="s">
        <v>474</v>
      </c>
      <c r="B308" s="64" t="s">
        <v>476</v>
      </c>
      <c r="C308" s="37">
        <v>4301011238</v>
      </c>
      <c r="D308" s="385">
        <v>4607091384147</v>
      </c>
      <c r="E308" s="385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114</v>
      </c>
      <c r="L308" s="39" t="s">
        <v>122</v>
      </c>
      <c r="M308" s="38">
        <v>60</v>
      </c>
      <c r="N308" s="562" t="s">
        <v>477</v>
      </c>
      <c r="O308" s="387"/>
      <c r="P308" s="387"/>
      <c r="Q308" s="387"/>
      <c r="R308" s="38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478</v>
      </c>
      <c r="B309" s="64" t="s">
        <v>479</v>
      </c>
      <c r="C309" s="37">
        <v>4301011327</v>
      </c>
      <c r="D309" s="385">
        <v>4607091384154</v>
      </c>
      <c r="E309" s="385"/>
      <c r="F309" s="63">
        <v>0.5</v>
      </c>
      <c r="G309" s="38">
        <v>10</v>
      </c>
      <c r="H309" s="63">
        <v>5</v>
      </c>
      <c r="I309" s="63">
        <v>5.21</v>
      </c>
      <c r="J309" s="38">
        <v>120</v>
      </c>
      <c r="K309" s="38" t="s">
        <v>80</v>
      </c>
      <c r="L309" s="39" t="s">
        <v>79</v>
      </c>
      <c r="M309" s="38">
        <v>60</v>
      </c>
      <c r="N309" s="5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87"/>
      <c r="P309" s="387"/>
      <c r="Q309" s="387"/>
      <c r="R309" s="388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IFERROR(IF(W309=0,"",ROUNDUP(W309/H309,0)*0.00937),"")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480</v>
      </c>
      <c r="B310" s="64" t="s">
        <v>481</v>
      </c>
      <c r="C310" s="37">
        <v>4301011332</v>
      </c>
      <c r="D310" s="385">
        <v>4607091384161</v>
      </c>
      <c r="E310" s="385"/>
      <c r="F310" s="63">
        <v>0.5</v>
      </c>
      <c r="G310" s="38">
        <v>10</v>
      </c>
      <c r="H310" s="63">
        <v>5</v>
      </c>
      <c r="I310" s="63">
        <v>5.21</v>
      </c>
      <c r="J310" s="38">
        <v>120</v>
      </c>
      <c r="K310" s="38" t="s">
        <v>80</v>
      </c>
      <c r="L310" s="39" t="s">
        <v>79</v>
      </c>
      <c r="M310" s="38">
        <v>60</v>
      </c>
      <c r="N310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87"/>
      <c r="P310" s="387"/>
      <c r="Q310" s="387"/>
      <c r="R310" s="388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IFERROR(IF(W310=0,"",ROUNDUP(W310/H310,0)*0.00937),"")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3"/>
      <c r="N311" s="389" t="s">
        <v>43</v>
      </c>
      <c r="O311" s="390"/>
      <c r="P311" s="390"/>
      <c r="Q311" s="390"/>
      <c r="R311" s="390"/>
      <c r="S311" s="390"/>
      <c r="T311" s="391"/>
      <c r="U311" s="43" t="s">
        <v>42</v>
      </c>
      <c r="V311" s="44">
        <f>IFERROR(V303/H303,"0")+IFERROR(V304/H304,"0")+IFERROR(V305/H305,"0")+IFERROR(V306/H306,"0")+IFERROR(V307/H307,"0")+IFERROR(V308/H308,"0")+IFERROR(V309/H309,"0")+IFERROR(V310/H310,"0")</f>
        <v>1153.3333333333333</v>
      </c>
      <c r="W311" s="44">
        <f>IFERROR(W303/H303,"0")+IFERROR(W304/H304,"0")+IFERROR(W305/H305,"0")+IFERROR(W306/H306,"0")+IFERROR(W307/H307,"0")+IFERROR(W308/H308,"0")+IFERROR(W309/H309,"0")+IFERROR(W310/H310,"0")</f>
        <v>1154</v>
      </c>
      <c r="X311" s="4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25.099499999999999</v>
      </c>
      <c r="Y311" s="68"/>
      <c r="Z311" s="68"/>
    </row>
    <row r="312" spans="1:53" x14ac:dyDescent="0.2">
      <c r="A312" s="392"/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3"/>
      <c r="N312" s="389" t="s">
        <v>43</v>
      </c>
      <c r="O312" s="390"/>
      <c r="P312" s="390"/>
      <c r="Q312" s="390"/>
      <c r="R312" s="390"/>
      <c r="S312" s="390"/>
      <c r="T312" s="391"/>
      <c r="U312" s="43" t="s">
        <v>0</v>
      </c>
      <c r="V312" s="44">
        <f>IFERROR(SUM(V303:V310),"0")</f>
        <v>17300</v>
      </c>
      <c r="W312" s="44">
        <f>IFERROR(SUM(W303:W310),"0")</f>
        <v>17310</v>
      </c>
      <c r="X312" s="43"/>
      <c r="Y312" s="68"/>
      <c r="Z312" s="68"/>
    </row>
    <row r="313" spans="1:53" ht="14.25" customHeight="1" x14ac:dyDescent="0.25">
      <c r="A313" s="384" t="s">
        <v>110</v>
      </c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4"/>
      <c r="N313" s="384"/>
      <c r="O313" s="384"/>
      <c r="P313" s="384"/>
      <c r="Q313" s="384"/>
      <c r="R313" s="384"/>
      <c r="S313" s="384"/>
      <c r="T313" s="384"/>
      <c r="U313" s="384"/>
      <c r="V313" s="384"/>
      <c r="W313" s="384"/>
      <c r="X313" s="384"/>
      <c r="Y313" s="67"/>
      <c r="Z313" s="67"/>
    </row>
    <row r="314" spans="1:53" ht="27" customHeight="1" x14ac:dyDescent="0.25">
      <c r="A314" s="64" t="s">
        <v>482</v>
      </c>
      <c r="B314" s="64" t="s">
        <v>483</v>
      </c>
      <c r="C314" s="37">
        <v>4301020178</v>
      </c>
      <c r="D314" s="385">
        <v>4607091383980</v>
      </c>
      <c r="E314" s="385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114</v>
      </c>
      <c r="L314" s="39" t="s">
        <v>113</v>
      </c>
      <c r="M314" s="38">
        <v>50</v>
      </c>
      <c r="N314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87"/>
      <c r="P314" s="387"/>
      <c r="Q314" s="387"/>
      <c r="R314" s="388"/>
      <c r="S314" s="40" t="s">
        <v>48</v>
      </c>
      <c r="T314" s="40" t="s">
        <v>48</v>
      </c>
      <c r="U314" s="41" t="s">
        <v>0</v>
      </c>
      <c r="V314" s="59">
        <v>700</v>
      </c>
      <c r="W314" s="56">
        <f>IFERROR(IF(V314="",0,CEILING((V314/$H314),1)*$H314),"")</f>
        <v>705</v>
      </c>
      <c r="X314" s="42">
        <f>IFERROR(IF(W314=0,"",ROUNDUP(W314/H314,0)*0.02175),"")</f>
        <v>1.0222499999999999</v>
      </c>
      <c r="Y314" s="69" t="s">
        <v>48</v>
      </c>
      <c r="Z314" s="70" t="s">
        <v>48</v>
      </c>
      <c r="AD314" s="71"/>
      <c r="BA314" s="245" t="s">
        <v>66</v>
      </c>
    </row>
    <row r="315" spans="1:53" ht="16.5" customHeight="1" x14ac:dyDescent="0.25">
      <c r="A315" s="64" t="s">
        <v>484</v>
      </c>
      <c r="B315" s="64" t="s">
        <v>485</v>
      </c>
      <c r="C315" s="37">
        <v>4301020270</v>
      </c>
      <c r="D315" s="385">
        <v>4680115883314</v>
      </c>
      <c r="E315" s="385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114</v>
      </c>
      <c r="L315" s="39" t="s">
        <v>135</v>
      </c>
      <c r="M315" s="38">
        <v>50</v>
      </c>
      <c r="N315" s="566" t="s">
        <v>486</v>
      </c>
      <c r="O315" s="387"/>
      <c r="P315" s="387"/>
      <c r="Q315" s="387"/>
      <c r="R315" s="38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6" t="s">
        <v>66</v>
      </c>
    </row>
    <row r="316" spans="1:53" ht="27" customHeight="1" x14ac:dyDescent="0.25">
      <c r="A316" s="64" t="s">
        <v>487</v>
      </c>
      <c r="B316" s="64" t="s">
        <v>488</v>
      </c>
      <c r="C316" s="37">
        <v>4301020179</v>
      </c>
      <c r="D316" s="385">
        <v>4607091384178</v>
      </c>
      <c r="E316" s="385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80</v>
      </c>
      <c r="L316" s="39" t="s">
        <v>113</v>
      </c>
      <c r="M316" s="38">
        <v>50</v>
      </c>
      <c r="N316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87"/>
      <c r="P316" s="387"/>
      <c r="Q316" s="387"/>
      <c r="R316" s="38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IFERROR(IF(W316=0,"",ROUNDUP(W316/H316,0)*0.00937),"")</f>
        <v/>
      </c>
      <c r="Y316" s="69" t="s">
        <v>48</v>
      </c>
      <c r="Z316" s="70" t="s">
        <v>48</v>
      </c>
      <c r="AD316" s="71"/>
      <c r="BA316" s="247" t="s">
        <v>66</v>
      </c>
    </row>
    <row r="317" spans="1:53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3"/>
      <c r="N317" s="389" t="s">
        <v>43</v>
      </c>
      <c r="O317" s="390"/>
      <c r="P317" s="390"/>
      <c r="Q317" s="390"/>
      <c r="R317" s="390"/>
      <c r="S317" s="390"/>
      <c r="T317" s="391"/>
      <c r="U317" s="43" t="s">
        <v>42</v>
      </c>
      <c r="V317" s="44">
        <f>IFERROR(V314/H314,"0")+IFERROR(V315/H315,"0")+IFERROR(V316/H316,"0")</f>
        <v>46.666666666666664</v>
      </c>
      <c r="W317" s="44">
        <f>IFERROR(W314/H314,"0")+IFERROR(W315/H315,"0")+IFERROR(W316/H316,"0")</f>
        <v>47</v>
      </c>
      <c r="X317" s="44">
        <f>IFERROR(IF(X314="",0,X314),"0")+IFERROR(IF(X315="",0,X315),"0")+IFERROR(IF(X316="",0,X316),"0")</f>
        <v>1.0222499999999999</v>
      </c>
      <c r="Y317" s="68"/>
      <c r="Z317" s="68"/>
    </row>
    <row r="318" spans="1:53" x14ac:dyDescent="0.2">
      <c r="A318" s="392"/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3"/>
      <c r="N318" s="389" t="s">
        <v>43</v>
      </c>
      <c r="O318" s="390"/>
      <c r="P318" s="390"/>
      <c r="Q318" s="390"/>
      <c r="R318" s="390"/>
      <c r="S318" s="390"/>
      <c r="T318" s="391"/>
      <c r="U318" s="43" t="s">
        <v>0</v>
      </c>
      <c r="V318" s="44">
        <f>IFERROR(SUM(V314:V316),"0")</f>
        <v>700</v>
      </c>
      <c r="W318" s="44">
        <f>IFERROR(SUM(W314:W316),"0")</f>
        <v>705</v>
      </c>
      <c r="X318" s="43"/>
      <c r="Y318" s="68"/>
      <c r="Z318" s="68"/>
    </row>
    <row r="319" spans="1:53" ht="14.25" customHeight="1" x14ac:dyDescent="0.25">
      <c r="A319" s="384" t="s">
        <v>81</v>
      </c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84"/>
      <c r="O319" s="384"/>
      <c r="P319" s="384"/>
      <c r="Q319" s="384"/>
      <c r="R319" s="384"/>
      <c r="S319" s="384"/>
      <c r="T319" s="384"/>
      <c r="U319" s="384"/>
      <c r="V319" s="384"/>
      <c r="W319" s="384"/>
      <c r="X319" s="384"/>
      <c r="Y319" s="67"/>
      <c r="Z319" s="67"/>
    </row>
    <row r="320" spans="1:53" ht="27" customHeight="1" x14ac:dyDescent="0.25">
      <c r="A320" s="64" t="s">
        <v>489</v>
      </c>
      <c r="B320" s="64" t="s">
        <v>490</v>
      </c>
      <c r="C320" s="37">
        <v>4301051298</v>
      </c>
      <c r="D320" s="385">
        <v>4607091384260</v>
      </c>
      <c r="E320" s="385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114</v>
      </c>
      <c r="L320" s="39" t="s">
        <v>79</v>
      </c>
      <c r="M320" s="38">
        <v>35</v>
      </c>
      <c r="N320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87"/>
      <c r="P320" s="387"/>
      <c r="Q320" s="387"/>
      <c r="R320" s="38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8" t="s">
        <v>66</v>
      </c>
    </row>
    <row r="321" spans="1:53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3"/>
      <c r="N321" s="389" t="s">
        <v>43</v>
      </c>
      <c r="O321" s="390"/>
      <c r="P321" s="390"/>
      <c r="Q321" s="390"/>
      <c r="R321" s="390"/>
      <c r="S321" s="390"/>
      <c r="T321" s="39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92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3"/>
      <c r="N322" s="389" t="s">
        <v>43</v>
      </c>
      <c r="O322" s="390"/>
      <c r="P322" s="390"/>
      <c r="Q322" s="390"/>
      <c r="R322" s="390"/>
      <c r="S322" s="390"/>
      <c r="T322" s="39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14.25" customHeight="1" x14ac:dyDescent="0.25">
      <c r="A323" s="384" t="s">
        <v>236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67"/>
      <c r="Z323" s="67"/>
    </row>
    <row r="324" spans="1:53" ht="16.5" customHeight="1" x14ac:dyDescent="0.25">
      <c r="A324" s="64" t="s">
        <v>491</v>
      </c>
      <c r="B324" s="64" t="s">
        <v>492</v>
      </c>
      <c r="C324" s="37">
        <v>4301060314</v>
      </c>
      <c r="D324" s="385">
        <v>4607091384673</v>
      </c>
      <c r="E324" s="385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114</v>
      </c>
      <c r="L324" s="39" t="s">
        <v>79</v>
      </c>
      <c r="M324" s="38">
        <v>30</v>
      </c>
      <c r="N324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87"/>
      <c r="P324" s="387"/>
      <c r="Q324" s="387"/>
      <c r="R324" s="38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3"/>
      <c r="N325" s="389" t="s">
        <v>43</v>
      </c>
      <c r="O325" s="390"/>
      <c r="P325" s="390"/>
      <c r="Q325" s="390"/>
      <c r="R325" s="390"/>
      <c r="S325" s="390"/>
      <c r="T325" s="391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x14ac:dyDescent="0.2">
      <c r="A326" s="392"/>
      <c r="B326" s="392"/>
      <c r="C326" s="392"/>
      <c r="D326" s="392"/>
      <c r="E326" s="392"/>
      <c r="F326" s="392"/>
      <c r="G326" s="392"/>
      <c r="H326" s="392"/>
      <c r="I326" s="392"/>
      <c r="J326" s="392"/>
      <c r="K326" s="392"/>
      <c r="L326" s="392"/>
      <c r="M326" s="393"/>
      <c r="N326" s="389" t="s">
        <v>43</v>
      </c>
      <c r="O326" s="390"/>
      <c r="P326" s="390"/>
      <c r="Q326" s="390"/>
      <c r="R326" s="390"/>
      <c r="S326" s="390"/>
      <c r="T326" s="391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16.5" customHeight="1" x14ac:dyDescent="0.25">
      <c r="A327" s="383" t="s">
        <v>493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66"/>
      <c r="Z327" s="66"/>
    </row>
    <row r="328" spans="1:53" ht="14.25" customHeight="1" x14ac:dyDescent="0.25">
      <c r="A328" s="384" t="s">
        <v>118</v>
      </c>
      <c r="B328" s="384"/>
      <c r="C328" s="384"/>
      <c r="D328" s="384"/>
      <c r="E328" s="384"/>
      <c r="F328" s="384"/>
      <c r="G328" s="384"/>
      <c r="H328" s="384"/>
      <c r="I328" s="384"/>
      <c r="J328" s="384"/>
      <c r="K328" s="384"/>
      <c r="L328" s="384"/>
      <c r="M328" s="384"/>
      <c r="N328" s="384"/>
      <c r="O328" s="384"/>
      <c r="P328" s="384"/>
      <c r="Q328" s="384"/>
      <c r="R328" s="384"/>
      <c r="S328" s="384"/>
      <c r="T328" s="384"/>
      <c r="U328" s="384"/>
      <c r="V328" s="384"/>
      <c r="W328" s="384"/>
      <c r="X328" s="384"/>
      <c r="Y328" s="67"/>
      <c r="Z328" s="67"/>
    </row>
    <row r="329" spans="1:53" ht="27" customHeight="1" x14ac:dyDescent="0.25">
      <c r="A329" s="64" t="s">
        <v>494</v>
      </c>
      <c r="B329" s="64" t="s">
        <v>495</v>
      </c>
      <c r="C329" s="37">
        <v>4301011324</v>
      </c>
      <c r="D329" s="385">
        <v>4607091384185</v>
      </c>
      <c r="E329" s="385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114</v>
      </c>
      <c r="L329" s="39" t="s">
        <v>79</v>
      </c>
      <c r="M329" s="38">
        <v>60</v>
      </c>
      <c r="N329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87"/>
      <c r="P329" s="387"/>
      <c r="Q329" s="387"/>
      <c r="R329" s="38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496</v>
      </c>
      <c r="B330" s="64" t="s">
        <v>497</v>
      </c>
      <c r="C330" s="37">
        <v>4301011312</v>
      </c>
      <c r="D330" s="385">
        <v>4607091384192</v>
      </c>
      <c r="E330" s="385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114</v>
      </c>
      <c r="L330" s="39" t="s">
        <v>113</v>
      </c>
      <c r="M330" s="38">
        <v>60</v>
      </c>
      <c r="N330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87"/>
      <c r="P330" s="387"/>
      <c r="Q330" s="387"/>
      <c r="R330" s="38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498</v>
      </c>
      <c r="B331" s="64" t="s">
        <v>499</v>
      </c>
      <c r="C331" s="37">
        <v>4301011483</v>
      </c>
      <c r="D331" s="385">
        <v>4680115881907</v>
      </c>
      <c r="E331" s="385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114</v>
      </c>
      <c r="L331" s="39" t="s">
        <v>79</v>
      </c>
      <c r="M331" s="38">
        <v>60</v>
      </c>
      <c r="N331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87"/>
      <c r="P331" s="387"/>
      <c r="Q331" s="387"/>
      <c r="R331" s="38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t="27" customHeight="1" x14ac:dyDescent="0.25">
      <c r="A332" s="64" t="s">
        <v>500</v>
      </c>
      <c r="B332" s="64" t="s">
        <v>501</v>
      </c>
      <c r="C332" s="37">
        <v>4301011303</v>
      </c>
      <c r="D332" s="385">
        <v>4607091384680</v>
      </c>
      <c r="E332" s="385"/>
      <c r="F332" s="63">
        <v>0.4</v>
      </c>
      <c r="G332" s="38">
        <v>10</v>
      </c>
      <c r="H332" s="63">
        <v>4</v>
      </c>
      <c r="I332" s="63">
        <v>4.21</v>
      </c>
      <c r="J332" s="38">
        <v>120</v>
      </c>
      <c r="K332" s="38" t="s">
        <v>80</v>
      </c>
      <c r="L332" s="39" t="s">
        <v>79</v>
      </c>
      <c r="M332" s="38">
        <v>60</v>
      </c>
      <c r="N332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87"/>
      <c r="P332" s="387"/>
      <c r="Q332" s="387"/>
      <c r="R332" s="38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3" t="s">
        <v>66</v>
      </c>
    </row>
    <row r="333" spans="1:53" x14ac:dyDescent="0.2">
      <c r="A333" s="392"/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3"/>
      <c r="N333" s="389" t="s">
        <v>43</v>
      </c>
      <c r="O333" s="390"/>
      <c r="P333" s="390"/>
      <c r="Q333" s="390"/>
      <c r="R333" s="390"/>
      <c r="S333" s="390"/>
      <c r="T333" s="391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92"/>
      <c r="B334" s="392"/>
      <c r="C334" s="392"/>
      <c r="D334" s="392"/>
      <c r="E334" s="392"/>
      <c r="F334" s="392"/>
      <c r="G334" s="392"/>
      <c r="H334" s="392"/>
      <c r="I334" s="392"/>
      <c r="J334" s="392"/>
      <c r="K334" s="392"/>
      <c r="L334" s="392"/>
      <c r="M334" s="393"/>
      <c r="N334" s="389" t="s">
        <v>43</v>
      </c>
      <c r="O334" s="390"/>
      <c r="P334" s="390"/>
      <c r="Q334" s="390"/>
      <c r="R334" s="390"/>
      <c r="S334" s="390"/>
      <c r="T334" s="391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84" t="s">
        <v>76</v>
      </c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67"/>
      <c r="Z335" s="67"/>
    </row>
    <row r="336" spans="1:53" ht="27" customHeight="1" x14ac:dyDescent="0.25">
      <c r="A336" s="64" t="s">
        <v>502</v>
      </c>
      <c r="B336" s="64" t="s">
        <v>503</v>
      </c>
      <c r="C336" s="37">
        <v>4301031139</v>
      </c>
      <c r="D336" s="385">
        <v>4607091384802</v>
      </c>
      <c r="E336" s="385"/>
      <c r="F336" s="63">
        <v>0.73</v>
      </c>
      <c r="G336" s="38">
        <v>6</v>
      </c>
      <c r="H336" s="63">
        <v>4.38</v>
      </c>
      <c r="I336" s="63">
        <v>4.58</v>
      </c>
      <c r="J336" s="38">
        <v>156</v>
      </c>
      <c r="K336" s="38" t="s">
        <v>80</v>
      </c>
      <c r="L336" s="39" t="s">
        <v>79</v>
      </c>
      <c r="M336" s="38">
        <v>35</v>
      </c>
      <c r="N336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87"/>
      <c r="P336" s="387"/>
      <c r="Q336" s="387"/>
      <c r="R336" s="388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ht="27" customHeight="1" x14ac:dyDescent="0.25">
      <c r="A337" s="64" t="s">
        <v>504</v>
      </c>
      <c r="B337" s="64" t="s">
        <v>505</v>
      </c>
      <c r="C337" s="37">
        <v>4301031140</v>
      </c>
      <c r="D337" s="385">
        <v>4607091384826</v>
      </c>
      <c r="E337" s="385"/>
      <c r="F337" s="63">
        <v>0.35</v>
      </c>
      <c r="G337" s="38">
        <v>8</v>
      </c>
      <c r="H337" s="63">
        <v>2.8</v>
      </c>
      <c r="I337" s="63">
        <v>2.9</v>
      </c>
      <c r="J337" s="38">
        <v>234</v>
      </c>
      <c r="K337" s="38" t="s">
        <v>182</v>
      </c>
      <c r="L337" s="39" t="s">
        <v>79</v>
      </c>
      <c r="M337" s="38">
        <v>35</v>
      </c>
      <c r="N337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87"/>
      <c r="P337" s="387"/>
      <c r="Q337" s="387"/>
      <c r="R337" s="38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IFERROR(IF(W337=0,"",ROUNDUP(W337/H337,0)*0.00502),"")</f>
        <v/>
      </c>
      <c r="Y337" s="69" t="s">
        <v>48</v>
      </c>
      <c r="Z337" s="70" t="s">
        <v>48</v>
      </c>
      <c r="AD337" s="71"/>
      <c r="BA337" s="255" t="s">
        <v>66</v>
      </c>
    </row>
    <row r="338" spans="1:53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3"/>
      <c r="N338" s="389" t="s">
        <v>43</v>
      </c>
      <c r="O338" s="390"/>
      <c r="P338" s="390"/>
      <c r="Q338" s="390"/>
      <c r="R338" s="390"/>
      <c r="S338" s="390"/>
      <c r="T338" s="391"/>
      <c r="U338" s="43" t="s">
        <v>42</v>
      </c>
      <c r="V338" s="44">
        <f>IFERROR(V336/H336,"0")+IFERROR(V337/H337,"0")</f>
        <v>0</v>
      </c>
      <c r="W338" s="44">
        <f>IFERROR(W336/H336,"0")+IFERROR(W337/H337,"0")</f>
        <v>0</v>
      </c>
      <c r="X338" s="44">
        <f>IFERROR(IF(X336="",0,X336),"0")+IFERROR(IF(X337="",0,X337),"0")</f>
        <v>0</v>
      </c>
      <c r="Y338" s="68"/>
      <c r="Z338" s="68"/>
    </row>
    <row r="339" spans="1:53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3"/>
      <c r="N339" s="389" t="s">
        <v>43</v>
      </c>
      <c r="O339" s="390"/>
      <c r="P339" s="390"/>
      <c r="Q339" s="390"/>
      <c r="R339" s="390"/>
      <c r="S339" s="390"/>
      <c r="T339" s="391"/>
      <c r="U339" s="43" t="s">
        <v>0</v>
      </c>
      <c r="V339" s="44">
        <f>IFERROR(SUM(V336:V337),"0")</f>
        <v>0</v>
      </c>
      <c r="W339" s="44">
        <f>IFERROR(SUM(W336:W337),"0")</f>
        <v>0</v>
      </c>
      <c r="X339" s="43"/>
      <c r="Y339" s="68"/>
      <c r="Z339" s="68"/>
    </row>
    <row r="340" spans="1:53" ht="14.25" customHeight="1" x14ac:dyDescent="0.25">
      <c r="A340" s="384" t="s">
        <v>81</v>
      </c>
      <c r="B340" s="384"/>
      <c r="C340" s="384"/>
      <c r="D340" s="384"/>
      <c r="E340" s="384"/>
      <c r="F340" s="384"/>
      <c r="G340" s="384"/>
      <c r="H340" s="384"/>
      <c r="I340" s="384"/>
      <c r="J340" s="384"/>
      <c r="K340" s="384"/>
      <c r="L340" s="384"/>
      <c r="M340" s="384"/>
      <c r="N340" s="384"/>
      <c r="O340" s="384"/>
      <c r="P340" s="384"/>
      <c r="Q340" s="384"/>
      <c r="R340" s="384"/>
      <c r="S340" s="384"/>
      <c r="T340" s="384"/>
      <c r="U340" s="384"/>
      <c r="V340" s="384"/>
      <c r="W340" s="384"/>
      <c r="X340" s="384"/>
      <c r="Y340" s="67"/>
      <c r="Z340" s="67"/>
    </row>
    <row r="341" spans="1:53" ht="27" customHeight="1" x14ac:dyDescent="0.25">
      <c r="A341" s="64" t="s">
        <v>506</v>
      </c>
      <c r="B341" s="64" t="s">
        <v>507</v>
      </c>
      <c r="C341" s="37">
        <v>4301051303</v>
      </c>
      <c r="D341" s="385">
        <v>4607091384246</v>
      </c>
      <c r="E341" s="385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40</v>
      </c>
      <c r="N341" s="5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87"/>
      <c r="P341" s="387"/>
      <c r="Q341" s="387"/>
      <c r="R341" s="38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508</v>
      </c>
      <c r="B342" s="64" t="s">
        <v>509</v>
      </c>
      <c r="C342" s="37">
        <v>4301051445</v>
      </c>
      <c r="D342" s="385">
        <v>4680115881976</v>
      </c>
      <c r="E342" s="385"/>
      <c r="F342" s="63">
        <v>1.3</v>
      </c>
      <c r="G342" s="38">
        <v>6</v>
      </c>
      <c r="H342" s="63">
        <v>7.8</v>
      </c>
      <c r="I342" s="63">
        <v>8.2799999999999994</v>
      </c>
      <c r="J342" s="38">
        <v>56</v>
      </c>
      <c r="K342" s="38" t="s">
        <v>114</v>
      </c>
      <c r="L342" s="39" t="s">
        <v>79</v>
      </c>
      <c r="M342" s="38">
        <v>40</v>
      </c>
      <c r="N342" s="5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87"/>
      <c r="P342" s="387"/>
      <c r="Q342" s="387"/>
      <c r="R342" s="38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510</v>
      </c>
      <c r="B343" s="64" t="s">
        <v>511</v>
      </c>
      <c r="C343" s="37">
        <v>4301051297</v>
      </c>
      <c r="D343" s="385">
        <v>4607091384253</v>
      </c>
      <c r="E343" s="385"/>
      <c r="F343" s="63">
        <v>0.4</v>
      </c>
      <c r="G343" s="38">
        <v>6</v>
      </c>
      <c r="H343" s="63">
        <v>2.4</v>
      </c>
      <c r="I343" s="63">
        <v>2.6840000000000002</v>
      </c>
      <c r="J343" s="38">
        <v>156</v>
      </c>
      <c r="K343" s="38" t="s">
        <v>80</v>
      </c>
      <c r="L343" s="39" t="s">
        <v>79</v>
      </c>
      <c r="M343" s="38">
        <v>40</v>
      </c>
      <c r="N343" s="5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87"/>
      <c r="P343" s="387"/>
      <c r="Q343" s="387"/>
      <c r="R343" s="38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t="27" customHeight="1" x14ac:dyDescent="0.25">
      <c r="A344" s="64" t="s">
        <v>512</v>
      </c>
      <c r="B344" s="64" t="s">
        <v>513</v>
      </c>
      <c r="C344" s="37">
        <v>4301051444</v>
      </c>
      <c r="D344" s="385">
        <v>4680115881969</v>
      </c>
      <c r="E344" s="385"/>
      <c r="F344" s="63">
        <v>0.4</v>
      </c>
      <c r="G344" s="38">
        <v>6</v>
      </c>
      <c r="H344" s="63">
        <v>2.4</v>
      </c>
      <c r="I344" s="63">
        <v>2.6</v>
      </c>
      <c r="J344" s="38">
        <v>156</v>
      </c>
      <c r="K344" s="38" t="s">
        <v>80</v>
      </c>
      <c r="L344" s="39" t="s">
        <v>79</v>
      </c>
      <c r="M344" s="38">
        <v>40</v>
      </c>
      <c r="N344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87"/>
      <c r="P344" s="387"/>
      <c r="Q344" s="387"/>
      <c r="R344" s="38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9" t="s">
        <v>66</v>
      </c>
    </row>
    <row r="345" spans="1:53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3"/>
      <c r="N345" s="389" t="s">
        <v>43</v>
      </c>
      <c r="O345" s="390"/>
      <c r="P345" s="390"/>
      <c r="Q345" s="390"/>
      <c r="R345" s="390"/>
      <c r="S345" s="390"/>
      <c r="T345" s="391"/>
      <c r="U345" s="43" t="s">
        <v>42</v>
      </c>
      <c r="V345" s="44">
        <f>IFERROR(V341/H341,"0")+IFERROR(V342/H342,"0")+IFERROR(V343/H343,"0")+IFERROR(V344/H344,"0")</f>
        <v>0</v>
      </c>
      <c r="W345" s="44">
        <f>IFERROR(W341/H341,"0")+IFERROR(W342/H342,"0")+IFERROR(W343/H343,"0")+IFERROR(W344/H344,"0")</f>
        <v>0</v>
      </c>
      <c r="X345" s="44">
        <f>IFERROR(IF(X341="",0,X341),"0")+IFERROR(IF(X342="",0,X342),"0")+IFERROR(IF(X343="",0,X343),"0")+IFERROR(IF(X344="",0,X344),"0")</f>
        <v>0</v>
      </c>
      <c r="Y345" s="68"/>
      <c r="Z345" s="68"/>
    </row>
    <row r="346" spans="1:53" x14ac:dyDescent="0.2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3"/>
      <c r="N346" s="389" t="s">
        <v>43</v>
      </c>
      <c r="O346" s="390"/>
      <c r="P346" s="390"/>
      <c r="Q346" s="390"/>
      <c r="R346" s="390"/>
      <c r="S346" s="390"/>
      <c r="T346" s="391"/>
      <c r="U346" s="43" t="s">
        <v>0</v>
      </c>
      <c r="V346" s="44">
        <f>IFERROR(SUM(V341:V344),"0")</f>
        <v>0</v>
      </c>
      <c r="W346" s="44">
        <f>IFERROR(SUM(W341:W344),"0")</f>
        <v>0</v>
      </c>
      <c r="X346" s="43"/>
      <c r="Y346" s="68"/>
      <c r="Z346" s="68"/>
    </row>
    <row r="347" spans="1:53" ht="14.25" customHeight="1" x14ac:dyDescent="0.25">
      <c r="A347" s="384" t="s">
        <v>236</v>
      </c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84"/>
      <c r="O347" s="384"/>
      <c r="P347" s="384"/>
      <c r="Q347" s="384"/>
      <c r="R347" s="384"/>
      <c r="S347" s="384"/>
      <c r="T347" s="384"/>
      <c r="U347" s="384"/>
      <c r="V347" s="384"/>
      <c r="W347" s="384"/>
      <c r="X347" s="384"/>
      <c r="Y347" s="67"/>
      <c r="Z347" s="67"/>
    </row>
    <row r="348" spans="1:53" ht="27" customHeight="1" x14ac:dyDescent="0.25">
      <c r="A348" s="64" t="s">
        <v>514</v>
      </c>
      <c r="B348" s="64" t="s">
        <v>515</v>
      </c>
      <c r="C348" s="37">
        <v>4301060322</v>
      </c>
      <c r="D348" s="385">
        <v>4607091389357</v>
      </c>
      <c r="E348" s="385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114</v>
      </c>
      <c r="L348" s="39" t="s">
        <v>79</v>
      </c>
      <c r="M348" s="38">
        <v>40</v>
      </c>
      <c r="N348" s="5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87"/>
      <c r="P348" s="387"/>
      <c r="Q348" s="387"/>
      <c r="R348" s="388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3"/>
      <c r="N349" s="389" t="s">
        <v>43</v>
      </c>
      <c r="O349" s="390"/>
      <c r="P349" s="390"/>
      <c r="Q349" s="390"/>
      <c r="R349" s="390"/>
      <c r="S349" s="390"/>
      <c r="T349" s="391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3"/>
      <c r="N350" s="389" t="s">
        <v>43</v>
      </c>
      <c r="O350" s="390"/>
      <c r="P350" s="390"/>
      <c r="Q350" s="390"/>
      <c r="R350" s="390"/>
      <c r="S350" s="390"/>
      <c r="T350" s="391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27.75" customHeight="1" x14ac:dyDescent="0.2">
      <c r="A351" s="382" t="s">
        <v>516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55"/>
      <c r="Z351" s="55"/>
    </row>
    <row r="352" spans="1:53" ht="16.5" customHeight="1" x14ac:dyDescent="0.25">
      <c r="A352" s="383" t="s">
        <v>517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66"/>
      <c r="Z352" s="66"/>
    </row>
    <row r="353" spans="1:53" ht="14.25" customHeight="1" x14ac:dyDescent="0.25">
      <c r="A353" s="384" t="s">
        <v>118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67"/>
      <c r="Z353" s="67"/>
    </row>
    <row r="354" spans="1:53" ht="27" customHeight="1" x14ac:dyDescent="0.25">
      <c r="A354" s="64" t="s">
        <v>518</v>
      </c>
      <c r="B354" s="64" t="s">
        <v>519</v>
      </c>
      <c r="C354" s="37">
        <v>4301011428</v>
      </c>
      <c r="D354" s="385">
        <v>4607091389708</v>
      </c>
      <c r="E354" s="385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113</v>
      </c>
      <c r="M354" s="38">
        <v>50</v>
      </c>
      <c r="N354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87"/>
      <c r="P354" s="387"/>
      <c r="Q354" s="387"/>
      <c r="R354" s="38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ht="27" customHeight="1" x14ac:dyDescent="0.25">
      <c r="A355" s="64" t="s">
        <v>520</v>
      </c>
      <c r="B355" s="64" t="s">
        <v>521</v>
      </c>
      <c r="C355" s="37">
        <v>4301011427</v>
      </c>
      <c r="D355" s="385">
        <v>4607091389692</v>
      </c>
      <c r="E355" s="385"/>
      <c r="F355" s="63">
        <v>0.45</v>
      </c>
      <c r="G355" s="38">
        <v>6</v>
      </c>
      <c r="H355" s="63">
        <v>2.7</v>
      </c>
      <c r="I355" s="63">
        <v>2.9</v>
      </c>
      <c r="J355" s="38">
        <v>156</v>
      </c>
      <c r="K355" s="38" t="s">
        <v>80</v>
      </c>
      <c r="L355" s="39" t="s">
        <v>113</v>
      </c>
      <c r="M355" s="38">
        <v>50</v>
      </c>
      <c r="N355" s="5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87"/>
      <c r="P355" s="387"/>
      <c r="Q355" s="387"/>
      <c r="R355" s="38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2" t="s">
        <v>66</v>
      </c>
    </row>
    <row r="356" spans="1:53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3"/>
      <c r="N356" s="389" t="s">
        <v>43</v>
      </c>
      <c r="O356" s="390"/>
      <c r="P356" s="390"/>
      <c r="Q356" s="390"/>
      <c r="R356" s="390"/>
      <c r="S356" s="390"/>
      <c r="T356" s="391"/>
      <c r="U356" s="43" t="s">
        <v>42</v>
      </c>
      <c r="V356" s="44">
        <f>IFERROR(V354/H354,"0")+IFERROR(V355/H355,"0")</f>
        <v>0</v>
      </c>
      <c r="W356" s="44">
        <f>IFERROR(W354/H354,"0")+IFERROR(W355/H355,"0")</f>
        <v>0</v>
      </c>
      <c r="X356" s="44">
        <f>IFERROR(IF(X354="",0,X354),"0")+IFERROR(IF(X355="",0,X355),"0")</f>
        <v>0</v>
      </c>
      <c r="Y356" s="68"/>
      <c r="Z356" s="68"/>
    </row>
    <row r="357" spans="1:53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3"/>
      <c r="N357" s="389" t="s">
        <v>43</v>
      </c>
      <c r="O357" s="390"/>
      <c r="P357" s="390"/>
      <c r="Q357" s="390"/>
      <c r="R357" s="390"/>
      <c r="S357" s="390"/>
      <c r="T357" s="391"/>
      <c r="U357" s="43" t="s">
        <v>0</v>
      </c>
      <c r="V357" s="44">
        <f>IFERROR(SUM(V354:V355),"0")</f>
        <v>0</v>
      </c>
      <c r="W357" s="44">
        <f>IFERROR(SUM(W354:W355),"0")</f>
        <v>0</v>
      </c>
      <c r="X357" s="43"/>
      <c r="Y357" s="68"/>
      <c r="Z357" s="68"/>
    </row>
    <row r="358" spans="1:53" ht="14.25" customHeight="1" x14ac:dyDescent="0.25">
      <c r="A358" s="384" t="s">
        <v>76</v>
      </c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4"/>
      <c r="M358" s="384"/>
      <c r="N358" s="384"/>
      <c r="O358" s="384"/>
      <c r="P358" s="384"/>
      <c r="Q358" s="384"/>
      <c r="R358" s="384"/>
      <c r="S358" s="384"/>
      <c r="T358" s="384"/>
      <c r="U358" s="384"/>
      <c r="V358" s="384"/>
      <c r="W358" s="384"/>
      <c r="X358" s="384"/>
      <c r="Y358" s="67"/>
      <c r="Z358" s="67"/>
    </row>
    <row r="359" spans="1:53" ht="27" customHeight="1" x14ac:dyDescent="0.25">
      <c r="A359" s="64" t="s">
        <v>522</v>
      </c>
      <c r="B359" s="64" t="s">
        <v>523</v>
      </c>
      <c r="C359" s="37">
        <v>4301031177</v>
      </c>
      <c r="D359" s="385">
        <v>4607091389753</v>
      </c>
      <c r="E359" s="385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87"/>
      <c r="P359" s="387"/>
      <c r="Q359" s="387"/>
      <c r="R359" s="38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ref="W359:W371" si="16"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524</v>
      </c>
      <c r="B360" s="64" t="s">
        <v>525</v>
      </c>
      <c r="C360" s="37">
        <v>4301031174</v>
      </c>
      <c r="D360" s="385">
        <v>4607091389760</v>
      </c>
      <c r="E360" s="385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87"/>
      <c r="P360" s="387"/>
      <c r="Q360" s="387"/>
      <c r="R360" s="38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526</v>
      </c>
      <c r="B361" s="64" t="s">
        <v>527</v>
      </c>
      <c r="C361" s="37">
        <v>4301031175</v>
      </c>
      <c r="D361" s="385">
        <v>4607091389746</v>
      </c>
      <c r="E361" s="385"/>
      <c r="F361" s="63">
        <v>0.7</v>
      </c>
      <c r="G361" s="38">
        <v>6</v>
      </c>
      <c r="H361" s="63">
        <v>4.2</v>
      </c>
      <c r="I361" s="63">
        <v>4.43</v>
      </c>
      <c r="J361" s="38">
        <v>156</v>
      </c>
      <c r="K361" s="38" t="s">
        <v>80</v>
      </c>
      <c r="L361" s="39" t="s">
        <v>79</v>
      </c>
      <c r="M361" s="38">
        <v>45</v>
      </c>
      <c r="N361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87"/>
      <c r="P361" s="387"/>
      <c r="Q361" s="387"/>
      <c r="R361" s="38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customHeight="1" x14ac:dyDescent="0.25">
      <c r="A362" s="64" t="s">
        <v>528</v>
      </c>
      <c r="B362" s="64" t="s">
        <v>529</v>
      </c>
      <c r="C362" s="37">
        <v>4301031236</v>
      </c>
      <c r="D362" s="385">
        <v>4680115882928</v>
      </c>
      <c r="E362" s="385"/>
      <c r="F362" s="63">
        <v>0.28000000000000003</v>
      </c>
      <c r="G362" s="38">
        <v>6</v>
      </c>
      <c r="H362" s="63">
        <v>1.68</v>
      </c>
      <c r="I362" s="63">
        <v>2.6</v>
      </c>
      <c r="J362" s="38">
        <v>156</v>
      </c>
      <c r="K362" s="38" t="s">
        <v>80</v>
      </c>
      <c r="L362" s="39" t="s">
        <v>79</v>
      </c>
      <c r="M362" s="38">
        <v>35</v>
      </c>
      <c r="N362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87"/>
      <c r="P362" s="387"/>
      <c r="Q362" s="387"/>
      <c r="R362" s="38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530</v>
      </c>
      <c r="B363" s="64" t="s">
        <v>531</v>
      </c>
      <c r="C363" s="37">
        <v>4301031257</v>
      </c>
      <c r="D363" s="385">
        <v>4680115883147</v>
      </c>
      <c r="E363" s="38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182</v>
      </c>
      <c r="L363" s="39" t="s">
        <v>79</v>
      </c>
      <c r="M363" s="38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87"/>
      <c r="P363" s="387"/>
      <c r="Q363" s="387"/>
      <c r="R363" s="38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ref="X363:X371" si="17">IFERROR(IF(W363=0,"",ROUNDUP(W363/H363,0)*0.00502),"")</f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532</v>
      </c>
      <c r="B364" s="64" t="s">
        <v>533</v>
      </c>
      <c r="C364" s="37">
        <v>4301031178</v>
      </c>
      <c r="D364" s="385">
        <v>4607091384338</v>
      </c>
      <c r="E364" s="38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182</v>
      </c>
      <c r="L364" s="39" t="s">
        <v>79</v>
      </c>
      <c r="M364" s="38">
        <v>45</v>
      </c>
      <c r="N364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87"/>
      <c r="P364" s="387"/>
      <c r="Q364" s="387"/>
      <c r="R364" s="38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customHeight="1" x14ac:dyDescent="0.25">
      <c r="A365" s="64" t="s">
        <v>534</v>
      </c>
      <c r="B365" s="64" t="s">
        <v>535</v>
      </c>
      <c r="C365" s="37">
        <v>4301031254</v>
      </c>
      <c r="D365" s="385">
        <v>4680115883154</v>
      </c>
      <c r="E365" s="38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182</v>
      </c>
      <c r="L365" s="39" t="s">
        <v>79</v>
      </c>
      <c r="M365" s="38">
        <v>45</v>
      </c>
      <c r="N365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87"/>
      <c r="P365" s="387"/>
      <c r="Q365" s="387"/>
      <c r="R365" s="38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37.5" customHeight="1" x14ac:dyDescent="0.25">
      <c r="A366" s="64" t="s">
        <v>536</v>
      </c>
      <c r="B366" s="64" t="s">
        <v>537</v>
      </c>
      <c r="C366" s="37">
        <v>4301031171</v>
      </c>
      <c r="D366" s="385">
        <v>4607091389524</v>
      </c>
      <c r="E366" s="385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182</v>
      </c>
      <c r="L366" s="39" t="s">
        <v>79</v>
      </c>
      <c r="M366" s="38">
        <v>45</v>
      </c>
      <c r="N366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87"/>
      <c r="P366" s="387"/>
      <c r="Q366" s="387"/>
      <c r="R366" s="38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4301031258</v>
      </c>
      <c r="D367" s="385">
        <v>4680115883161</v>
      </c>
      <c r="E367" s="385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182</v>
      </c>
      <c r="L367" s="39" t="s">
        <v>79</v>
      </c>
      <c r="M367" s="38">
        <v>45</v>
      </c>
      <c r="N367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87"/>
      <c r="P367" s="387"/>
      <c r="Q367" s="387"/>
      <c r="R367" s="38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4301031170</v>
      </c>
      <c r="D368" s="385">
        <v>4607091384345</v>
      </c>
      <c r="E368" s="385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182</v>
      </c>
      <c r="L368" s="39" t="s">
        <v>79</v>
      </c>
      <c r="M368" s="38">
        <v>45</v>
      </c>
      <c r="N368" s="5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87"/>
      <c r="P368" s="387"/>
      <c r="Q368" s="387"/>
      <c r="R368" s="38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542</v>
      </c>
      <c r="B369" s="64" t="s">
        <v>543</v>
      </c>
      <c r="C369" s="37">
        <v>4301031256</v>
      </c>
      <c r="D369" s="385">
        <v>4680115883178</v>
      </c>
      <c r="E369" s="385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182</v>
      </c>
      <c r="L369" s="39" t="s">
        <v>79</v>
      </c>
      <c r="M369" s="38">
        <v>45</v>
      </c>
      <c r="N369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87"/>
      <c r="P369" s="387"/>
      <c r="Q369" s="387"/>
      <c r="R369" s="38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544</v>
      </c>
      <c r="B370" s="64" t="s">
        <v>545</v>
      </c>
      <c r="C370" s="37">
        <v>4301031172</v>
      </c>
      <c r="D370" s="385">
        <v>4607091389531</v>
      </c>
      <c r="E370" s="385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182</v>
      </c>
      <c r="L370" s="39" t="s">
        <v>79</v>
      </c>
      <c r="M370" s="38">
        <v>45</v>
      </c>
      <c r="N370" s="5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87"/>
      <c r="P370" s="387"/>
      <c r="Q370" s="387"/>
      <c r="R370" s="388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27" customHeight="1" x14ac:dyDescent="0.25">
      <c r="A371" s="64" t="s">
        <v>546</v>
      </c>
      <c r="B371" s="64" t="s">
        <v>547</v>
      </c>
      <c r="C371" s="37">
        <v>4301031255</v>
      </c>
      <c r="D371" s="385">
        <v>4680115883185</v>
      </c>
      <c r="E371" s="385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182</v>
      </c>
      <c r="L371" s="39" t="s">
        <v>79</v>
      </c>
      <c r="M371" s="38">
        <v>45</v>
      </c>
      <c r="N371" s="595" t="s">
        <v>548</v>
      </c>
      <c r="O371" s="387"/>
      <c r="P371" s="387"/>
      <c r="Q371" s="387"/>
      <c r="R371" s="388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x14ac:dyDescent="0.2">
      <c r="A372" s="392"/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3"/>
      <c r="N372" s="389" t="s">
        <v>43</v>
      </c>
      <c r="O372" s="390"/>
      <c r="P372" s="390"/>
      <c r="Q372" s="390"/>
      <c r="R372" s="390"/>
      <c r="S372" s="390"/>
      <c r="T372" s="391"/>
      <c r="U372" s="43" t="s">
        <v>42</v>
      </c>
      <c r="V372" s="4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4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4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68"/>
      <c r="Z372" s="68"/>
    </row>
    <row r="373" spans="1:53" x14ac:dyDescent="0.2">
      <c r="A373" s="392"/>
      <c r="B373" s="392"/>
      <c r="C373" s="392"/>
      <c r="D373" s="392"/>
      <c r="E373" s="392"/>
      <c r="F373" s="392"/>
      <c r="G373" s="392"/>
      <c r="H373" s="392"/>
      <c r="I373" s="392"/>
      <c r="J373" s="392"/>
      <c r="K373" s="392"/>
      <c r="L373" s="392"/>
      <c r="M373" s="393"/>
      <c r="N373" s="389" t="s">
        <v>43</v>
      </c>
      <c r="O373" s="390"/>
      <c r="P373" s="390"/>
      <c r="Q373" s="390"/>
      <c r="R373" s="390"/>
      <c r="S373" s="390"/>
      <c r="T373" s="391"/>
      <c r="U373" s="43" t="s">
        <v>0</v>
      </c>
      <c r="V373" s="44">
        <f>IFERROR(SUM(V359:V371),"0")</f>
        <v>0</v>
      </c>
      <c r="W373" s="44">
        <f>IFERROR(SUM(W359:W371),"0")</f>
        <v>0</v>
      </c>
      <c r="X373" s="43"/>
      <c r="Y373" s="68"/>
      <c r="Z373" s="68"/>
    </row>
    <row r="374" spans="1:53" ht="14.25" customHeight="1" x14ac:dyDescent="0.25">
      <c r="A374" s="384" t="s">
        <v>81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67"/>
      <c r="Z374" s="67"/>
    </row>
    <row r="375" spans="1:53" ht="27" customHeight="1" x14ac:dyDescent="0.25">
      <c r="A375" s="64" t="s">
        <v>549</v>
      </c>
      <c r="B375" s="64" t="s">
        <v>550</v>
      </c>
      <c r="C375" s="37">
        <v>4301051258</v>
      </c>
      <c r="D375" s="385">
        <v>4607091389685</v>
      </c>
      <c r="E375" s="385"/>
      <c r="F375" s="63">
        <v>1.3</v>
      </c>
      <c r="G375" s="38">
        <v>6</v>
      </c>
      <c r="H375" s="63">
        <v>7.8</v>
      </c>
      <c r="I375" s="63">
        <v>8.3460000000000001</v>
      </c>
      <c r="J375" s="38">
        <v>56</v>
      </c>
      <c r="K375" s="38" t="s">
        <v>114</v>
      </c>
      <c r="L375" s="39" t="s">
        <v>135</v>
      </c>
      <c r="M375" s="38">
        <v>45</v>
      </c>
      <c r="N375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87"/>
      <c r="P375" s="387"/>
      <c r="Q375" s="387"/>
      <c r="R375" s="38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551</v>
      </c>
      <c r="B376" s="64" t="s">
        <v>552</v>
      </c>
      <c r="C376" s="37">
        <v>4301051431</v>
      </c>
      <c r="D376" s="385">
        <v>4607091389654</v>
      </c>
      <c r="E376" s="385"/>
      <c r="F376" s="63">
        <v>0.33</v>
      </c>
      <c r="G376" s="38">
        <v>6</v>
      </c>
      <c r="H376" s="63">
        <v>1.98</v>
      </c>
      <c r="I376" s="63">
        <v>2.258</v>
      </c>
      <c r="J376" s="38">
        <v>156</v>
      </c>
      <c r="K376" s="38" t="s">
        <v>80</v>
      </c>
      <c r="L376" s="39" t="s">
        <v>135</v>
      </c>
      <c r="M376" s="38">
        <v>45</v>
      </c>
      <c r="N376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87"/>
      <c r="P376" s="387"/>
      <c r="Q376" s="387"/>
      <c r="R376" s="38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553</v>
      </c>
      <c r="B377" s="64" t="s">
        <v>554</v>
      </c>
      <c r="C377" s="37">
        <v>4301051284</v>
      </c>
      <c r="D377" s="385">
        <v>4607091384352</v>
      </c>
      <c r="E377" s="385"/>
      <c r="F377" s="63">
        <v>0.6</v>
      </c>
      <c r="G377" s="38">
        <v>4</v>
      </c>
      <c r="H377" s="63">
        <v>2.4</v>
      </c>
      <c r="I377" s="63">
        <v>2.6459999999999999</v>
      </c>
      <c r="J377" s="38">
        <v>120</v>
      </c>
      <c r="K377" s="38" t="s">
        <v>80</v>
      </c>
      <c r="L377" s="39" t="s">
        <v>135</v>
      </c>
      <c r="M377" s="38">
        <v>45</v>
      </c>
      <c r="N377" s="5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87"/>
      <c r="P377" s="387"/>
      <c r="Q377" s="387"/>
      <c r="R377" s="38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t="27" customHeight="1" x14ac:dyDescent="0.25">
      <c r="A378" s="64" t="s">
        <v>555</v>
      </c>
      <c r="B378" s="64" t="s">
        <v>556</v>
      </c>
      <c r="C378" s="37">
        <v>4301051257</v>
      </c>
      <c r="D378" s="385">
        <v>4607091389661</v>
      </c>
      <c r="E378" s="385"/>
      <c r="F378" s="63">
        <v>0.55000000000000004</v>
      </c>
      <c r="G378" s="38">
        <v>4</v>
      </c>
      <c r="H378" s="63">
        <v>2.2000000000000002</v>
      </c>
      <c r="I378" s="63">
        <v>2.492</v>
      </c>
      <c r="J378" s="38">
        <v>120</v>
      </c>
      <c r="K378" s="38" t="s">
        <v>80</v>
      </c>
      <c r="L378" s="39" t="s">
        <v>135</v>
      </c>
      <c r="M378" s="38">
        <v>45</v>
      </c>
      <c r="N378" s="59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87"/>
      <c r="P378" s="387"/>
      <c r="Q378" s="387"/>
      <c r="R378" s="388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IFERROR(IF(W378=0,"",ROUNDUP(W378/H378,0)*0.00937),"")</f>
        <v/>
      </c>
      <c r="Y378" s="69" t="s">
        <v>48</v>
      </c>
      <c r="Z378" s="70" t="s">
        <v>48</v>
      </c>
      <c r="AD378" s="71"/>
      <c r="BA378" s="279" t="s">
        <v>66</v>
      </c>
    </row>
    <row r="379" spans="1:53" x14ac:dyDescent="0.2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3"/>
      <c r="N379" s="389" t="s">
        <v>43</v>
      </c>
      <c r="O379" s="390"/>
      <c r="P379" s="390"/>
      <c r="Q379" s="390"/>
      <c r="R379" s="390"/>
      <c r="S379" s="390"/>
      <c r="T379" s="391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x14ac:dyDescent="0.2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3"/>
      <c r="N380" s="389" t="s">
        <v>43</v>
      </c>
      <c r="O380" s="390"/>
      <c r="P380" s="390"/>
      <c r="Q380" s="390"/>
      <c r="R380" s="390"/>
      <c r="S380" s="390"/>
      <c r="T380" s="391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customHeight="1" x14ac:dyDescent="0.25">
      <c r="A381" s="384" t="s">
        <v>236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67"/>
      <c r="Z381" s="67"/>
    </row>
    <row r="382" spans="1:53" ht="27" customHeight="1" x14ac:dyDescent="0.25">
      <c r="A382" s="64" t="s">
        <v>557</v>
      </c>
      <c r="B382" s="64" t="s">
        <v>558</v>
      </c>
      <c r="C382" s="37">
        <v>4301060352</v>
      </c>
      <c r="D382" s="385">
        <v>4680115881648</v>
      </c>
      <c r="E382" s="385"/>
      <c r="F382" s="63">
        <v>1</v>
      </c>
      <c r="G382" s="38">
        <v>4</v>
      </c>
      <c r="H382" s="63">
        <v>4</v>
      </c>
      <c r="I382" s="63">
        <v>4.4039999999999999</v>
      </c>
      <c r="J382" s="38">
        <v>104</v>
      </c>
      <c r="K382" s="38" t="s">
        <v>114</v>
      </c>
      <c r="L382" s="39" t="s">
        <v>79</v>
      </c>
      <c r="M382" s="38">
        <v>35</v>
      </c>
      <c r="N382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87"/>
      <c r="P382" s="387"/>
      <c r="Q382" s="387"/>
      <c r="R382" s="38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80" t="s">
        <v>66</v>
      </c>
    </row>
    <row r="383" spans="1:53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3"/>
      <c r="N383" s="389" t="s">
        <v>43</v>
      </c>
      <c r="O383" s="390"/>
      <c r="P383" s="390"/>
      <c r="Q383" s="390"/>
      <c r="R383" s="390"/>
      <c r="S383" s="390"/>
      <c r="T383" s="391"/>
      <c r="U383" s="43" t="s">
        <v>42</v>
      </c>
      <c r="V383" s="44">
        <f>IFERROR(V382/H382,"0")</f>
        <v>0</v>
      </c>
      <c r="W383" s="44">
        <f>IFERROR(W382/H382,"0")</f>
        <v>0</v>
      </c>
      <c r="X383" s="44">
        <f>IFERROR(IF(X382="",0,X382),"0")</f>
        <v>0</v>
      </c>
      <c r="Y383" s="68"/>
      <c r="Z383" s="68"/>
    </row>
    <row r="384" spans="1:53" x14ac:dyDescent="0.2">
      <c r="A384" s="392"/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3"/>
      <c r="N384" s="389" t="s">
        <v>43</v>
      </c>
      <c r="O384" s="390"/>
      <c r="P384" s="390"/>
      <c r="Q384" s="390"/>
      <c r="R384" s="390"/>
      <c r="S384" s="390"/>
      <c r="T384" s="391"/>
      <c r="U384" s="43" t="s">
        <v>0</v>
      </c>
      <c r="V384" s="44">
        <f>IFERROR(SUM(V382:V382),"0")</f>
        <v>0</v>
      </c>
      <c r="W384" s="44">
        <f>IFERROR(SUM(W382:W382),"0")</f>
        <v>0</v>
      </c>
      <c r="X384" s="43"/>
      <c r="Y384" s="68"/>
      <c r="Z384" s="68"/>
    </row>
    <row r="385" spans="1:53" ht="14.25" customHeight="1" x14ac:dyDescent="0.25">
      <c r="A385" s="384" t="s">
        <v>96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67"/>
      <c r="Z385" s="67"/>
    </row>
    <row r="386" spans="1:53" ht="27" customHeight="1" x14ac:dyDescent="0.25">
      <c r="A386" s="64" t="s">
        <v>559</v>
      </c>
      <c r="B386" s="64" t="s">
        <v>560</v>
      </c>
      <c r="C386" s="37">
        <v>4301032046</v>
      </c>
      <c r="D386" s="385">
        <v>4680115884359</v>
      </c>
      <c r="E386" s="385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563</v>
      </c>
      <c r="L386" s="39" t="s">
        <v>562</v>
      </c>
      <c r="M386" s="38">
        <v>60</v>
      </c>
      <c r="N386" s="601" t="s">
        <v>561</v>
      </c>
      <c r="O386" s="387"/>
      <c r="P386" s="387"/>
      <c r="Q386" s="387"/>
      <c r="R386" s="38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564</v>
      </c>
      <c r="B387" s="64" t="s">
        <v>565</v>
      </c>
      <c r="C387" s="37">
        <v>4301032045</v>
      </c>
      <c r="D387" s="385">
        <v>4680115884335</v>
      </c>
      <c r="E387" s="385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563</v>
      </c>
      <c r="L387" s="39" t="s">
        <v>562</v>
      </c>
      <c r="M387" s="38">
        <v>60</v>
      </c>
      <c r="N387" s="602" t="s">
        <v>566</v>
      </c>
      <c r="O387" s="387"/>
      <c r="P387" s="387"/>
      <c r="Q387" s="387"/>
      <c r="R387" s="38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567</v>
      </c>
      <c r="B388" s="64" t="s">
        <v>568</v>
      </c>
      <c r="C388" s="37">
        <v>4301032047</v>
      </c>
      <c r="D388" s="385">
        <v>4680115884342</v>
      </c>
      <c r="E388" s="385"/>
      <c r="F388" s="63">
        <v>0.06</v>
      </c>
      <c r="G388" s="38">
        <v>20</v>
      </c>
      <c r="H388" s="63">
        <v>1.2</v>
      </c>
      <c r="I388" s="63">
        <v>1.8</v>
      </c>
      <c r="J388" s="38">
        <v>160</v>
      </c>
      <c r="K388" s="38" t="s">
        <v>563</v>
      </c>
      <c r="L388" s="39" t="s">
        <v>562</v>
      </c>
      <c r="M388" s="38">
        <v>60</v>
      </c>
      <c r="N388" s="603" t="s">
        <v>569</v>
      </c>
      <c r="O388" s="387"/>
      <c r="P388" s="387"/>
      <c r="Q388" s="387"/>
      <c r="R388" s="388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570</v>
      </c>
      <c r="B389" s="64" t="s">
        <v>571</v>
      </c>
      <c r="C389" s="37">
        <v>4301170011</v>
      </c>
      <c r="D389" s="385">
        <v>4680115884113</v>
      </c>
      <c r="E389" s="385"/>
      <c r="F389" s="63">
        <v>0.11</v>
      </c>
      <c r="G389" s="38">
        <v>12</v>
      </c>
      <c r="H389" s="63">
        <v>1.32</v>
      </c>
      <c r="I389" s="63">
        <v>1.88</v>
      </c>
      <c r="J389" s="38">
        <v>160</v>
      </c>
      <c r="K389" s="38" t="s">
        <v>563</v>
      </c>
      <c r="L389" s="39" t="s">
        <v>562</v>
      </c>
      <c r="M389" s="38">
        <v>150</v>
      </c>
      <c r="N389" s="604" t="s">
        <v>572</v>
      </c>
      <c r="O389" s="387"/>
      <c r="P389" s="387"/>
      <c r="Q389" s="387"/>
      <c r="R389" s="38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IFERROR(IF(W389=0,"",ROUNDUP(W389/H389,0)*0.00627),"")</f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x14ac:dyDescent="0.2">
      <c r="A390" s="392"/>
      <c r="B390" s="392"/>
      <c r="C390" s="392"/>
      <c r="D390" s="392"/>
      <c r="E390" s="392"/>
      <c r="F390" s="392"/>
      <c r="G390" s="392"/>
      <c r="H390" s="392"/>
      <c r="I390" s="392"/>
      <c r="J390" s="392"/>
      <c r="K390" s="392"/>
      <c r="L390" s="392"/>
      <c r="M390" s="393"/>
      <c r="N390" s="389" t="s">
        <v>43</v>
      </c>
      <c r="O390" s="390"/>
      <c r="P390" s="390"/>
      <c r="Q390" s="390"/>
      <c r="R390" s="390"/>
      <c r="S390" s="390"/>
      <c r="T390" s="391"/>
      <c r="U390" s="43" t="s">
        <v>42</v>
      </c>
      <c r="V390" s="44">
        <f>IFERROR(V386/H386,"0")+IFERROR(V387/H387,"0")+IFERROR(V388/H388,"0")+IFERROR(V389/H389,"0")</f>
        <v>0</v>
      </c>
      <c r="W390" s="44">
        <f>IFERROR(W386/H386,"0")+IFERROR(W387/H387,"0")+IFERROR(W388/H388,"0")+IFERROR(W389/H389,"0")</f>
        <v>0</v>
      </c>
      <c r="X390" s="44">
        <f>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92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3"/>
      <c r="N391" s="389" t="s">
        <v>43</v>
      </c>
      <c r="O391" s="390"/>
      <c r="P391" s="390"/>
      <c r="Q391" s="390"/>
      <c r="R391" s="390"/>
      <c r="S391" s="390"/>
      <c r="T391" s="391"/>
      <c r="U391" s="43" t="s">
        <v>0</v>
      </c>
      <c r="V391" s="44">
        <f>IFERROR(SUM(V386:V389),"0")</f>
        <v>0</v>
      </c>
      <c r="W391" s="44">
        <f>IFERROR(SUM(W386:W389),"0")</f>
        <v>0</v>
      </c>
      <c r="X391" s="43"/>
      <c r="Y391" s="68"/>
      <c r="Z391" s="68"/>
    </row>
    <row r="392" spans="1:53" ht="14.25" customHeight="1" x14ac:dyDescent="0.25">
      <c r="A392" s="384" t="s">
        <v>105</v>
      </c>
      <c r="B392" s="384"/>
      <c r="C392" s="384"/>
      <c r="D392" s="384"/>
      <c r="E392" s="384"/>
      <c r="F392" s="384"/>
      <c r="G392" s="384"/>
      <c r="H392" s="384"/>
      <c r="I392" s="384"/>
      <c r="J392" s="384"/>
      <c r="K392" s="384"/>
      <c r="L392" s="384"/>
      <c r="M392" s="384"/>
      <c r="N392" s="384"/>
      <c r="O392" s="384"/>
      <c r="P392" s="384"/>
      <c r="Q392" s="384"/>
      <c r="R392" s="384"/>
      <c r="S392" s="384"/>
      <c r="T392" s="384"/>
      <c r="U392" s="384"/>
      <c r="V392" s="384"/>
      <c r="W392" s="384"/>
      <c r="X392" s="384"/>
      <c r="Y392" s="67"/>
      <c r="Z392" s="67"/>
    </row>
    <row r="393" spans="1:53" ht="27" customHeight="1" x14ac:dyDescent="0.25">
      <c r="A393" s="64" t="s">
        <v>573</v>
      </c>
      <c r="B393" s="64" t="s">
        <v>574</v>
      </c>
      <c r="C393" s="37">
        <v>4301170010</v>
      </c>
      <c r="D393" s="385">
        <v>4680115884090</v>
      </c>
      <c r="E393" s="385"/>
      <c r="F393" s="63">
        <v>0.11</v>
      </c>
      <c r="G393" s="38">
        <v>12</v>
      </c>
      <c r="H393" s="63">
        <v>1.32</v>
      </c>
      <c r="I393" s="63">
        <v>1.88</v>
      </c>
      <c r="J393" s="38">
        <v>160</v>
      </c>
      <c r="K393" s="38" t="s">
        <v>563</v>
      </c>
      <c r="L393" s="39" t="s">
        <v>562</v>
      </c>
      <c r="M393" s="38">
        <v>150</v>
      </c>
      <c r="N393" s="605" t="s">
        <v>575</v>
      </c>
      <c r="O393" s="387"/>
      <c r="P393" s="387"/>
      <c r="Q393" s="387"/>
      <c r="R393" s="388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576</v>
      </c>
      <c r="B394" s="64" t="s">
        <v>577</v>
      </c>
      <c r="C394" s="37">
        <v>4301170009</v>
      </c>
      <c r="D394" s="385">
        <v>4680115882997</v>
      </c>
      <c r="E394" s="385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563</v>
      </c>
      <c r="L394" s="39" t="s">
        <v>562</v>
      </c>
      <c r="M394" s="38">
        <v>150</v>
      </c>
      <c r="N394" s="606" t="s">
        <v>578</v>
      </c>
      <c r="O394" s="387"/>
      <c r="P394" s="387"/>
      <c r="Q394" s="387"/>
      <c r="R394" s="388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x14ac:dyDescent="0.2">
      <c r="A395" s="392"/>
      <c r="B395" s="392"/>
      <c r="C395" s="392"/>
      <c r="D395" s="392"/>
      <c r="E395" s="392"/>
      <c r="F395" s="392"/>
      <c r="G395" s="392"/>
      <c r="H395" s="392"/>
      <c r="I395" s="392"/>
      <c r="J395" s="392"/>
      <c r="K395" s="392"/>
      <c r="L395" s="392"/>
      <c r="M395" s="393"/>
      <c r="N395" s="389" t="s">
        <v>43</v>
      </c>
      <c r="O395" s="390"/>
      <c r="P395" s="390"/>
      <c r="Q395" s="390"/>
      <c r="R395" s="390"/>
      <c r="S395" s="390"/>
      <c r="T395" s="391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x14ac:dyDescent="0.2">
      <c r="A396" s="392"/>
      <c r="B396" s="392"/>
      <c r="C396" s="392"/>
      <c r="D396" s="392"/>
      <c r="E396" s="392"/>
      <c r="F396" s="392"/>
      <c r="G396" s="392"/>
      <c r="H396" s="392"/>
      <c r="I396" s="392"/>
      <c r="J396" s="392"/>
      <c r="K396" s="392"/>
      <c r="L396" s="392"/>
      <c r="M396" s="393"/>
      <c r="N396" s="389" t="s">
        <v>43</v>
      </c>
      <c r="O396" s="390"/>
      <c r="P396" s="390"/>
      <c r="Q396" s="390"/>
      <c r="R396" s="390"/>
      <c r="S396" s="390"/>
      <c r="T396" s="391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6.5" customHeight="1" x14ac:dyDescent="0.25">
      <c r="A397" s="383" t="s">
        <v>579</v>
      </c>
      <c r="B397" s="383"/>
      <c r="C397" s="383"/>
      <c r="D397" s="383"/>
      <c r="E397" s="383"/>
      <c r="F397" s="383"/>
      <c r="G397" s="383"/>
      <c r="H397" s="383"/>
      <c r="I397" s="383"/>
      <c r="J397" s="383"/>
      <c r="K397" s="383"/>
      <c r="L397" s="383"/>
      <c r="M397" s="383"/>
      <c r="N397" s="383"/>
      <c r="O397" s="383"/>
      <c r="P397" s="383"/>
      <c r="Q397" s="383"/>
      <c r="R397" s="383"/>
      <c r="S397" s="383"/>
      <c r="T397" s="383"/>
      <c r="U397" s="383"/>
      <c r="V397" s="383"/>
      <c r="W397" s="383"/>
      <c r="X397" s="383"/>
      <c r="Y397" s="66"/>
      <c r="Z397" s="66"/>
    </row>
    <row r="398" spans="1:53" ht="14.25" customHeight="1" x14ac:dyDescent="0.25">
      <c r="A398" s="384" t="s">
        <v>110</v>
      </c>
      <c r="B398" s="384"/>
      <c r="C398" s="384"/>
      <c r="D398" s="384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67"/>
      <c r="Z398" s="67"/>
    </row>
    <row r="399" spans="1:53" ht="27" customHeight="1" x14ac:dyDescent="0.25">
      <c r="A399" s="64" t="s">
        <v>580</v>
      </c>
      <c r="B399" s="64" t="s">
        <v>581</v>
      </c>
      <c r="C399" s="37">
        <v>4301020196</v>
      </c>
      <c r="D399" s="385">
        <v>4607091389388</v>
      </c>
      <c r="E399" s="385"/>
      <c r="F399" s="63">
        <v>1.3</v>
      </c>
      <c r="G399" s="38">
        <v>4</v>
      </c>
      <c r="H399" s="63">
        <v>5.2</v>
      </c>
      <c r="I399" s="63">
        <v>5.6079999999999997</v>
      </c>
      <c r="J399" s="38">
        <v>104</v>
      </c>
      <c r="K399" s="38" t="s">
        <v>114</v>
      </c>
      <c r="L399" s="39" t="s">
        <v>135</v>
      </c>
      <c r="M399" s="38">
        <v>35</v>
      </c>
      <c r="N399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87"/>
      <c r="P399" s="387"/>
      <c r="Q399" s="387"/>
      <c r="R399" s="388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582</v>
      </c>
      <c r="B400" s="64" t="s">
        <v>583</v>
      </c>
      <c r="C400" s="37">
        <v>4301020185</v>
      </c>
      <c r="D400" s="385">
        <v>4607091389364</v>
      </c>
      <c r="E400" s="385"/>
      <c r="F400" s="63">
        <v>0.42</v>
      </c>
      <c r="G400" s="38">
        <v>6</v>
      </c>
      <c r="H400" s="63">
        <v>2.52</v>
      </c>
      <c r="I400" s="63">
        <v>2.75</v>
      </c>
      <c r="J400" s="38">
        <v>156</v>
      </c>
      <c r="K400" s="38" t="s">
        <v>80</v>
      </c>
      <c r="L400" s="39" t="s">
        <v>135</v>
      </c>
      <c r="M400" s="38">
        <v>35</v>
      </c>
      <c r="N400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87"/>
      <c r="P400" s="387"/>
      <c r="Q400" s="387"/>
      <c r="R400" s="388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x14ac:dyDescent="0.2">
      <c r="A401" s="392"/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3"/>
      <c r="N401" s="389" t="s">
        <v>43</v>
      </c>
      <c r="O401" s="390"/>
      <c r="P401" s="390"/>
      <c r="Q401" s="390"/>
      <c r="R401" s="390"/>
      <c r="S401" s="390"/>
      <c r="T401" s="391"/>
      <c r="U401" s="43" t="s">
        <v>42</v>
      </c>
      <c r="V401" s="44">
        <f>IFERROR(V399/H399,"0")+IFERROR(V400/H400,"0")</f>
        <v>0</v>
      </c>
      <c r="W401" s="44">
        <f>IFERROR(W399/H399,"0")+IFERROR(W400/H400,"0")</f>
        <v>0</v>
      </c>
      <c r="X401" s="44">
        <f>IFERROR(IF(X399="",0,X399),"0")+IFERROR(IF(X400="",0,X400),"0")</f>
        <v>0</v>
      </c>
      <c r="Y401" s="68"/>
      <c r="Z401" s="68"/>
    </row>
    <row r="402" spans="1:53" x14ac:dyDescent="0.2">
      <c r="A402" s="392"/>
      <c r="B402" s="392"/>
      <c r="C402" s="392"/>
      <c r="D402" s="392"/>
      <c r="E402" s="392"/>
      <c r="F402" s="392"/>
      <c r="G402" s="392"/>
      <c r="H402" s="392"/>
      <c r="I402" s="392"/>
      <c r="J402" s="392"/>
      <c r="K402" s="392"/>
      <c r="L402" s="392"/>
      <c r="M402" s="393"/>
      <c r="N402" s="389" t="s">
        <v>43</v>
      </c>
      <c r="O402" s="390"/>
      <c r="P402" s="390"/>
      <c r="Q402" s="390"/>
      <c r="R402" s="390"/>
      <c r="S402" s="390"/>
      <c r="T402" s="391"/>
      <c r="U402" s="43" t="s">
        <v>0</v>
      </c>
      <c r="V402" s="44">
        <f>IFERROR(SUM(V399:V400),"0")</f>
        <v>0</v>
      </c>
      <c r="W402" s="44">
        <f>IFERROR(SUM(W399:W400),"0")</f>
        <v>0</v>
      </c>
      <c r="X402" s="43"/>
      <c r="Y402" s="68"/>
      <c r="Z402" s="68"/>
    </row>
    <row r="403" spans="1:53" ht="14.25" customHeight="1" x14ac:dyDescent="0.25">
      <c r="A403" s="384" t="s">
        <v>76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384"/>
      <c r="Y403" s="67"/>
      <c r="Z403" s="67"/>
    </row>
    <row r="404" spans="1:53" ht="27" customHeight="1" x14ac:dyDescent="0.25">
      <c r="A404" s="64" t="s">
        <v>584</v>
      </c>
      <c r="B404" s="64" t="s">
        <v>585</v>
      </c>
      <c r="C404" s="37">
        <v>4301031212</v>
      </c>
      <c r="D404" s="385">
        <v>4607091389739</v>
      </c>
      <c r="E404" s="385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80</v>
      </c>
      <c r="L404" s="39" t="s">
        <v>113</v>
      </c>
      <c r="M404" s="38">
        <v>45</v>
      </c>
      <c r="N404" s="6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87"/>
      <c r="P404" s="387"/>
      <c r="Q404" s="387"/>
      <c r="R404" s="38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ref="W404:W410" si="18">IFERROR(IF(V404="",0,CEILING((V404/$H404),1)*$H404),"")</f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586</v>
      </c>
      <c r="B405" s="64" t="s">
        <v>587</v>
      </c>
      <c r="C405" s="37">
        <v>4301031247</v>
      </c>
      <c r="D405" s="385">
        <v>4680115883048</v>
      </c>
      <c r="E405" s="385"/>
      <c r="F405" s="63">
        <v>1</v>
      </c>
      <c r="G405" s="38">
        <v>4</v>
      </c>
      <c r="H405" s="63">
        <v>4</v>
      </c>
      <c r="I405" s="63">
        <v>4.21</v>
      </c>
      <c r="J405" s="38">
        <v>120</v>
      </c>
      <c r="K405" s="38" t="s">
        <v>80</v>
      </c>
      <c r="L405" s="39" t="s">
        <v>79</v>
      </c>
      <c r="M405" s="38">
        <v>40</v>
      </c>
      <c r="N405" s="6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87"/>
      <c r="P405" s="387"/>
      <c r="Q405" s="387"/>
      <c r="R405" s="38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588</v>
      </c>
      <c r="B406" s="64" t="s">
        <v>589</v>
      </c>
      <c r="C406" s="37">
        <v>4301031176</v>
      </c>
      <c r="D406" s="385">
        <v>4607091389425</v>
      </c>
      <c r="E406" s="385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182</v>
      </c>
      <c r="L406" s="39" t="s">
        <v>79</v>
      </c>
      <c r="M406" s="38">
        <v>45</v>
      </c>
      <c r="N406" s="61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87"/>
      <c r="P406" s="387"/>
      <c r="Q406" s="387"/>
      <c r="R406" s="38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590</v>
      </c>
      <c r="B407" s="64" t="s">
        <v>591</v>
      </c>
      <c r="C407" s="37">
        <v>4301031215</v>
      </c>
      <c r="D407" s="385">
        <v>4680115882911</v>
      </c>
      <c r="E407" s="385"/>
      <c r="F407" s="63">
        <v>0.4</v>
      </c>
      <c r="G407" s="38">
        <v>6</v>
      </c>
      <c r="H407" s="63">
        <v>2.4</v>
      </c>
      <c r="I407" s="63">
        <v>2.5299999999999998</v>
      </c>
      <c r="J407" s="38">
        <v>234</v>
      </c>
      <c r="K407" s="38" t="s">
        <v>182</v>
      </c>
      <c r="L407" s="39" t="s">
        <v>79</v>
      </c>
      <c r="M407" s="38">
        <v>40</v>
      </c>
      <c r="N407" s="612" t="s">
        <v>592</v>
      </c>
      <c r="O407" s="387"/>
      <c r="P407" s="387"/>
      <c r="Q407" s="387"/>
      <c r="R407" s="38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593</v>
      </c>
      <c r="B408" s="64" t="s">
        <v>594</v>
      </c>
      <c r="C408" s="37">
        <v>4301031167</v>
      </c>
      <c r="D408" s="385">
        <v>4680115880771</v>
      </c>
      <c r="E408" s="385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182</v>
      </c>
      <c r="L408" s="39" t="s">
        <v>79</v>
      </c>
      <c r="M408" s="38">
        <v>45</v>
      </c>
      <c r="N408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87"/>
      <c r="P408" s="387"/>
      <c r="Q408" s="387"/>
      <c r="R408" s="38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ht="27" customHeight="1" x14ac:dyDescent="0.25">
      <c r="A409" s="64" t="s">
        <v>595</v>
      </c>
      <c r="B409" s="64" t="s">
        <v>596</v>
      </c>
      <c r="C409" s="37">
        <v>4301031173</v>
      </c>
      <c r="D409" s="385">
        <v>4607091389500</v>
      </c>
      <c r="E409" s="385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182</v>
      </c>
      <c r="L409" s="39" t="s">
        <v>79</v>
      </c>
      <c r="M409" s="38">
        <v>45</v>
      </c>
      <c r="N40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87"/>
      <c r="P409" s="387"/>
      <c r="Q409" s="387"/>
      <c r="R409" s="38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4" t="s">
        <v>66</v>
      </c>
    </row>
    <row r="410" spans="1:53" ht="27" customHeight="1" x14ac:dyDescent="0.25">
      <c r="A410" s="64" t="s">
        <v>597</v>
      </c>
      <c r="B410" s="64" t="s">
        <v>598</v>
      </c>
      <c r="C410" s="37">
        <v>4301031103</v>
      </c>
      <c r="D410" s="385">
        <v>4680115881983</v>
      </c>
      <c r="E410" s="385"/>
      <c r="F410" s="63">
        <v>0.28000000000000003</v>
      </c>
      <c r="G410" s="38">
        <v>4</v>
      </c>
      <c r="H410" s="63">
        <v>1.1200000000000001</v>
      </c>
      <c r="I410" s="63">
        <v>1.252</v>
      </c>
      <c r="J410" s="38">
        <v>234</v>
      </c>
      <c r="K410" s="38" t="s">
        <v>182</v>
      </c>
      <c r="L410" s="39" t="s">
        <v>79</v>
      </c>
      <c r="M410" s="38">
        <v>40</v>
      </c>
      <c r="N410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87"/>
      <c r="P410" s="387"/>
      <c r="Q410" s="387"/>
      <c r="R410" s="388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5" t="s">
        <v>66</v>
      </c>
    </row>
    <row r="411" spans="1:53" x14ac:dyDescent="0.2">
      <c r="A411" s="392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  <c r="L411" s="392"/>
      <c r="M411" s="393"/>
      <c r="N411" s="389" t="s">
        <v>43</v>
      </c>
      <c r="O411" s="390"/>
      <c r="P411" s="390"/>
      <c r="Q411" s="390"/>
      <c r="R411" s="390"/>
      <c r="S411" s="390"/>
      <c r="T411" s="391"/>
      <c r="U411" s="43" t="s">
        <v>42</v>
      </c>
      <c r="V411" s="44">
        <f>IFERROR(V404/H404,"0")+IFERROR(V405/H405,"0")+IFERROR(V406/H406,"0")+IFERROR(V407/H407,"0")+IFERROR(V408/H408,"0")+IFERROR(V409/H409,"0")+IFERROR(V410/H410,"0")</f>
        <v>0</v>
      </c>
      <c r="W411" s="44">
        <f>IFERROR(W404/H404,"0")+IFERROR(W405/H405,"0")+IFERROR(W406/H406,"0")+IFERROR(W407/H407,"0")+IFERROR(W408/H408,"0")+IFERROR(W409/H409,"0")+IFERROR(W410/H410,"0")</f>
        <v>0</v>
      </c>
      <c r="X411" s="44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3"/>
      <c r="N412" s="389" t="s">
        <v>43</v>
      </c>
      <c r="O412" s="390"/>
      <c r="P412" s="390"/>
      <c r="Q412" s="390"/>
      <c r="R412" s="390"/>
      <c r="S412" s="390"/>
      <c r="T412" s="391"/>
      <c r="U412" s="43" t="s">
        <v>0</v>
      </c>
      <c r="V412" s="44">
        <f>IFERROR(SUM(V404:V410),"0")</f>
        <v>0</v>
      </c>
      <c r="W412" s="44">
        <f>IFERROR(SUM(W404:W410),"0")</f>
        <v>0</v>
      </c>
      <c r="X412" s="43"/>
      <c r="Y412" s="68"/>
      <c r="Z412" s="68"/>
    </row>
    <row r="413" spans="1:53" ht="27.75" customHeight="1" x14ac:dyDescent="0.2">
      <c r="A413" s="382" t="s">
        <v>599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55"/>
      <c r="Z413" s="55"/>
    </row>
    <row r="414" spans="1:53" ht="16.5" customHeight="1" x14ac:dyDescent="0.25">
      <c r="A414" s="383" t="s">
        <v>599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66"/>
      <c r="Z414" s="66"/>
    </row>
    <row r="415" spans="1:53" ht="14.25" customHeight="1" x14ac:dyDescent="0.25">
      <c r="A415" s="384" t="s">
        <v>118</v>
      </c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84"/>
      <c r="O415" s="384"/>
      <c r="P415" s="384"/>
      <c r="Q415" s="384"/>
      <c r="R415" s="384"/>
      <c r="S415" s="384"/>
      <c r="T415" s="384"/>
      <c r="U415" s="384"/>
      <c r="V415" s="384"/>
      <c r="W415" s="384"/>
      <c r="X415" s="384"/>
      <c r="Y415" s="67"/>
      <c r="Z415" s="67"/>
    </row>
    <row r="416" spans="1:53" ht="27" customHeight="1" x14ac:dyDescent="0.25">
      <c r="A416" s="64" t="s">
        <v>600</v>
      </c>
      <c r="B416" s="64" t="s">
        <v>601</v>
      </c>
      <c r="C416" s="37">
        <v>4301011371</v>
      </c>
      <c r="D416" s="385">
        <v>4607091389067</v>
      </c>
      <c r="E416" s="38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114</v>
      </c>
      <c r="L416" s="39" t="s">
        <v>135</v>
      </c>
      <c r="M416" s="38">
        <v>55</v>
      </c>
      <c r="N416" s="6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87"/>
      <c r="P416" s="387"/>
      <c r="Q416" s="387"/>
      <c r="R416" s="38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4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602</v>
      </c>
      <c r="B417" s="64" t="s">
        <v>603</v>
      </c>
      <c r="C417" s="37">
        <v>4301011363</v>
      </c>
      <c r="D417" s="385">
        <v>4607091383522</v>
      </c>
      <c r="E417" s="38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87"/>
      <c r="P417" s="387"/>
      <c r="Q417" s="387"/>
      <c r="R417" s="38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604</v>
      </c>
      <c r="B418" s="64" t="s">
        <v>605</v>
      </c>
      <c r="C418" s="37">
        <v>4301011431</v>
      </c>
      <c r="D418" s="385">
        <v>4607091384437</v>
      </c>
      <c r="E418" s="38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114</v>
      </c>
      <c r="L418" s="39" t="s">
        <v>113</v>
      </c>
      <c r="M418" s="38">
        <v>50</v>
      </c>
      <c r="N418" s="61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87"/>
      <c r="P418" s="387"/>
      <c r="Q418" s="387"/>
      <c r="R418" s="38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606</v>
      </c>
      <c r="B419" s="64" t="s">
        <v>607</v>
      </c>
      <c r="C419" s="37">
        <v>4301011365</v>
      </c>
      <c r="D419" s="385">
        <v>4607091389104</v>
      </c>
      <c r="E419" s="38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114</v>
      </c>
      <c r="L419" s="39" t="s">
        <v>113</v>
      </c>
      <c r="M419" s="38">
        <v>55</v>
      </c>
      <c r="N419" s="6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87"/>
      <c r="P419" s="387"/>
      <c r="Q419" s="387"/>
      <c r="R419" s="38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608</v>
      </c>
      <c r="B420" s="64" t="s">
        <v>609</v>
      </c>
      <c r="C420" s="37">
        <v>4301011367</v>
      </c>
      <c r="D420" s="385">
        <v>4680115880603</v>
      </c>
      <c r="E420" s="38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113</v>
      </c>
      <c r="M420" s="38">
        <v>55</v>
      </c>
      <c r="N420" s="6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87"/>
      <c r="P420" s="387"/>
      <c r="Q420" s="387"/>
      <c r="R420" s="38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610</v>
      </c>
      <c r="B421" s="64" t="s">
        <v>611</v>
      </c>
      <c r="C421" s="37">
        <v>4301011168</v>
      </c>
      <c r="D421" s="385">
        <v>4607091389999</v>
      </c>
      <c r="E421" s="385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113</v>
      </c>
      <c r="M421" s="38">
        <v>55</v>
      </c>
      <c r="N421" s="6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87"/>
      <c r="P421" s="387"/>
      <c r="Q421" s="387"/>
      <c r="R421" s="38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612</v>
      </c>
      <c r="B422" s="64" t="s">
        <v>613</v>
      </c>
      <c r="C422" s="37">
        <v>4301011372</v>
      </c>
      <c r="D422" s="385">
        <v>4680115882782</v>
      </c>
      <c r="E422" s="38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113</v>
      </c>
      <c r="M422" s="38">
        <v>50</v>
      </c>
      <c r="N422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87"/>
      <c r="P422" s="387"/>
      <c r="Q422" s="387"/>
      <c r="R422" s="38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t="27" customHeight="1" x14ac:dyDescent="0.25">
      <c r="A423" s="64" t="s">
        <v>614</v>
      </c>
      <c r="B423" s="64" t="s">
        <v>615</v>
      </c>
      <c r="C423" s="37">
        <v>4301011190</v>
      </c>
      <c r="D423" s="385">
        <v>4607091389098</v>
      </c>
      <c r="E423" s="385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80</v>
      </c>
      <c r="L423" s="39" t="s">
        <v>135</v>
      </c>
      <c r="M423" s="38">
        <v>50</v>
      </c>
      <c r="N423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87"/>
      <c r="P423" s="387"/>
      <c r="Q423" s="387"/>
      <c r="R423" s="38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3" t="s">
        <v>66</v>
      </c>
    </row>
    <row r="424" spans="1:53" ht="27" customHeight="1" x14ac:dyDescent="0.25">
      <c r="A424" s="64" t="s">
        <v>616</v>
      </c>
      <c r="B424" s="64" t="s">
        <v>617</v>
      </c>
      <c r="C424" s="37">
        <v>4301011366</v>
      </c>
      <c r="D424" s="385">
        <v>4607091389982</v>
      </c>
      <c r="E424" s="385"/>
      <c r="F424" s="63">
        <v>0.6</v>
      </c>
      <c r="G424" s="38">
        <v>6</v>
      </c>
      <c r="H424" s="63">
        <v>3.6</v>
      </c>
      <c r="I424" s="63">
        <v>3.84</v>
      </c>
      <c r="J424" s="38">
        <v>120</v>
      </c>
      <c r="K424" s="38" t="s">
        <v>80</v>
      </c>
      <c r="L424" s="39" t="s">
        <v>113</v>
      </c>
      <c r="M424" s="38">
        <v>55</v>
      </c>
      <c r="N424" s="6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87"/>
      <c r="P424" s="387"/>
      <c r="Q424" s="387"/>
      <c r="R424" s="38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4" t="s">
        <v>66</v>
      </c>
    </row>
    <row r="425" spans="1:53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3"/>
      <c r="N425" s="389" t="s">
        <v>43</v>
      </c>
      <c r="O425" s="390"/>
      <c r="P425" s="390"/>
      <c r="Q425" s="390"/>
      <c r="R425" s="390"/>
      <c r="S425" s="390"/>
      <c r="T425" s="391"/>
      <c r="U425" s="43" t="s">
        <v>42</v>
      </c>
      <c r="V425" s="44">
        <f>IFERROR(V416/H416,"0")+IFERROR(V417/H417,"0")+IFERROR(V418/H418,"0")+IFERROR(V419/H419,"0")+IFERROR(V420/H420,"0")+IFERROR(V421/H421,"0")+IFERROR(V422/H422,"0")+IFERROR(V423/H423,"0")+IFERROR(V424/H424,"0")</f>
        <v>0</v>
      </c>
      <c r="W425" s="44">
        <f>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68"/>
      <c r="Z425" s="68"/>
    </row>
    <row r="426" spans="1:53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3"/>
      <c r="N426" s="389" t="s">
        <v>43</v>
      </c>
      <c r="O426" s="390"/>
      <c r="P426" s="390"/>
      <c r="Q426" s="390"/>
      <c r="R426" s="390"/>
      <c r="S426" s="390"/>
      <c r="T426" s="391"/>
      <c r="U426" s="43" t="s">
        <v>0</v>
      </c>
      <c r="V426" s="44">
        <f>IFERROR(SUM(V416:V424),"0")</f>
        <v>0</v>
      </c>
      <c r="W426" s="44">
        <f>IFERROR(SUM(W416:W424),"0")</f>
        <v>0</v>
      </c>
      <c r="X426" s="43"/>
      <c r="Y426" s="68"/>
      <c r="Z426" s="68"/>
    </row>
    <row r="427" spans="1:53" ht="14.25" customHeight="1" x14ac:dyDescent="0.25">
      <c r="A427" s="384" t="s">
        <v>110</v>
      </c>
      <c r="B427" s="384"/>
      <c r="C427" s="384"/>
      <c r="D427" s="384"/>
      <c r="E427" s="384"/>
      <c r="F427" s="384"/>
      <c r="G427" s="384"/>
      <c r="H427" s="384"/>
      <c r="I427" s="384"/>
      <c r="J427" s="384"/>
      <c r="K427" s="384"/>
      <c r="L427" s="384"/>
      <c r="M427" s="384"/>
      <c r="N427" s="384"/>
      <c r="O427" s="384"/>
      <c r="P427" s="384"/>
      <c r="Q427" s="384"/>
      <c r="R427" s="384"/>
      <c r="S427" s="384"/>
      <c r="T427" s="384"/>
      <c r="U427" s="384"/>
      <c r="V427" s="384"/>
      <c r="W427" s="384"/>
      <c r="X427" s="384"/>
      <c r="Y427" s="67"/>
      <c r="Z427" s="67"/>
    </row>
    <row r="428" spans="1:53" ht="16.5" customHeight="1" x14ac:dyDescent="0.25">
      <c r="A428" s="64" t="s">
        <v>618</v>
      </c>
      <c r="B428" s="64" t="s">
        <v>619</v>
      </c>
      <c r="C428" s="37">
        <v>4301020222</v>
      </c>
      <c r="D428" s="385">
        <v>4607091388930</v>
      </c>
      <c r="E428" s="385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114</v>
      </c>
      <c r="L428" s="39" t="s">
        <v>113</v>
      </c>
      <c r="M428" s="38">
        <v>55</v>
      </c>
      <c r="N428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87"/>
      <c r="P428" s="387"/>
      <c r="Q428" s="387"/>
      <c r="R428" s="388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5" t="s">
        <v>66</v>
      </c>
    </row>
    <row r="429" spans="1:53" ht="16.5" customHeight="1" x14ac:dyDescent="0.25">
      <c r="A429" s="64" t="s">
        <v>620</v>
      </c>
      <c r="B429" s="64" t="s">
        <v>621</v>
      </c>
      <c r="C429" s="37">
        <v>4301020206</v>
      </c>
      <c r="D429" s="385">
        <v>4680115880054</v>
      </c>
      <c r="E429" s="385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113</v>
      </c>
      <c r="M429" s="38">
        <v>55</v>
      </c>
      <c r="N429" s="6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87"/>
      <c r="P429" s="387"/>
      <c r="Q429" s="387"/>
      <c r="R429" s="388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6" t="s">
        <v>66</v>
      </c>
    </row>
    <row r="430" spans="1:53" x14ac:dyDescent="0.2">
      <c r="A430" s="392"/>
      <c r="B430" s="392"/>
      <c r="C430" s="392"/>
      <c r="D430" s="392"/>
      <c r="E430" s="392"/>
      <c r="F430" s="392"/>
      <c r="G430" s="392"/>
      <c r="H430" s="392"/>
      <c r="I430" s="392"/>
      <c r="J430" s="392"/>
      <c r="K430" s="392"/>
      <c r="L430" s="392"/>
      <c r="M430" s="393"/>
      <c r="N430" s="389" t="s">
        <v>43</v>
      </c>
      <c r="O430" s="390"/>
      <c r="P430" s="390"/>
      <c r="Q430" s="390"/>
      <c r="R430" s="390"/>
      <c r="S430" s="390"/>
      <c r="T430" s="391"/>
      <c r="U430" s="43" t="s">
        <v>42</v>
      </c>
      <c r="V430" s="44">
        <f>IFERROR(V428/H428,"0")+IFERROR(V429/H429,"0")</f>
        <v>0</v>
      </c>
      <c r="W430" s="44">
        <f>IFERROR(W428/H428,"0")+IFERROR(W429/H429,"0")</f>
        <v>0</v>
      </c>
      <c r="X430" s="44">
        <f>IFERROR(IF(X428="",0,X428),"0")+IFERROR(IF(X429="",0,X429),"0")</f>
        <v>0</v>
      </c>
      <c r="Y430" s="68"/>
      <c r="Z430" s="68"/>
    </row>
    <row r="431" spans="1:53" x14ac:dyDescent="0.2">
      <c r="A431" s="392"/>
      <c r="B431" s="392"/>
      <c r="C431" s="392"/>
      <c r="D431" s="392"/>
      <c r="E431" s="392"/>
      <c r="F431" s="392"/>
      <c r="G431" s="392"/>
      <c r="H431" s="392"/>
      <c r="I431" s="392"/>
      <c r="J431" s="392"/>
      <c r="K431" s="392"/>
      <c r="L431" s="392"/>
      <c r="M431" s="393"/>
      <c r="N431" s="389" t="s">
        <v>43</v>
      </c>
      <c r="O431" s="390"/>
      <c r="P431" s="390"/>
      <c r="Q431" s="390"/>
      <c r="R431" s="390"/>
      <c r="S431" s="390"/>
      <c r="T431" s="391"/>
      <c r="U431" s="43" t="s">
        <v>0</v>
      </c>
      <c r="V431" s="44">
        <f>IFERROR(SUM(V428:V429),"0")</f>
        <v>0</v>
      </c>
      <c r="W431" s="44">
        <f>IFERROR(SUM(W428:W429),"0")</f>
        <v>0</v>
      </c>
      <c r="X431" s="43"/>
      <c r="Y431" s="68"/>
      <c r="Z431" s="68"/>
    </row>
    <row r="432" spans="1:53" ht="14.25" customHeight="1" x14ac:dyDescent="0.25">
      <c r="A432" s="384" t="s">
        <v>76</v>
      </c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84"/>
      <c r="O432" s="384"/>
      <c r="P432" s="384"/>
      <c r="Q432" s="384"/>
      <c r="R432" s="384"/>
      <c r="S432" s="384"/>
      <c r="T432" s="384"/>
      <c r="U432" s="384"/>
      <c r="V432" s="384"/>
      <c r="W432" s="384"/>
      <c r="X432" s="384"/>
      <c r="Y432" s="67"/>
      <c r="Z432" s="67"/>
    </row>
    <row r="433" spans="1:53" ht="27" customHeight="1" x14ac:dyDescent="0.25">
      <c r="A433" s="64" t="s">
        <v>622</v>
      </c>
      <c r="B433" s="64" t="s">
        <v>623</v>
      </c>
      <c r="C433" s="37">
        <v>4301031252</v>
      </c>
      <c r="D433" s="385">
        <v>4680115883116</v>
      </c>
      <c r="E433" s="38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114</v>
      </c>
      <c r="L433" s="39" t="s">
        <v>113</v>
      </c>
      <c r="M433" s="38">
        <v>60</v>
      </c>
      <c r="N433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87"/>
      <c r="P433" s="387"/>
      <c r="Q433" s="387"/>
      <c r="R433" s="38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38" si="20"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624</v>
      </c>
      <c r="B434" s="64" t="s">
        <v>625</v>
      </c>
      <c r="C434" s="37">
        <v>4301031248</v>
      </c>
      <c r="D434" s="385">
        <v>4680115883093</v>
      </c>
      <c r="E434" s="385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114</v>
      </c>
      <c r="L434" s="39" t="s">
        <v>79</v>
      </c>
      <c r="M434" s="38">
        <v>60</v>
      </c>
      <c r="N434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87"/>
      <c r="P434" s="387"/>
      <c r="Q434" s="387"/>
      <c r="R434" s="38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626</v>
      </c>
      <c r="B435" s="64" t="s">
        <v>627</v>
      </c>
      <c r="C435" s="37">
        <v>4301031250</v>
      </c>
      <c r="D435" s="385">
        <v>4680115883109</v>
      </c>
      <c r="E435" s="385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114</v>
      </c>
      <c r="L435" s="39" t="s">
        <v>79</v>
      </c>
      <c r="M435" s="38">
        <v>60</v>
      </c>
      <c r="N435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87"/>
      <c r="P435" s="387"/>
      <c r="Q435" s="387"/>
      <c r="R435" s="38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628</v>
      </c>
      <c r="B436" s="64" t="s">
        <v>629</v>
      </c>
      <c r="C436" s="37">
        <v>4301031249</v>
      </c>
      <c r="D436" s="385">
        <v>4680115882072</v>
      </c>
      <c r="E436" s="385"/>
      <c r="F436" s="63">
        <v>0.6</v>
      </c>
      <c r="G436" s="38">
        <v>6</v>
      </c>
      <c r="H436" s="63">
        <v>3.6</v>
      </c>
      <c r="I436" s="63">
        <v>3.84</v>
      </c>
      <c r="J436" s="38">
        <v>120</v>
      </c>
      <c r="K436" s="38" t="s">
        <v>80</v>
      </c>
      <c r="L436" s="39" t="s">
        <v>113</v>
      </c>
      <c r="M436" s="38">
        <v>60</v>
      </c>
      <c r="N436" s="630" t="s">
        <v>630</v>
      </c>
      <c r="O436" s="387"/>
      <c r="P436" s="387"/>
      <c r="Q436" s="387"/>
      <c r="R436" s="38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631</v>
      </c>
      <c r="B437" s="64" t="s">
        <v>632</v>
      </c>
      <c r="C437" s="37">
        <v>4301031251</v>
      </c>
      <c r="D437" s="385">
        <v>4680115882102</v>
      </c>
      <c r="E437" s="385"/>
      <c r="F437" s="63">
        <v>0.6</v>
      </c>
      <c r="G437" s="38">
        <v>6</v>
      </c>
      <c r="H437" s="63">
        <v>3.6</v>
      </c>
      <c r="I437" s="63">
        <v>3.81</v>
      </c>
      <c r="J437" s="38">
        <v>120</v>
      </c>
      <c r="K437" s="38" t="s">
        <v>80</v>
      </c>
      <c r="L437" s="39" t="s">
        <v>79</v>
      </c>
      <c r="M437" s="38">
        <v>60</v>
      </c>
      <c r="N437" s="631" t="s">
        <v>633</v>
      </c>
      <c r="O437" s="387"/>
      <c r="P437" s="387"/>
      <c r="Q437" s="387"/>
      <c r="R437" s="388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ht="27" customHeight="1" x14ac:dyDescent="0.25">
      <c r="A438" s="64" t="s">
        <v>634</v>
      </c>
      <c r="B438" s="64" t="s">
        <v>635</v>
      </c>
      <c r="C438" s="37">
        <v>4301031253</v>
      </c>
      <c r="D438" s="385">
        <v>4680115882096</v>
      </c>
      <c r="E438" s="385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632" t="s">
        <v>636</v>
      </c>
      <c r="O438" s="387"/>
      <c r="P438" s="387"/>
      <c r="Q438" s="387"/>
      <c r="R438" s="388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12" t="s">
        <v>66</v>
      </c>
    </row>
    <row r="439" spans="1:53" x14ac:dyDescent="0.2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3"/>
      <c r="N439" s="389" t="s">
        <v>43</v>
      </c>
      <c r="O439" s="390"/>
      <c r="P439" s="390"/>
      <c r="Q439" s="390"/>
      <c r="R439" s="390"/>
      <c r="S439" s="390"/>
      <c r="T439" s="391"/>
      <c r="U439" s="43" t="s">
        <v>42</v>
      </c>
      <c r="V439" s="44">
        <f>IFERROR(V433/H433,"0")+IFERROR(V434/H434,"0")+IFERROR(V435/H435,"0")+IFERROR(V436/H436,"0")+IFERROR(V437/H437,"0")+IFERROR(V438/H438,"0")</f>
        <v>0</v>
      </c>
      <c r="W439" s="44">
        <f>IFERROR(W433/H433,"0")+IFERROR(W434/H434,"0")+IFERROR(W435/H435,"0")+IFERROR(W436/H436,"0")+IFERROR(W437/H437,"0")+IFERROR(W438/H438,"0")</f>
        <v>0</v>
      </c>
      <c r="X439" s="44">
        <f>IFERROR(IF(X433="",0,X433),"0")+IFERROR(IF(X434="",0,X434),"0")+IFERROR(IF(X435="",0,X435),"0")+IFERROR(IF(X436="",0,X436),"0")+IFERROR(IF(X437="",0,X437),"0")+IFERROR(IF(X438="",0,X438),"0")</f>
        <v>0</v>
      </c>
      <c r="Y439" s="68"/>
      <c r="Z439" s="68"/>
    </row>
    <row r="440" spans="1:53" x14ac:dyDescent="0.2">
      <c r="A440" s="392"/>
      <c r="B440" s="392"/>
      <c r="C440" s="392"/>
      <c r="D440" s="392"/>
      <c r="E440" s="392"/>
      <c r="F440" s="392"/>
      <c r="G440" s="392"/>
      <c r="H440" s="392"/>
      <c r="I440" s="392"/>
      <c r="J440" s="392"/>
      <c r="K440" s="392"/>
      <c r="L440" s="392"/>
      <c r="M440" s="393"/>
      <c r="N440" s="389" t="s">
        <v>43</v>
      </c>
      <c r="O440" s="390"/>
      <c r="P440" s="390"/>
      <c r="Q440" s="390"/>
      <c r="R440" s="390"/>
      <c r="S440" s="390"/>
      <c r="T440" s="391"/>
      <c r="U440" s="43" t="s">
        <v>0</v>
      </c>
      <c r="V440" s="44">
        <f>IFERROR(SUM(V433:V438),"0")</f>
        <v>0</v>
      </c>
      <c r="W440" s="44">
        <f>IFERROR(SUM(W433:W438),"0")</f>
        <v>0</v>
      </c>
      <c r="X440" s="43"/>
      <c r="Y440" s="68"/>
      <c r="Z440" s="68"/>
    </row>
    <row r="441" spans="1:53" ht="14.25" customHeight="1" x14ac:dyDescent="0.25">
      <c r="A441" s="384" t="s">
        <v>81</v>
      </c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84"/>
      <c r="O441" s="384"/>
      <c r="P441" s="384"/>
      <c r="Q441" s="384"/>
      <c r="R441" s="384"/>
      <c r="S441" s="384"/>
      <c r="T441" s="384"/>
      <c r="U441" s="384"/>
      <c r="V441" s="384"/>
      <c r="W441" s="384"/>
      <c r="X441" s="384"/>
      <c r="Y441" s="67"/>
      <c r="Z441" s="67"/>
    </row>
    <row r="442" spans="1:53" ht="16.5" customHeight="1" x14ac:dyDescent="0.25">
      <c r="A442" s="64" t="s">
        <v>637</v>
      </c>
      <c r="B442" s="64" t="s">
        <v>638</v>
      </c>
      <c r="C442" s="37">
        <v>4301051230</v>
      </c>
      <c r="D442" s="385">
        <v>4607091383409</v>
      </c>
      <c r="E442" s="385"/>
      <c r="F442" s="63">
        <v>1.3</v>
      </c>
      <c r="G442" s="38">
        <v>6</v>
      </c>
      <c r="H442" s="63">
        <v>7.8</v>
      </c>
      <c r="I442" s="63">
        <v>8.3460000000000001</v>
      </c>
      <c r="J442" s="38">
        <v>56</v>
      </c>
      <c r="K442" s="38" t="s">
        <v>114</v>
      </c>
      <c r="L442" s="39" t="s">
        <v>79</v>
      </c>
      <c r="M442" s="38">
        <v>45</v>
      </c>
      <c r="N442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87"/>
      <c r="P442" s="387"/>
      <c r="Q442" s="387"/>
      <c r="R442" s="38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ht="16.5" customHeight="1" x14ac:dyDescent="0.25">
      <c r="A443" s="64" t="s">
        <v>639</v>
      </c>
      <c r="B443" s="64" t="s">
        <v>640</v>
      </c>
      <c r="C443" s="37">
        <v>4301051231</v>
      </c>
      <c r="D443" s="385">
        <v>4607091383416</v>
      </c>
      <c r="E443" s="385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114</v>
      </c>
      <c r="L443" s="39" t="s">
        <v>79</v>
      </c>
      <c r="M443" s="38">
        <v>45</v>
      </c>
      <c r="N443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87"/>
      <c r="P443" s="387"/>
      <c r="Q443" s="387"/>
      <c r="R443" s="38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4" t="s">
        <v>66</v>
      </c>
    </row>
    <row r="444" spans="1:53" x14ac:dyDescent="0.2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3"/>
      <c r="N444" s="389" t="s">
        <v>43</v>
      </c>
      <c r="O444" s="390"/>
      <c r="P444" s="390"/>
      <c r="Q444" s="390"/>
      <c r="R444" s="390"/>
      <c r="S444" s="390"/>
      <c r="T444" s="391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92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3"/>
      <c r="N445" s="389" t="s">
        <v>43</v>
      </c>
      <c r="O445" s="390"/>
      <c r="P445" s="390"/>
      <c r="Q445" s="390"/>
      <c r="R445" s="390"/>
      <c r="S445" s="390"/>
      <c r="T445" s="391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27.75" customHeight="1" x14ac:dyDescent="0.2">
      <c r="A446" s="382" t="s">
        <v>641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55"/>
      <c r="Z446" s="55"/>
    </row>
    <row r="447" spans="1:53" ht="16.5" customHeight="1" x14ac:dyDescent="0.25">
      <c r="A447" s="383" t="s">
        <v>642</v>
      </c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383"/>
      <c r="O447" s="383"/>
      <c r="P447" s="383"/>
      <c r="Q447" s="383"/>
      <c r="R447" s="383"/>
      <c r="S447" s="383"/>
      <c r="T447" s="383"/>
      <c r="U447" s="383"/>
      <c r="V447" s="383"/>
      <c r="W447" s="383"/>
      <c r="X447" s="383"/>
      <c r="Y447" s="66"/>
      <c r="Z447" s="66"/>
    </row>
    <row r="448" spans="1:53" ht="14.25" customHeight="1" x14ac:dyDescent="0.25">
      <c r="A448" s="384" t="s">
        <v>118</v>
      </c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4"/>
      <c r="N448" s="384"/>
      <c r="O448" s="384"/>
      <c r="P448" s="384"/>
      <c r="Q448" s="384"/>
      <c r="R448" s="384"/>
      <c r="S448" s="384"/>
      <c r="T448" s="384"/>
      <c r="U448" s="384"/>
      <c r="V448" s="384"/>
      <c r="W448" s="384"/>
      <c r="X448" s="384"/>
      <c r="Y448" s="67"/>
      <c r="Z448" s="67"/>
    </row>
    <row r="449" spans="1:53" ht="27" customHeight="1" x14ac:dyDescent="0.25">
      <c r="A449" s="64" t="s">
        <v>643</v>
      </c>
      <c r="B449" s="64" t="s">
        <v>644</v>
      </c>
      <c r="C449" s="37">
        <v>4301011585</v>
      </c>
      <c r="D449" s="385">
        <v>4640242180441</v>
      </c>
      <c r="E449" s="385"/>
      <c r="F449" s="63">
        <v>1.5</v>
      </c>
      <c r="G449" s="38">
        <v>8</v>
      </c>
      <c r="H449" s="63">
        <v>12</v>
      </c>
      <c r="I449" s="63">
        <v>12.48</v>
      </c>
      <c r="J449" s="38">
        <v>56</v>
      </c>
      <c r="K449" s="38" t="s">
        <v>114</v>
      </c>
      <c r="L449" s="39" t="s">
        <v>113</v>
      </c>
      <c r="M449" s="38">
        <v>50</v>
      </c>
      <c r="N449" s="635" t="s">
        <v>645</v>
      </c>
      <c r="O449" s="387"/>
      <c r="P449" s="387"/>
      <c r="Q449" s="387"/>
      <c r="R449" s="38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5" t="s">
        <v>66</v>
      </c>
    </row>
    <row r="450" spans="1:53" ht="27" customHeight="1" x14ac:dyDescent="0.25">
      <c r="A450" s="64" t="s">
        <v>646</v>
      </c>
      <c r="B450" s="64" t="s">
        <v>647</v>
      </c>
      <c r="C450" s="37">
        <v>4301011584</v>
      </c>
      <c r="D450" s="385">
        <v>4640242180564</v>
      </c>
      <c r="E450" s="385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114</v>
      </c>
      <c r="L450" s="39" t="s">
        <v>113</v>
      </c>
      <c r="M450" s="38">
        <v>50</v>
      </c>
      <c r="N450" s="636" t="s">
        <v>648</v>
      </c>
      <c r="O450" s="387"/>
      <c r="P450" s="387"/>
      <c r="Q450" s="387"/>
      <c r="R450" s="38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6" t="s">
        <v>66</v>
      </c>
    </row>
    <row r="451" spans="1:53" x14ac:dyDescent="0.2">
      <c r="A451" s="392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3"/>
      <c r="N451" s="389" t="s">
        <v>43</v>
      </c>
      <c r="O451" s="390"/>
      <c r="P451" s="390"/>
      <c r="Q451" s="390"/>
      <c r="R451" s="390"/>
      <c r="S451" s="390"/>
      <c r="T451" s="391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3"/>
      <c r="N452" s="389" t="s">
        <v>43</v>
      </c>
      <c r="O452" s="390"/>
      <c r="P452" s="390"/>
      <c r="Q452" s="390"/>
      <c r="R452" s="390"/>
      <c r="S452" s="390"/>
      <c r="T452" s="391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84" t="s">
        <v>110</v>
      </c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84"/>
      <c r="O453" s="384"/>
      <c r="P453" s="384"/>
      <c r="Q453" s="384"/>
      <c r="R453" s="384"/>
      <c r="S453" s="384"/>
      <c r="T453" s="384"/>
      <c r="U453" s="384"/>
      <c r="V453" s="384"/>
      <c r="W453" s="384"/>
      <c r="X453" s="384"/>
      <c r="Y453" s="67"/>
      <c r="Z453" s="67"/>
    </row>
    <row r="454" spans="1:53" ht="27" customHeight="1" x14ac:dyDescent="0.25">
      <c r="A454" s="64" t="s">
        <v>649</v>
      </c>
      <c r="B454" s="64" t="s">
        <v>650</v>
      </c>
      <c r="C454" s="37">
        <v>4301020260</v>
      </c>
      <c r="D454" s="385">
        <v>4640242180526</v>
      </c>
      <c r="E454" s="385"/>
      <c r="F454" s="63">
        <v>1.8</v>
      </c>
      <c r="G454" s="38">
        <v>6</v>
      </c>
      <c r="H454" s="63">
        <v>10.8</v>
      </c>
      <c r="I454" s="63">
        <v>11.28</v>
      </c>
      <c r="J454" s="38">
        <v>56</v>
      </c>
      <c r="K454" s="38" t="s">
        <v>114</v>
      </c>
      <c r="L454" s="39" t="s">
        <v>113</v>
      </c>
      <c r="M454" s="38">
        <v>50</v>
      </c>
      <c r="N454" s="637" t="s">
        <v>651</v>
      </c>
      <c r="O454" s="387"/>
      <c r="P454" s="387"/>
      <c r="Q454" s="387"/>
      <c r="R454" s="388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7" t="s">
        <v>66</v>
      </c>
    </row>
    <row r="455" spans="1:53" ht="16.5" customHeight="1" x14ac:dyDescent="0.25">
      <c r="A455" s="64" t="s">
        <v>652</v>
      </c>
      <c r="B455" s="64" t="s">
        <v>653</v>
      </c>
      <c r="C455" s="37">
        <v>4301020269</v>
      </c>
      <c r="D455" s="385">
        <v>4640242180519</v>
      </c>
      <c r="E455" s="385"/>
      <c r="F455" s="63">
        <v>1.35</v>
      </c>
      <c r="G455" s="38">
        <v>8</v>
      </c>
      <c r="H455" s="63">
        <v>10.8</v>
      </c>
      <c r="I455" s="63">
        <v>11.28</v>
      </c>
      <c r="J455" s="38">
        <v>56</v>
      </c>
      <c r="K455" s="38" t="s">
        <v>114</v>
      </c>
      <c r="L455" s="39" t="s">
        <v>135</v>
      </c>
      <c r="M455" s="38">
        <v>50</v>
      </c>
      <c r="N455" s="638" t="s">
        <v>654</v>
      </c>
      <c r="O455" s="387"/>
      <c r="P455" s="387"/>
      <c r="Q455" s="387"/>
      <c r="R455" s="388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8" t="s">
        <v>66</v>
      </c>
    </row>
    <row r="456" spans="1:53" x14ac:dyDescent="0.2">
      <c r="A456" s="392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3"/>
      <c r="N456" s="389" t="s">
        <v>43</v>
      </c>
      <c r="O456" s="390"/>
      <c r="P456" s="390"/>
      <c r="Q456" s="390"/>
      <c r="R456" s="390"/>
      <c r="S456" s="390"/>
      <c r="T456" s="391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3"/>
      <c r="N457" s="389" t="s">
        <v>43</v>
      </c>
      <c r="O457" s="390"/>
      <c r="P457" s="390"/>
      <c r="Q457" s="390"/>
      <c r="R457" s="390"/>
      <c r="S457" s="390"/>
      <c r="T457" s="391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84" t="s">
        <v>76</v>
      </c>
      <c r="B458" s="384"/>
      <c r="C458" s="384"/>
      <c r="D458" s="384"/>
      <c r="E458" s="384"/>
      <c r="F458" s="384"/>
      <c r="G458" s="384"/>
      <c r="H458" s="384"/>
      <c r="I458" s="384"/>
      <c r="J458" s="384"/>
      <c r="K458" s="384"/>
      <c r="L458" s="384"/>
      <c r="M458" s="384"/>
      <c r="N458" s="384"/>
      <c r="O458" s="384"/>
      <c r="P458" s="384"/>
      <c r="Q458" s="384"/>
      <c r="R458" s="384"/>
      <c r="S458" s="384"/>
      <c r="T458" s="384"/>
      <c r="U458" s="384"/>
      <c r="V458" s="384"/>
      <c r="W458" s="384"/>
      <c r="X458" s="384"/>
      <c r="Y458" s="67"/>
      <c r="Z458" s="67"/>
    </row>
    <row r="459" spans="1:53" ht="27" customHeight="1" x14ac:dyDescent="0.25">
      <c r="A459" s="64" t="s">
        <v>655</v>
      </c>
      <c r="B459" s="64" t="s">
        <v>656</v>
      </c>
      <c r="C459" s="37">
        <v>4301031280</v>
      </c>
      <c r="D459" s="385">
        <v>4640242180816</v>
      </c>
      <c r="E459" s="385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39" t="s">
        <v>657</v>
      </c>
      <c r="O459" s="387"/>
      <c r="P459" s="387"/>
      <c r="Q459" s="387"/>
      <c r="R459" s="388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customHeight="1" x14ac:dyDescent="0.25">
      <c r="A460" s="64" t="s">
        <v>658</v>
      </c>
      <c r="B460" s="64" t="s">
        <v>659</v>
      </c>
      <c r="C460" s="37">
        <v>4301031244</v>
      </c>
      <c r="D460" s="385">
        <v>4640242180595</v>
      </c>
      <c r="E460" s="385"/>
      <c r="F460" s="63">
        <v>0.7</v>
      </c>
      <c r="G460" s="38">
        <v>6</v>
      </c>
      <c r="H460" s="63">
        <v>4.2</v>
      </c>
      <c r="I460" s="63">
        <v>4.46</v>
      </c>
      <c r="J460" s="38">
        <v>156</v>
      </c>
      <c r="K460" s="38" t="s">
        <v>80</v>
      </c>
      <c r="L460" s="39" t="s">
        <v>79</v>
      </c>
      <c r="M460" s="38">
        <v>40</v>
      </c>
      <c r="N460" s="640" t="s">
        <v>660</v>
      </c>
      <c r="O460" s="387"/>
      <c r="P460" s="387"/>
      <c r="Q460" s="387"/>
      <c r="R460" s="388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x14ac:dyDescent="0.2">
      <c r="A461" s="392"/>
      <c r="B461" s="392"/>
      <c r="C461" s="392"/>
      <c r="D461" s="392"/>
      <c r="E461" s="392"/>
      <c r="F461" s="392"/>
      <c r="G461" s="392"/>
      <c r="H461" s="392"/>
      <c r="I461" s="392"/>
      <c r="J461" s="392"/>
      <c r="K461" s="392"/>
      <c r="L461" s="392"/>
      <c r="M461" s="393"/>
      <c r="N461" s="389" t="s">
        <v>43</v>
      </c>
      <c r="O461" s="390"/>
      <c r="P461" s="390"/>
      <c r="Q461" s="390"/>
      <c r="R461" s="390"/>
      <c r="S461" s="390"/>
      <c r="T461" s="391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92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3"/>
      <c r="N462" s="389" t="s">
        <v>43</v>
      </c>
      <c r="O462" s="390"/>
      <c r="P462" s="390"/>
      <c r="Q462" s="390"/>
      <c r="R462" s="390"/>
      <c r="S462" s="390"/>
      <c r="T462" s="391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84" t="s">
        <v>81</v>
      </c>
      <c r="B463" s="384"/>
      <c r="C463" s="384"/>
      <c r="D463" s="384"/>
      <c r="E463" s="384"/>
      <c r="F463" s="384"/>
      <c r="G463" s="384"/>
      <c r="H463" s="384"/>
      <c r="I463" s="384"/>
      <c r="J463" s="384"/>
      <c r="K463" s="384"/>
      <c r="L463" s="384"/>
      <c r="M463" s="384"/>
      <c r="N463" s="384"/>
      <c r="O463" s="384"/>
      <c r="P463" s="384"/>
      <c r="Q463" s="384"/>
      <c r="R463" s="384"/>
      <c r="S463" s="384"/>
      <c r="T463" s="384"/>
      <c r="U463" s="384"/>
      <c r="V463" s="384"/>
      <c r="W463" s="384"/>
      <c r="X463" s="384"/>
      <c r="Y463" s="67"/>
      <c r="Z463" s="67"/>
    </row>
    <row r="464" spans="1:53" ht="27" customHeight="1" x14ac:dyDescent="0.25">
      <c r="A464" s="64" t="s">
        <v>661</v>
      </c>
      <c r="B464" s="64" t="s">
        <v>662</v>
      </c>
      <c r="C464" s="37">
        <v>4301051510</v>
      </c>
      <c r="D464" s="385">
        <v>4640242180540</v>
      </c>
      <c r="E464" s="385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114</v>
      </c>
      <c r="L464" s="39" t="s">
        <v>79</v>
      </c>
      <c r="M464" s="38">
        <v>30</v>
      </c>
      <c r="N464" s="641" t="s">
        <v>663</v>
      </c>
      <c r="O464" s="387"/>
      <c r="P464" s="387"/>
      <c r="Q464" s="387"/>
      <c r="R464" s="388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1" t="s">
        <v>66</v>
      </c>
    </row>
    <row r="465" spans="1:53" ht="27" customHeight="1" x14ac:dyDescent="0.25">
      <c r="A465" s="64" t="s">
        <v>664</v>
      </c>
      <c r="B465" s="64" t="s">
        <v>665</v>
      </c>
      <c r="C465" s="37">
        <v>4301051508</v>
      </c>
      <c r="D465" s="385">
        <v>4640242180557</v>
      </c>
      <c r="E465" s="385"/>
      <c r="F465" s="63">
        <v>0.5</v>
      </c>
      <c r="G465" s="38">
        <v>6</v>
      </c>
      <c r="H465" s="63">
        <v>3</v>
      </c>
      <c r="I465" s="63">
        <v>3.2839999999999998</v>
      </c>
      <c r="J465" s="38">
        <v>156</v>
      </c>
      <c r="K465" s="38" t="s">
        <v>80</v>
      </c>
      <c r="L465" s="39" t="s">
        <v>79</v>
      </c>
      <c r="M465" s="38">
        <v>30</v>
      </c>
      <c r="N465" s="642" t="s">
        <v>666</v>
      </c>
      <c r="O465" s="387"/>
      <c r="P465" s="387"/>
      <c r="Q465" s="387"/>
      <c r="R465" s="38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22" t="s">
        <v>66</v>
      </c>
    </row>
    <row r="466" spans="1:53" x14ac:dyDescent="0.2">
      <c r="A466" s="392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3"/>
      <c r="N466" s="389" t="s">
        <v>43</v>
      </c>
      <c r="O466" s="390"/>
      <c r="P466" s="390"/>
      <c r="Q466" s="390"/>
      <c r="R466" s="390"/>
      <c r="S466" s="390"/>
      <c r="T466" s="391"/>
      <c r="U466" s="43" t="s">
        <v>42</v>
      </c>
      <c r="V466" s="44">
        <f>IFERROR(V464/H464,"0")+IFERROR(V465/H465,"0")</f>
        <v>0</v>
      </c>
      <c r="W466" s="44">
        <f>IFERROR(W464/H464,"0")+IFERROR(W465/H465,"0")</f>
        <v>0</v>
      </c>
      <c r="X466" s="44">
        <f>IFERROR(IF(X464="",0,X464),"0")+IFERROR(IF(X465="",0,X465),"0")</f>
        <v>0</v>
      </c>
      <c r="Y466" s="68"/>
      <c r="Z466" s="68"/>
    </row>
    <row r="467" spans="1:53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3"/>
      <c r="N467" s="389" t="s">
        <v>43</v>
      </c>
      <c r="O467" s="390"/>
      <c r="P467" s="390"/>
      <c r="Q467" s="390"/>
      <c r="R467" s="390"/>
      <c r="S467" s="390"/>
      <c r="T467" s="391"/>
      <c r="U467" s="43" t="s">
        <v>0</v>
      </c>
      <c r="V467" s="44">
        <f>IFERROR(SUM(V464:V465),"0")</f>
        <v>0</v>
      </c>
      <c r="W467" s="44">
        <f>IFERROR(SUM(W464:W465),"0")</f>
        <v>0</v>
      </c>
      <c r="X467" s="43"/>
      <c r="Y467" s="68"/>
      <c r="Z467" s="68"/>
    </row>
    <row r="468" spans="1:53" ht="16.5" customHeight="1" x14ac:dyDescent="0.25">
      <c r="A468" s="383" t="s">
        <v>667</v>
      </c>
      <c r="B468" s="383"/>
      <c r="C468" s="383"/>
      <c r="D468" s="383"/>
      <c r="E468" s="383"/>
      <c r="F468" s="383"/>
      <c r="G468" s="383"/>
      <c r="H468" s="383"/>
      <c r="I468" s="383"/>
      <c r="J468" s="383"/>
      <c r="K468" s="383"/>
      <c r="L468" s="383"/>
      <c r="M468" s="383"/>
      <c r="N468" s="383"/>
      <c r="O468" s="383"/>
      <c r="P468" s="383"/>
      <c r="Q468" s="383"/>
      <c r="R468" s="383"/>
      <c r="S468" s="383"/>
      <c r="T468" s="383"/>
      <c r="U468" s="383"/>
      <c r="V468" s="383"/>
      <c r="W468" s="383"/>
      <c r="X468" s="383"/>
      <c r="Y468" s="66"/>
      <c r="Z468" s="66"/>
    </row>
    <row r="469" spans="1:53" ht="14.25" customHeight="1" x14ac:dyDescent="0.25">
      <c r="A469" s="384" t="s">
        <v>81</v>
      </c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84"/>
      <c r="O469" s="384"/>
      <c r="P469" s="384"/>
      <c r="Q469" s="384"/>
      <c r="R469" s="384"/>
      <c r="S469" s="384"/>
      <c r="T469" s="384"/>
      <c r="U469" s="384"/>
      <c r="V469" s="384"/>
      <c r="W469" s="384"/>
      <c r="X469" s="384"/>
      <c r="Y469" s="67"/>
      <c r="Z469" s="67"/>
    </row>
    <row r="470" spans="1:53" ht="16.5" customHeight="1" x14ac:dyDescent="0.25">
      <c r="A470" s="64" t="s">
        <v>668</v>
      </c>
      <c r="B470" s="64" t="s">
        <v>669</v>
      </c>
      <c r="C470" s="37">
        <v>4301051310</v>
      </c>
      <c r="D470" s="385">
        <v>4680115880870</v>
      </c>
      <c r="E470" s="385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114</v>
      </c>
      <c r="L470" s="39" t="s">
        <v>135</v>
      </c>
      <c r="M470" s="38">
        <v>40</v>
      </c>
      <c r="N470" s="6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87"/>
      <c r="P470" s="387"/>
      <c r="Q470" s="387"/>
      <c r="R470" s="388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3" t="s">
        <v>66</v>
      </c>
    </row>
    <row r="471" spans="1:53" x14ac:dyDescent="0.2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3"/>
      <c r="N471" s="389" t="s">
        <v>43</v>
      </c>
      <c r="O471" s="390"/>
      <c r="P471" s="390"/>
      <c r="Q471" s="390"/>
      <c r="R471" s="390"/>
      <c r="S471" s="390"/>
      <c r="T471" s="391"/>
      <c r="U471" s="43" t="s">
        <v>42</v>
      </c>
      <c r="V471" s="44">
        <f>IFERROR(V470/H470,"0")</f>
        <v>0</v>
      </c>
      <c r="W471" s="44">
        <f>IFERROR(W470/H470,"0")</f>
        <v>0</v>
      </c>
      <c r="X471" s="44">
        <f>IFERROR(IF(X470="",0,X470),"0")</f>
        <v>0</v>
      </c>
      <c r="Y471" s="68"/>
      <c r="Z471" s="68"/>
    </row>
    <row r="472" spans="1:53" x14ac:dyDescent="0.2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  <c r="L472" s="392"/>
      <c r="M472" s="393"/>
      <c r="N472" s="389" t="s">
        <v>43</v>
      </c>
      <c r="O472" s="390"/>
      <c r="P472" s="390"/>
      <c r="Q472" s="390"/>
      <c r="R472" s="390"/>
      <c r="S472" s="390"/>
      <c r="T472" s="391"/>
      <c r="U472" s="43" t="s">
        <v>0</v>
      </c>
      <c r="V472" s="44">
        <f>IFERROR(SUM(V470:V470),"0")</f>
        <v>0</v>
      </c>
      <c r="W472" s="44">
        <f>IFERROR(SUM(W470:W470),"0")</f>
        <v>0</v>
      </c>
      <c r="X472" s="43"/>
      <c r="Y472" s="68"/>
      <c r="Z472" s="68"/>
    </row>
    <row r="473" spans="1:53" ht="15" customHeight="1" x14ac:dyDescent="0.2">
      <c r="A473" s="392"/>
      <c r="B473" s="392"/>
      <c r="C473" s="392"/>
      <c r="D473" s="392"/>
      <c r="E473" s="392"/>
      <c r="F473" s="392"/>
      <c r="G473" s="392"/>
      <c r="H473" s="392"/>
      <c r="I473" s="392"/>
      <c r="J473" s="392"/>
      <c r="K473" s="392"/>
      <c r="L473" s="392"/>
      <c r="M473" s="648"/>
      <c r="N473" s="645" t="s">
        <v>36</v>
      </c>
      <c r="O473" s="646"/>
      <c r="P473" s="646"/>
      <c r="Q473" s="646"/>
      <c r="R473" s="646"/>
      <c r="S473" s="646"/>
      <c r="T473" s="647"/>
      <c r="U473" s="43" t="s">
        <v>0</v>
      </c>
      <c r="V473" s="44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18000</v>
      </c>
      <c r="W473" s="44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18015</v>
      </c>
      <c r="X473" s="43"/>
      <c r="Y473" s="68"/>
      <c r="Z473" s="68"/>
    </row>
    <row r="474" spans="1:53" x14ac:dyDescent="0.2">
      <c r="A474" s="392"/>
      <c r="B474" s="392"/>
      <c r="C474" s="392"/>
      <c r="D474" s="392"/>
      <c r="E474" s="392"/>
      <c r="F474" s="392"/>
      <c r="G474" s="392"/>
      <c r="H474" s="392"/>
      <c r="I474" s="392"/>
      <c r="J474" s="392"/>
      <c r="K474" s="392"/>
      <c r="L474" s="392"/>
      <c r="M474" s="648"/>
      <c r="N474" s="645" t="s">
        <v>37</v>
      </c>
      <c r="O474" s="646"/>
      <c r="P474" s="646"/>
      <c r="Q474" s="646"/>
      <c r="R474" s="646"/>
      <c r="S474" s="646"/>
      <c r="T474" s="647"/>
      <c r="U474" s="43" t="s">
        <v>0</v>
      </c>
      <c r="V474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18576</v>
      </c>
      <c r="W474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18591.480000000003</v>
      </c>
      <c r="X474" s="43"/>
      <c r="Y474" s="68"/>
      <c r="Z474" s="68"/>
    </row>
    <row r="475" spans="1:53" x14ac:dyDescent="0.2">
      <c r="A475" s="392"/>
      <c r="B475" s="392"/>
      <c r="C475" s="392"/>
      <c r="D475" s="392"/>
      <c r="E475" s="392"/>
      <c r="F475" s="392"/>
      <c r="G475" s="392"/>
      <c r="H475" s="392"/>
      <c r="I475" s="392"/>
      <c r="J475" s="392"/>
      <c r="K475" s="392"/>
      <c r="L475" s="392"/>
      <c r="M475" s="648"/>
      <c r="N475" s="645" t="s">
        <v>38</v>
      </c>
      <c r="O475" s="646"/>
      <c r="P475" s="646"/>
      <c r="Q475" s="646"/>
      <c r="R475" s="646"/>
      <c r="S475" s="646"/>
      <c r="T475" s="647"/>
      <c r="U475" s="43" t="s">
        <v>23</v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25</v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26</v>
      </c>
      <c r="X475" s="43"/>
      <c r="Y475" s="68"/>
      <c r="Z475" s="68"/>
    </row>
    <row r="476" spans="1:53" x14ac:dyDescent="0.2">
      <c r="A476" s="392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648"/>
      <c r="N476" s="645" t="s">
        <v>39</v>
      </c>
      <c r="O476" s="646"/>
      <c r="P476" s="646"/>
      <c r="Q476" s="646"/>
      <c r="R476" s="646"/>
      <c r="S476" s="646"/>
      <c r="T476" s="647"/>
      <c r="U476" s="43" t="s">
        <v>0</v>
      </c>
      <c r="V476" s="44">
        <f>GrossWeightTotal+PalletQtyTotal*25</f>
        <v>19201</v>
      </c>
      <c r="W476" s="44">
        <f>GrossWeightTotalR+PalletQtyTotalR*25</f>
        <v>19241.480000000003</v>
      </c>
      <c r="X476" s="43"/>
      <c r="Y476" s="68"/>
      <c r="Z476" s="68"/>
    </row>
    <row r="477" spans="1:53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648"/>
      <c r="N477" s="645" t="s">
        <v>40</v>
      </c>
      <c r="O477" s="646"/>
      <c r="P477" s="646"/>
      <c r="Q477" s="646"/>
      <c r="R477" s="646"/>
      <c r="S477" s="646"/>
      <c r="T477" s="647"/>
      <c r="U477" s="43" t="s">
        <v>23</v>
      </c>
      <c r="V477" s="44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1200</v>
      </c>
      <c r="W477" s="44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1201</v>
      </c>
      <c r="X477" s="43"/>
      <c r="Y477" s="68"/>
      <c r="Z477" s="68"/>
    </row>
    <row r="478" spans="1:53" ht="14.25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648"/>
      <c r="N478" s="645" t="s">
        <v>41</v>
      </c>
      <c r="O478" s="646"/>
      <c r="P478" s="646"/>
      <c r="Q478" s="646"/>
      <c r="R478" s="646"/>
      <c r="S478" s="646"/>
      <c r="T478" s="647"/>
      <c r="U478" s="46" t="s">
        <v>54</v>
      </c>
      <c r="V478" s="43"/>
      <c r="W478" s="43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26.121749999999999</v>
      </c>
      <c r="Y478" s="68"/>
      <c r="Z478" s="68"/>
    </row>
    <row r="479" spans="1:53" ht="13.5" thickBot="1" x14ac:dyDescent="0.25"/>
    <row r="480" spans="1:53" ht="27" thickTop="1" thickBot="1" x14ac:dyDescent="0.25">
      <c r="A480" s="47" t="s">
        <v>9</v>
      </c>
      <c r="B480" s="72" t="s">
        <v>75</v>
      </c>
      <c r="C480" s="644" t="s">
        <v>108</v>
      </c>
      <c r="D480" s="644" t="s">
        <v>108</v>
      </c>
      <c r="E480" s="644" t="s">
        <v>108</v>
      </c>
      <c r="F480" s="644" t="s">
        <v>108</v>
      </c>
      <c r="G480" s="644" t="s">
        <v>259</v>
      </c>
      <c r="H480" s="644" t="s">
        <v>259</v>
      </c>
      <c r="I480" s="644" t="s">
        <v>259</v>
      </c>
      <c r="J480" s="644" t="s">
        <v>259</v>
      </c>
      <c r="K480" s="649"/>
      <c r="L480" s="644" t="s">
        <v>259</v>
      </c>
      <c r="M480" s="644" t="s">
        <v>259</v>
      </c>
      <c r="N480" s="644" t="s">
        <v>259</v>
      </c>
      <c r="O480" s="644" t="s">
        <v>466</v>
      </c>
      <c r="P480" s="644" t="s">
        <v>466</v>
      </c>
      <c r="Q480" s="644" t="s">
        <v>516</v>
      </c>
      <c r="R480" s="644" t="s">
        <v>516</v>
      </c>
      <c r="S480" s="72" t="s">
        <v>599</v>
      </c>
      <c r="T480" s="644" t="s">
        <v>641</v>
      </c>
      <c r="U480" s="644" t="s">
        <v>641</v>
      </c>
      <c r="Z480" s="61"/>
      <c r="AC480" s="1"/>
    </row>
    <row r="481" spans="1:29" ht="14.25" customHeight="1" thickTop="1" x14ac:dyDescent="0.2">
      <c r="A481" s="650" t="s">
        <v>10</v>
      </c>
      <c r="B481" s="644" t="s">
        <v>75</v>
      </c>
      <c r="C481" s="644" t="s">
        <v>109</v>
      </c>
      <c r="D481" s="644" t="s">
        <v>117</v>
      </c>
      <c r="E481" s="644" t="s">
        <v>108</v>
      </c>
      <c r="F481" s="644" t="s">
        <v>251</v>
      </c>
      <c r="G481" s="644" t="s">
        <v>260</v>
      </c>
      <c r="H481" s="644" t="s">
        <v>267</v>
      </c>
      <c r="I481" s="644" t="s">
        <v>287</v>
      </c>
      <c r="J481" s="644" t="s">
        <v>353</v>
      </c>
      <c r="K481" s="1"/>
      <c r="L481" s="644" t="s">
        <v>359</v>
      </c>
      <c r="M481" s="644" t="s">
        <v>439</v>
      </c>
      <c r="N481" s="644" t="s">
        <v>457</v>
      </c>
      <c r="O481" s="644" t="s">
        <v>467</v>
      </c>
      <c r="P481" s="644" t="s">
        <v>493</v>
      </c>
      <c r="Q481" s="644" t="s">
        <v>517</v>
      </c>
      <c r="R481" s="644" t="s">
        <v>579</v>
      </c>
      <c r="S481" s="644" t="s">
        <v>599</v>
      </c>
      <c r="T481" s="644" t="s">
        <v>642</v>
      </c>
      <c r="U481" s="644" t="s">
        <v>667</v>
      </c>
      <c r="Z481" s="61"/>
      <c r="AC481" s="1"/>
    </row>
    <row r="482" spans="1:29" ht="13.5" thickBot="1" x14ac:dyDescent="0.25">
      <c r="A482" s="651"/>
      <c r="B482" s="644"/>
      <c r="C482" s="644"/>
      <c r="D482" s="644"/>
      <c r="E482" s="644"/>
      <c r="F482" s="644"/>
      <c r="G482" s="644"/>
      <c r="H482" s="644"/>
      <c r="I482" s="644"/>
      <c r="J482" s="644"/>
      <c r="K482" s="1"/>
      <c r="L482" s="644"/>
      <c r="M482" s="644"/>
      <c r="N482" s="644"/>
      <c r="O482" s="644"/>
      <c r="P482" s="644"/>
      <c r="Q482" s="644"/>
      <c r="R482" s="644"/>
      <c r="S482" s="644"/>
      <c r="T482" s="644"/>
      <c r="U482" s="644"/>
      <c r="Z482" s="61"/>
      <c r="AC482" s="1"/>
    </row>
    <row r="483" spans="1:29" ht="18" thickTop="1" thickBot="1" x14ac:dyDescent="0.25">
      <c r="A483" s="47" t="s">
        <v>13</v>
      </c>
      <c r="B483" s="53">
        <f>IFERROR(W22*1,"0")+IFERROR(W26*1,"0")+IFERROR(W27*1,"0")+IFERROR(W28*1,"0")+IFERROR(W29*1,"0")+IFERROR(W30*1,"0")+IFERROR(W31*1,"0")+IFERROR(W32*1,"0")+IFERROR(W36*1,"0")+IFERROR(W40*1,"0")+IFERROR(W44*1,"0")</f>
        <v>0</v>
      </c>
      <c r="C483" s="53">
        <f>IFERROR(W50*1,"0")+IFERROR(W51*1,"0")</f>
        <v>0</v>
      </c>
      <c r="D483" s="53">
        <f>IFERROR(W56*1,"0")+IFERROR(W57*1,"0")+IFERROR(W58*1,"0")+IFERROR(W59*1,"0")</f>
        <v>0</v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0</v>
      </c>
      <c r="F483" s="53">
        <f>IFERROR(W131*1,"0")+IFERROR(W132*1,"0")+IFERROR(W133*1,"0")</f>
        <v>0</v>
      </c>
      <c r="G483" s="53">
        <f>IFERROR(W139*1,"0")+IFERROR(W140*1,"0")+IFERROR(W141*1,"0")</f>
        <v>0</v>
      </c>
      <c r="H483" s="53">
        <f>IFERROR(W146*1,"0")+IFERROR(W147*1,"0")+IFERROR(W148*1,"0")+IFERROR(W149*1,"0")+IFERROR(W150*1,"0")+IFERROR(W151*1,"0")+IFERROR(W152*1,"0")+IFERROR(W153*1,"0")+IFERROR(W154*1,"0")</f>
        <v>0</v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53">
        <f>IFERROR(W204*1,"0")+IFERROR(W205*1,"0")</f>
        <v>0</v>
      </c>
      <c r="K483" s="1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0</v>
      </c>
      <c r="M483" s="53">
        <f>IFERROR(W269*1,"0")+IFERROR(W270*1,"0")+IFERROR(W271*1,"0")+IFERROR(W272*1,"0")+IFERROR(W273*1,"0")+IFERROR(W274*1,"0")+IFERROR(W275*1,"0")+IFERROR(W279*1,"0")+IFERROR(W280*1,"0")</f>
        <v>0</v>
      </c>
      <c r="N483" s="53">
        <f>IFERROR(W285*1,"0")+IFERROR(W289*1,"0")+IFERROR(W293*1,"0")+IFERROR(W297*1,"0")</f>
        <v>0</v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18015</v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53">
        <f>IFERROR(W399*1,"0")+IFERROR(W400*1,"0")+IFERROR(W404*1,"0")+IFERROR(W405*1,"0")+IFERROR(W406*1,"0")+IFERROR(W407*1,"0")+IFERROR(W408*1,"0")+IFERROR(W409*1,"0")+IFERROR(W410*1,"0")</f>
        <v>0</v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53">
        <f>IFERROR(W449*1,"0")+IFERROR(W450*1,"0")+IFERROR(W454*1,"0")+IFERROR(W455*1,"0")+IFERROR(W459*1,"0")+IFERROR(W460*1,"0")+IFERROR(W464*1,"0")+IFERROR(W465*1,"0")</f>
        <v>0</v>
      </c>
      <c r="U483" s="53">
        <f>IFERROR(W470*1,"0")</f>
        <v>0</v>
      </c>
      <c r="Z483" s="61"/>
      <c r="AC483" s="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1">
    <mergeCell ref="U481:U482"/>
    <mergeCell ref="C480:F480"/>
    <mergeCell ref="G480:N480"/>
    <mergeCell ref="O480:P480"/>
    <mergeCell ref="Q480:R480"/>
    <mergeCell ref="T480:U480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L481:L482"/>
    <mergeCell ref="M481:M482"/>
    <mergeCell ref="N481:N482"/>
    <mergeCell ref="O481:O482"/>
    <mergeCell ref="P481:P482"/>
    <mergeCell ref="Q481:Q482"/>
    <mergeCell ref="R481:R482"/>
    <mergeCell ref="S481:S482"/>
    <mergeCell ref="T481:T482"/>
    <mergeCell ref="N471:T471"/>
    <mergeCell ref="A471:M472"/>
    <mergeCell ref="N472:T472"/>
    <mergeCell ref="N473:T473"/>
    <mergeCell ref="A473:M478"/>
    <mergeCell ref="N474:T474"/>
    <mergeCell ref="N475:T475"/>
    <mergeCell ref="N476:T476"/>
    <mergeCell ref="N477:T477"/>
    <mergeCell ref="N478:T478"/>
    <mergeCell ref="D465:E465"/>
    <mergeCell ref="N465:R465"/>
    <mergeCell ref="N466:T466"/>
    <mergeCell ref="A466:M467"/>
    <mergeCell ref="N467:T467"/>
    <mergeCell ref="A468:X468"/>
    <mergeCell ref="A469:X469"/>
    <mergeCell ref="D470:E470"/>
    <mergeCell ref="N470:R470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A447:X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36:E436"/>
    <mergeCell ref="N436:R436"/>
    <mergeCell ref="D437:E437"/>
    <mergeCell ref="N437:R437"/>
    <mergeCell ref="D438:E438"/>
    <mergeCell ref="N438:R438"/>
    <mergeCell ref="N439:T439"/>
    <mergeCell ref="A439:M440"/>
    <mergeCell ref="N440:T440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35:E435"/>
    <mergeCell ref="N435:R435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29:E429"/>
    <mergeCell ref="N429:R429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A413:X413"/>
    <mergeCell ref="A414:X414"/>
    <mergeCell ref="A415:X415"/>
    <mergeCell ref="D416:E416"/>
    <mergeCell ref="N416:R416"/>
    <mergeCell ref="D417:E417"/>
    <mergeCell ref="N417:R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A397:X397"/>
    <mergeCell ref="A398:X398"/>
    <mergeCell ref="D399:E399"/>
    <mergeCell ref="N399:R399"/>
    <mergeCell ref="D400:E400"/>
    <mergeCell ref="N400:R400"/>
    <mergeCell ref="N401:T401"/>
    <mergeCell ref="A401:M402"/>
    <mergeCell ref="N402:T402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N383:T383"/>
    <mergeCell ref="A383:M384"/>
    <mergeCell ref="N384:T384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D361:E361"/>
    <mergeCell ref="N361:R361"/>
    <mergeCell ref="N349:T349"/>
    <mergeCell ref="A349:M350"/>
    <mergeCell ref="N350:T350"/>
    <mergeCell ref="A351:X351"/>
    <mergeCell ref="A352:X352"/>
    <mergeCell ref="A353:X353"/>
    <mergeCell ref="D354:E354"/>
    <mergeCell ref="N354:R354"/>
    <mergeCell ref="D355:E355"/>
    <mergeCell ref="N355:R355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25:T325"/>
    <mergeCell ref="A325:M326"/>
    <mergeCell ref="N326:T326"/>
    <mergeCell ref="A327:X327"/>
    <mergeCell ref="A328:X328"/>
    <mergeCell ref="D329:E329"/>
    <mergeCell ref="N329:R329"/>
    <mergeCell ref="D330:E330"/>
    <mergeCell ref="N330:R330"/>
    <mergeCell ref="A319:X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A313:X313"/>
    <mergeCell ref="D314:E314"/>
    <mergeCell ref="N314:R314"/>
    <mergeCell ref="D315:E315"/>
    <mergeCell ref="N315:R315"/>
    <mergeCell ref="D316:E316"/>
    <mergeCell ref="N316:R316"/>
    <mergeCell ref="N317:T317"/>
    <mergeCell ref="A317:M318"/>
    <mergeCell ref="N318:T318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A296:X296"/>
    <mergeCell ref="D297:E297"/>
    <mergeCell ref="N297:R297"/>
    <mergeCell ref="N298:T298"/>
    <mergeCell ref="A298:M299"/>
    <mergeCell ref="N299:T299"/>
    <mergeCell ref="A300:X300"/>
    <mergeCell ref="A301:X301"/>
    <mergeCell ref="A302:X302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83:X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N281:T281"/>
    <mergeCell ref="A281:M282"/>
    <mergeCell ref="N282:T282"/>
    <mergeCell ref="D271:E271"/>
    <mergeCell ref="N271:R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N265:T265"/>
    <mergeCell ref="A265:M266"/>
    <mergeCell ref="N266:T266"/>
    <mergeCell ref="A267:X267"/>
    <mergeCell ref="A268:X268"/>
    <mergeCell ref="D269:E269"/>
    <mergeCell ref="N269:R269"/>
    <mergeCell ref="D270:E270"/>
    <mergeCell ref="N270:R270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64:E264"/>
    <mergeCell ref="N264:R264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A231:X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9"/>
    </row>
    <row r="3" spans="2:8" x14ac:dyDescent="0.2">
      <c r="B3" s="54" t="s">
        <v>671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673</v>
      </c>
      <c r="C6" s="54" t="s">
        <v>674</v>
      </c>
      <c r="D6" s="54" t="s">
        <v>675</v>
      </c>
      <c r="E6" s="54" t="s">
        <v>48</v>
      </c>
    </row>
    <row r="7" spans="2:8" x14ac:dyDescent="0.2">
      <c r="B7" s="54" t="s">
        <v>676</v>
      </c>
      <c r="C7" s="54" t="s">
        <v>677</v>
      </c>
      <c r="D7" s="54" t="s">
        <v>678</v>
      </c>
      <c r="E7" s="54" t="s">
        <v>48</v>
      </c>
    </row>
    <row r="8" spans="2:8" x14ac:dyDescent="0.2">
      <c r="B8" s="54" t="s">
        <v>679</v>
      </c>
      <c r="C8" s="54" t="s">
        <v>680</v>
      </c>
      <c r="D8" s="54" t="s">
        <v>681</v>
      </c>
      <c r="E8" s="54" t="s">
        <v>48</v>
      </c>
    </row>
    <row r="9" spans="2:8" x14ac:dyDescent="0.2">
      <c r="B9" s="54" t="s">
        <v>682</v>
      </c>
      <c r="C9" s="54" t="s">
        <v>683</v>
      </c>
      <c r="D9" s="54" t="s">
        <v>684</v>
      </c>
      <c r="E9" s="54" t="s">
        <v>48</v>
      </c>
    </row>
    <row r="10" spans="2:8" x14ac:dyDescent="0.2">
      <c r="B10" s="54" t="s">
        <v>685</v>
      </c>
      <c r="C10" s="54" t="s">
        <v>686</v>
      </c>
      <c r="D10" s="54" t="s">
        <v>687</v>
      </c>
      <c r="E10" s="54" t="s">
        <v>48</v>
      </c>
    </row>
    <row r="11" spans="2:8" x14ac:dyDescent="0.2">
      <c r="B11" s="54" t="s">
        <v>688</v>
      </c>
      <c r="C11" s="54" t="s">
        <v>689</v>
      </c>
      <c r="D11" s="54" t="s">
        <v>690</v>
      </c>
      <c r="E11" s="54" t="s">
        <v>48</v>
      </c>
    </row>
    <row r="13" spans="2:8" x14ac:dyDescent="0.2">
      <c r="B13" s="54" t="s">
        <v>691</v>
      </c>
      <c r="C13" s="54" t="s">
        <v>674</v>
      </c>
      <c r="D13" s="54" t="s">
        <v>48</v>
      </c>
      <c r="E13" s="54" t="s">
        <v>48</v>
      </c>
    </row>
    <row r="15" spans="2:8" x14ac:dyDescent="0.2">
      <c r="B15" s="54" t="s">
        <v>692</v>
      </c>
      <c r="C15" s="54" t="s">
        <v>677</v>
      </c>
      <c r="D15" s="54" t="s">
        <v>48</v>
      </c>
      <c r="E15" s="54" t="s">
        <v>48</v>
      </c>
    </row>
    <row r="17" spans="2:5" x14ac:dyDescent="0.2">
      <c r="B17" s="54" t="s">
        <v>693</v>
      </c>
      <c r="C17" s="54" t="s">
        <v>680</v>
      </c>
      <c r="D17" s="54" t="s">
        <v>48</v>
      </c>
      <c r="E17" s="54" t="s">
        <v>48</v>
      </c>
    </row>
    <row r="19" spans="2:5" x14ac:dyDescent="0.2">
      <c r="B19" s="54" t="s">
        <v>694</v>
      </c>
      <c r="C19" s="54" t="s">
        <v>683</v>
      </c>
      <c r="D19" s="54" t="s">
        <v>48</v>
      </c>
      <c r="E19" s="54" t="s">
        <v>48</v>
      </c>
    </row>
    <row r="21" spans="2:5" x14ac:dyDescent="0.2">
      <c r="B21" s="54" t="s">
        <v>695</v>
      </c>
      <c r="C21" s="54" t="s">
        <v>686</v>
      </c>
      <c r="D21" s="54" t="s">
        <v>48</v>
      </c>
      <c r="E21" s="54" t="s">
        <v>48</v>
      </c>
    </row>
    <row r="23" spans="2:5" x14ac:dyDescent="0.2">
      <c r="B23" s="54" t="s">
        <v>696</v>
      </c>
      <c r="C23" s="54" t="s">
        <v>689</v>
      </c>
      <c r="D23" s="54" t="s">
        <v>48</v>
      </c>
      <c r="E23" s="54" t="s">
        <v>48</v>
      </c>
    </row>
    <row r="25" spans="2:5" x14ac:dyDescent="0.2">
      <c r="B25" s="54" t="s">
        <v>697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707</v>
      </c>
      <c r="C35" s="54" t="s">
        <v>48</v>
      </c>
      <c r="D35" s="54" t="s">
        <v>48</v>
      </c>
      <c r="E35" s="54" t="s">
        <v>48</v>
      </c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1056</vt:i4>
      </vt:variant>
    </vt:vector>
  </HeadingPairs>
  <TitlesOfParts>
    <vt:vector size="10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2023-12-19T08:31:58Z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