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2,23 Поляков\"/>
    </mc:Choice>
  </mc:AlternateContent>
  <xr:revisionPtr revIDLastSave="0" documentId="13_ncr:1_{6DD6A819-A907-4F68-88B9-53D0F6BF14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2" l="1"/>
  <c r="V465" i="2"/>
  <c r="V463" i="2"/>
  <c r="V462" i="2"/>
  <c r="W461" i="2"/>
  <c r="X461" i="2" s="1"/>
  <c r="X460" i="2"/>
  <c r="W460" i="2"/>
  <c r="X459" i="2"/>
  <c r="W459" i="2"/>
  <c r="W463" i="2" s="1"/>
  <c r="N459" i="2"/>
  <c r="V457" i="2"/>
  <c r="V456" i="2"/>
  <c r="W455" i="2"/>
  <c r="X455" i="2" s="1"/>
  <c r="X454" i="2"/>
  <c r="W454" i="2"/>
  <c r="W457" i="2" s="1"/>
  <c r="V452" i="2"/>
  <c r="V451" i="2"/>
  <c r="W450" i="2"/>
  <c r="X450" i="2" s="1"/>
  <c r="W449" i="2"/>
  <c r="V447" i="2"/>
  <c r="V446" i="2"/>
  <c r="W445" i="2"/>
  <c r="X445" i="2" s="1"/>
  <c r="W444" i="2"/>
  <c r="V440" i="2"/>
  <c r="V439" i="2"/>
  <c r="W438" i="2"/>
  <c r="X438" i="2" s="1"/>
  <c r="N438" i="2"/>
  <c r="W437" i="2"/>
  <c r="X437" i="2" s="1"/>
  <c r="N437" i="2"/>
  <c r="W436" i="2"/>
  <c r="X436" i="2" s="1"/>
  <c r="V434" i="2"/>
  <c r="V433" i="2"/>
  <c r="W432" i="2"/>
  <c r="X432" i="2" s="1"/>
  <c r="W431" i="2"/>
  <c r="X431" i="2" s="1"/>
  <c r="W430" i="2"/>
  <c r="X430" i="2" s="1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X422" i="2" s="1"/>
  <c r="X424" i="2" s="1"/>
  <c r="N422" i="2"/>
  <c r="V420" i="2"/>
  <c r="V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N411" i="2"/>
  <c r="W410" i="2"/>
  <c r="N410" i="2"/>
  <c r="V406" i="2"/>
  <c r="V405" i="2"/>
  <c r="W404" i="2"/>
  <c r="W405" i="2" s="1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W396" i="2"/>
  <c r="X396" i="2" s="1"/>
  <c r="N396" i="2"/>
  <c r="W395" i="2"/>
  <c r="X395" i="2" s="1"/>
  <c r="N395" i="2"/>
  <c r="W394" i="2"/>
  <c r="X394" i="2" s="1"/>
  <c r="N394" i="2"/>
  <c r="V392" i="2"/>
  <c r="V391" i="2"/>
  <c r="W390" i="2"/>
  <c r="X390" i="2" s="1"/>
  <c r="N390" i="2"/>
  <c r="W389" i="2"/>
  <c r="X389" i="2" s="1"/>
  <c r="N389" i="2"/>
  <c r="V386" i="2"/>
  <c r="V385" i="2"/>
  <c r="W384" i="2"/>
  <c r="X384" i="2" s="1"/>
  <c r="W383" i="2"/>
  <c r="X383" i="2" s="1"/>
  <c r="W382" i="2"/>
  <c r="X382" i="2" s="1"/>
  <c r="W381" i="2"/>
  <c r="V379" i="2"/>
  <c r="V378" i="2"/>
  <c r="W377" i="2"/>
  <c r="X377" i="2" s="1"/>
  <c r="X378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W370" i="2"/>
  <c r="N370" i="2"/>
  <c r="V368" i="2"/>
  <c r="V367" i="2"/>
  <c r="X366" i="2"/>
  <c r="W366" i="2"/>
  <c r="X365" i="2"/>
  <c r="W365" i="2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V352" i="2"/>
  <c r="V351" i="2"/>
  <c r="W350" i="2"/>
  <c r="X350" i="2" s="1"/>
  <c r="N350" i="2"/>
  <c r="W349" i="2"/>
  <c r="X349" i="2" s="1"/>
  <c r="N349" i="2"/>
  <c r="V345" i="2"/>
  <c r="V344" i="2"/>
  <c r="W343" i="2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W336" i="2"/>
  <c r="X336" i="2" s="1"/>
  <c r="N336" i="2"/>
  <c r="V334" i="2"/>
  <c r="V333" i="2"/>
  <c r="W332" i="2"/>
  <c r="X332" i="2" s="1"/>
  <c r="N332" i="2"/>
  <c r="W331" i="2"/>
  <c r="X331" i="2" s="1"/>
  <c r="X333" i="2" s="1"/>
  <c r="N331" i="2"/>
  <c r="V329" i="2"/>
  <c r="V328" i="2"/>
  <c r="W327" i="2"/>
  <c r="X327" i="2" s="1"/>
  <c r="N327" i="2"/>
  <c r="W326" i="2"/>
  <c r="X326" i="2" s="1"/>
  <c r="N326" i="2"/>
  <c r="W325" i="2"/>
  <c r="X325" i="2" s="1"/>
  <c r="N325" i="2"/>
  <c r="W324" i="2"/>
  <c r="N324" i="2"/>
  <c r="V321" i="2"/>
  <c r="V320" i="2"/>
  <c r="W319" i="2"/>
  <c r="X319" i="2" s="1"/>
  <c r="X320" i="2" s="1"/>
  <c r="N319" i="2"/>
  <c r="V317" i="2"/>
  <c r="V316" i="2"/>
  <c r="W315" i="2"/>
  <c r="W317" i="2" s="1"/>
  <c r="N315" i="2"/>
  <c r="V313" i="2"/>
  <c r="V312" i="2"/>
  <c r="W311" i="2"/>
  <c r="N311" i="2"/>
  <c r="W310" i="2"/>
  <c r="X310" i="2" s="1"/>
  <c r="W309" i="2"/>
  <c r="N309" i="2"/>
  <c r="V307" i="2"/>
  <c r="V306" i="2"/>
  <c r="W305" i="2"/>
  <c r="X305" i="2" s="1"/>
  <c r="N305" i="2"/>
  <c r="W304" i="2"/>
  <c r="X304" i="2" s="1"/>
  <c r="N304" i="2"/>
  <c r="W303" i="2"/>
  <c r="X303" i="2" s="1"/>
  <c r="W302" i="2"/>
  <c r="X302" i="2" s="1"/>
  <c r="N302" i="2"/>
  <c r="W301" i="2"/>
  <c r="X301" i="2" s="1"/>
  <c r="N301" i="2"/>
  <c r="W300" i="2"/>
  <c r="X300" i="2" s="1"/>
  <c r="N300" i="2"/>
  <c r="W299" i="2"/>
  <c r="N299" i="2"/>
  <c r="W298" i="2"/>
  <c r="X298" i="2" s="1"/>
  <c r="N298" i="2"/>
  <c r="V294" i="2"/>
  <c r="V293" i="2"/>
  <c r="W292" i="2"/>
  <c r="N292" i="2"/>
  <c r="W290" i="2"/>
  <c r="V290" i="2"/>
  <c r="W289" i="2"/>
  <c r="V289" i="2"/>
  <c r="X288" i="2"/>
  <c r="X289" i="2" s="1"/>
  <c r="W288" i="2"/>
  <c r="N288" i="2"/>
  <c r="V286" i="2"/>
  <c r="W285" i="2"/>
  <c r="V285" i="2"/>
  <c r="X284" i="2"/>
  <c r="X285" i="2" s="1"/>
  <c r="W284" i="2"/>
  <c r="W286" i="2" s="1"/>
  <c r="N284" i="2"/>
  <c r="V282" i="2"/>
  <c r="V281" i="2"/>
  <c r="W280" i="2"/>
  <c r="N280" i="2"/>
  <c r="V277" i="2"/>
  <c r="V276" i="2"/>
  <c r="W275" i="2"/>
  <c r="X275" i="2" s="1"/>
  <c r="N275" i="2"/>
  <c r="W274" i="2"/>
  <c r="W277" i="2" s="1"/>
  <c r="N274" i="2"/>
  <c r="V272" i="2"/>
  <c r="V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W266" i="2"/>
  <c r="X266" i="2" s="1"/>
  <c r="N266" i="2"/>
  <c r="W265" i="2"/>
  <c r="N265" i="2"/>
  <c r="W264" i="2"/>
  <c r="N264" i="2"/>
  <c r="V261" i="2"/>
  <c r="V260" i="2"/>
  <c r="W259" i="2"/>
  <c r="X259" i="2" s="1"/>
  <c r="N259" i="2"/>
  <c r="W258" i="2"/>
  <c r="X258" i="2" s="1"/>
  <c r="N258" i="2"/>
  <c r="W257" i="2"/>
  <c r="N257" i="2"/>
  <c r="V255" i="2"/>
  <c r="V254" i="2"/>
  <c r="X253" i="2"/>
  <c r="W253" i="2"/>
  <c r="N253" i="2"/>
  <c r="W252" i="2"/>
  <c r="X252" i="2" s="1"/>
  <c r="W251" i="2"/>
  <c r="X251" i="2" s="1"/>
  <c r="X254" i="2" s="1"/>
  <c r="V249" i="2"/>
  <c r="V248" i="2"/>
  <c r="W247" i="2"/>
  <c r="X247" i="2" s="1"/>
  <c r="N247" i="2"/>
  <c r="W246" i="2"/>
  <c r="N246" i="2"/>
  <c r="W245" i="2"/>
  <c r="X245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W236" i="2"/>
  <c r="X236" i="2" s="1"/>
  <c r="W235" i="2"/>
  <c r="X235" i="2" s="1"/>
  <c r="N235" i="2"/>
  <c r="W234" i="2"/>
  <c r="N234" i="2"/>
  <c r="W233" i="2"/>
  <c r="X233" i="2" s="1"/>
  <c r="N233" i="2"/>
  <c r="V231" i="2"/>
  <c r="V230" i="2"/>
  <c r="X229" i="2"/>
  <c r="W229" i="2"/>
  <c r="N229" i="2"/>
  <c r="W228" i="2"/>
  <c r="X228" i="2" s="1"/>
  <c r="N228" i="2"/>
  <c r="W227" i="2"/>
  <c r="N227" i="2"/>
  <c r="V225" i="2"/>
  <c r="V224" i="2"/>
  <c r="W223" i="2"/>
  <c r="W225" i="2" s="1"/>
  <c r="N223" i="2"/>
  <c r="V221" i="2"/>
  <c r="V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V202" i="2"/>
  <c r="V201" i="2"/>
  <c r="W200" i="2"/>
  <c r="N200" i="2"/>
  <c r="V197" i="2"/>
  <c r="V196" i="2"/>
  <c r="W195" i="2"/>
  <c r="X195" i="2" s="1"/>
  <c r="N195" i="2"/>
  <c r="W194" i="2"/>
  <c r="X194" i="2" s="1"/>
  <c r="N194" i="2"/>
  <c r="W193" i="2"/>
  <c r="X193" i="2" s="1"/>
  <c r="W192" i="2"/>
  <c r="X192" i="2" s="1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X178" i="2"/>
  <c r="W178" i="2"/>
  <c r="X177" i="2"/>
  <c r="W177" i="2"/>
  <c r="N177" i="2"/>
  <c r="W176" i="2"/>
  <c r="X176" i="2" s="1"/>
  <c r="N176" i="2"/>
  <c r="W175" i="2"/>
  <c r="X175" i="2" s="1"/>
  <c r="W174" i="2"/>
  <c r="X174" i="2" s="1"/>
  <c r="N174" i="2"/>
  <c r="W173" i="2"/>
  <c r="X173" i="2" s="1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N143" i="2"/>
  <c r="W142" i="2"/>
  <c r="X142" i="2" s="1"/>
  <c r="N142" i="2"/>
  <c r="V139" i="2"/>
  <c r="V138" i="2"/>
  <c r="X137" i="2"/>
  <c r="W137" i="2"/>
  <c r="N137" i="2"/>
  <c r="W136" i="2"/>
  <c r="X136" i="2" s="1"/>
  <c r="N136" i="2"/>
  <c r="W135" i="2"/>
  <c r="N135" i="2"/>
  <c r="V131" i="2"/>
  <c r="V130" i="2"/>
  <c r="W129" i="2"/>
  <c r="X129" i="2" s="1"/>
  <c r="N129" i="2"/>
  <c r="W128" i="2"/>
  <c r="X128" i="2" s="1"/>
  <c r="N128" i="2"/>
  <c r="W127" i="2"/>
  <c r="V124" i="2"/>
  <c r="V123" i="2"/>
  <c r="W122" i="2"/>
  <c r="X122" i="2" s="1"/>
  <c r="W121" i="2"/>
  <c r="X121" i="2" s="1"/>
  <c r="N121" i="2"/>
  <c r="W120" i="2"/>
  <c r="X120" i="2" s="1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W107" i="2"/>
  <c r="X107" i="2" s="1"/>
  <c r="W106" i="2"/>
  <c r="X106" i="2" s="1"/>
  <c r="W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W65" i="2"/>
  <c r="X65" i="2" s="1"/>
  <c r="W64" i="2"/>
  <c r="W81" i="2" s="1"/>
  <c r="V61" i="2"/>
  <c r="V60" i="2"/>
  <c r="W59" i="2"/>
  <c r="X59" i="2" s="1"/>
  <c r="W58" i="2"/>
  <c r="W61" i="2" s="1"/>
  <c r="N58" i="2"/>
  <c r="X57" i="2"/>
  <c r="W57" i="2"/>
  <c r="X56" i="2"/>
  <c r="W56" i="2"/>
  <c r="N56" i="2"/>
  <c r="V53" i="2"/>
  <c r="W52" i="2"/>
  <c r="V52" i="2"/>
  <c r="X51" i="2"/>
  <c r="W51" i="2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W27" i="2"/>
  <c r="X27" i="2" s="1"/>
  <c r="N27" i="2"/>
  <c r="W26" i="2"/>
  <c r="N26" i="2"/>
  <c r="V24" i="2"/>
  <c r="V23" i="2"/>
  <c r="W22" i="2"/>
  <c r="X22" i="2" s="1"/>
  <c r="X23" i="2" s="1"/>
  <c r="N22" i="2"/>
  <c r="H10" i="2"/>
  <c r="A9" i="2"/>
  <c r="A10" i="2" s="1"/>
  <c r="D7" i="2"/>
  <c r="O6" i="2"/>
  <c r="N2" i="2"/>
  <c r="W313" i="2" l="1"/>
  <c r="W386" i="2"/>
  <c r="X196" i="2"/>
  <c r="V464" i="2"/>
  <c r="W33" i="2"/>
  <c r="X223" i="2"/>
  <c r="X224" i="2" s="1"/>
  <c r="W224" i="2"/>
  <c r="W248" i="2"/>
  <c r="X309" i="2"/>
  <c r="W312" i="2"/>
  <c r="X381" i="2"/>
  <c r="X385" i="2" s="1"/>
  <c r="W385" i="2"/>
  <c r="W406" i="2"/>
  <c r="V467" i="2"/>
  <c r="W37" i="2"/>
  <c r="W38" i="2"/>
  <c r="E474" i="2"/>
  <c r="G474" i="2"/>
  <c r="X135" i="2"/>
  <c r="X160" i="2"/>
  <c r="X162" i="2" s="1"/>
  <c r="W162" i="2"/>
  <c r="W169" i="2"/>
  <c r="W170" i="2"/>
  <c r="X165" i="2"/>
  <c r="J474" i="2"/>
  <c r="W201" i="2"/>
  <c r="X200" i="2"/>
  <c r="X201" i="2" s="1"/>
  <c r="W231" i="2"/>
  <c r="X227" i="2"/>
  <c r="W261" i="2"/>
  <c r="X257" i="2"/>
  <c r="W294" i="2"/>
  <c r="W293" i="2"/>
  <c r="X292" i="2"/>
  <c r="X293" i="2" s="1"/>
  <c r="W345" i="2"/>
  <c r="W344" i="2"/>
  <c r="X343" i="2"/>
  <c r="X344" i="2" s="1"/>
  <c r="W374" i="2"/>
  <c r="X370" i="2"/>
  <c r="W465" i="2"/>
  <c r="V468" i="2"/>
  <c r="X26" i="2"/>
  <c r="X33" i="2" s="1"/>
  <c r="W42" i="2"/>
  <c r="X52" i="2"/>
  <c r="D474" i="2"/>
  <c r="X64" i="2"/>
  <c r="W92" i="2"/>
  <c r="X84" i="2"/>
  <c r="X91" i="2" s="1"/>
  <c r="W114" i="2"/>
  <c r="W123" i="2"/>
  <c r="W124" i="2"/>
  <c r="F474" i="2"/>
  <c r="X127" i="2"/>
  <c r="X130" i="2" s="1"/>
  <c r="W138" i="2"/>
  <c r="W152" i="2"/>
  <c r="W196" i="2"/>
  <c r="W230" i="2"/>
  <c r="W243" i="2"/>
  <c r="M474" i="2"/>
  <c r="X264" i="2"/>
  <c r="N474" i="2"/>
  <c r="W282" i="2"/>
  <c r="W281" i="2"/>
  <c r="X280" i="2"/>
  <c r="X281" i="2" s="1"/>
  <c r="W307" i="2"/>
  <c r="X340" i="2"/>
  <c r="X367" i="2"/>
  <c r="X391" i="2"/>
  <c r="S474" i="2"/>
  <c r="T474" i="2"/>
  <c r="W446" i="2"/>
  <c r="X102" i="2"/>
  <c r="H474" i="2"/>
  <c r="W189" i="2"/>
  <c r="W197" i="2"/>
  <c r="L474" i="2"/>
  <c r="W249" i="2"/>
  <c r="W271" i="2"/>
  <c r="O474" i="2"/>
  <c r="W329" i="2"/>
  <c r="W334" i="2"/>
  <c r="Q474" i="2"/>
  <c r="W391" i="2"/>
  <c r="W434" i="2"/>
  <c r="W451" i="2"/>
  <c r="J9" i="2"/>
  <c r="F10" i="2"/>
  <c r="F9" i="2"/>
  <c r="X433" i="2"/>
  <c r="X462" i="2"/>
  <c r="X138" i="2"/>
  <c r="X169" i="2"/>
  <c r="X230" i="2"/>
  <c r="X439" i="2"/>
  <c r="X220" i="2"/>
  <c r="X351" i="2"/>
  <c r="X401" i="2"/>
  <c r="X260" i="2"/>
  <c r="X456" i="2"/>
  <c r="X374" i="2"/>
  <c r="W220" i="2"/>
  <c r="W272" i="2"/>
  <c r="W367" i="2"/>
  <c r="W433" i="2"/>
  <c r="X44" i="2"/>
  <c r="X45" i="2" s="1"/>
  <c r="X58" i="2"/>
  <c r="X60" i="2" s="1"/>
  <c r="W103" i="2"/>
  <c r="W139" i="2"/>
  <c r="X172" i="2"/>
  <c r="X189" i="2" s="1"/>
  <c r="W202" i="2"/>
  <c r="X246" i="2"/>
  <c r="X248" i="2" s="1"/>
  <c r="X299" i="2"/>
  <c r="X306" i="2" s="1"/>
  <c r="W320" i="2"/>
  <c r="W341" i="2"/>
  <c r="W378" i="2"/>
  <c r="W439" i="2"/>
  <c r="W447" i="2"/>
  <c r="W466" i="2"/>
  <c r="W467" i="2" s="1"/>
  <c r="I474" i="2"/>
  <c r="W401" i="2"/>
  <c r="W45" i="2"/>
  <c r="X75" i="2"/>
  <c r="X81" i="2" s="1"/>
  <c r="X105" i="2"/>
  <c r="X114" i="2" s="1"/>
  <c r="W221" i="2"/>
  <c r="X274" i="2"/>
  <c r="X276" i="2" s="1"/>
  <c r="X315" i="2"/>
  <c r="X316" i="2" s="1"/>
  <c r="W368" i="2"/>
  <c r="X410" i="2"/>
  <c r="X419" i="2" s="1"/>
  <c r="X449" i="2"/>
  <c r="X451" i="2" s="1"/>
  <c r="W115" i="2"/>
  <c r="W242" i="2"/>
  <c r="W379" i="2"/>
  <c r="W392" i="2"/>
  <c r="W424" i="2"/>
  <c r="W440" i="2"/>
  <c r="W456" i="2"/>
  <c r="W462" i="2"/>
  <c r="W157" i="2"/>
  <c r="W321" i="2"/>
  <c r="H9" i="2"/>
  <c r="W24" i="2"/>
  <c r="X40" i="2"/>
  <c r="X41" i="2" s="1"/>
  <c r="W53" i="2"/>
  <c r="W60" i="2"/>
  <c r="W91" i="2"/>
  <c r="X117" i="2"/>
  <c r="X123" i="2" s="1"/>
  <c r="W151" i="2"/>
  <c r="W163" i="2"/>
  <c r="X265" i="2"/>
  <c r="X271" i="2" s="1"/>
  <c r="W316" i="2"/>
  <c r="W333" i="2"/>
  <c r="W351" i="2"/>
  <c r="W402" i="2"/>
  <c r="W419" i="2"/>
  <c r="W102" i="2"/>
  <c r="W254" i="2"/>
  <c r="W328" i="2"/>
  <c r="X444" i="2"/>
  <c r="X446" i="2" s="1"/>
  <c r="W452" i="2"/>
  <c r="W23" i="2"/>
  <c r="W34" i="2"/>
  <c r="X143" i="2"/>
  <c r="X151" i="2" s="1"/>
  <c r="W158" i="2"/>
  <c r="X234" i="2"/>
  <c r="X242" i="2" s="1"/>
  <c r="X311" i="2"/>
  <c r="X312" i="2" s="1"/>
  <c r="X324" i="2"/>
  <c r="X328" i="2" s="1"/>
  <c r="X404" i="2"/>
  <c r="X405" i="2" s="1"/>
  <c r="W425" i="2"/>
  <c r="B474" i="2"/>
  <c r="W82" i="2"/>
  <c r="W340" i="2"/>
  <c r="W190" i="2"/>
  <c r="W130" i="2"/>
  <c r="W260" i="2"/>
  <c r="W276" i="2"/>
  <c r="W306" i="2"/>
  <c r="W352" i="2"/>
  <c r="W375" i="2"/>
  <c r="W420" i="2"/>
  <c r="C474" i="2"/>
  <c r="P474" i="2"/>
  <c r="W255" i="2"/>
  <c r="R474" i="2"/>
  <c r="W131" i="2"/>
  <c r="X469" i="2" l="1"/>
  <c r="W468" i="2"/>
  <c r="W464" i="2"/>
</calcChain>
</file>

<file path=xl/sharedStrings.xml><?xml version="1.0" encoding="utf-8"?>
<sst xmlns="http://schemas.openxmlformats.org/spreadsheetml/2006/main" count="3026" uniqueCount="689">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</sst>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444" zoomScaleNormal="100" zoomScaleSheetLayoutView="100" workbookViewId="0">
      <selection activeCell="Z469" sqref="Z4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66</v>
      </c>
      <c r="H1" s="319" t="s">
        <v>49</v>
      </c>
      <c r="I1" s="319"/>
      <c r="J1" s="319"/>
      <c r="K1" s="319"/>
      <c r="L1" s="319"/>
      <c r="M1" s="319"/>
      <c r="N1" s="319"/>
      <c r="O1" s="319"/>
      <c r="P1" s="320" t="s">
        <v>67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N5" s="27" t="s">
        <v>4</v>
      </c>
      <c r="O5" s="326">
        <v>45283</v>
      </c>
      <c r="P5" s="326"/>
      <c r="R5" s="327" t="s">
        <v>3</v>
      </c>
      <c r="S5" s="328"/>
      <c r="T5" s="329" t="s">
        <v>665</v>
      </c>
      <c r="U5" s="330"/>
      <c r="Z5" s="60"/>
      <c r="AA5" s="60"/>
      <c r="AB5" s="60"/>
    </row>
    <row r="6" spans="1:29" s="17" customFormat="1" ht="24" customHeight="1" x14ac:dyDescent="0.2">
      <c r="A6" s="323" t="s">
        <v>1</v>
      </c>
      <c r="B6" s="323"/>
      <c r="C6" s="323"/>
      <c r="D6" s="331" t="s">
        <v>666</v>
      </c>
      <c r="E6" s="331"/>
      <c r="F6" s="331"/>
      <c r="G6" s="331"/>
      <c r="H6" s="331"/>
      <c r="I6" s="331"/>
      <c r="J6" s="331"/>
      <c r="K6" s="331"/>
      <c r="L6" s="331"/>
      <c r="N6" s="27" t="s">
        <v>30</v>
      </c>
      <c r="O6" s="332" t="str">
        <f>IF(O5=0," ",CHOOSE(WEEKDAY(O5,2),"Понедельник","Вторник","Среда","Четверг","Пятница","Суббота","Воскресенье"))</f>
        <v>Суббота</v>
      </c>
      <c r="P6" s="332"/>
      <c r="R6" s="333" t="s">
        <v>5</v>
      </c>
      <c r="S6" s="334"/>
      <c r="T6" s="335" t="s">
        <v>69</v>
      </c>
      <c r="U6" s="3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3"/>
      <c r="N7" s="29"/>
      <c r="O7" s="49"/>
      <c r="P7" s="49"/>
      <c r="R7" s="333"/>
      <c r="S7" s="334"/>
      <c r="T7" s="337"/>
      <c r="U7" s="338"/>
      <c r="Z7" s="60"/>
      <c r="AA7" s="60"/>
      <c r="AB7" s="60"/>
    </row>
    <row r="8" spans="1:29" s="17" customFormat="1" ht="25.5" customHeight="1" x14ac:dyDescent="0.2">
      <c r="A8" s="344" t="s">
        <v>60</v>
      </c>
      <c r="B8" s="344"/>
      <c r="C8" s="344"/>
      <c r="D8" s="345"/>
      <c r="E8" s="345"/>
      <c r="F8" s="345"/>
      <c r="G8" s="345"/>
      <c r="H8" s="345"/>
      <c r="I8" s="345"/>
      <c r="J8" s="345"/>
      <c r="K8" s="345"/>
      <c r="L8" s="345"/>
      <c r="N8" s="27" t="s">
        <v>11</v>
      </c>
      <c r="O8" s="346">
        <v>0.41666666666666669</v>
      </c>
      <c r="P8" s="346"/>
      <c r="R8" s="333"/>
      <c r="S8" s="334"/>
      <c r="T8" s="337"/>
      <c r="U8" s="338"/>
      <c r="Z8" s="60"/>
      <c r="AA8" s="60"/>
      <c r="AB8" s="60"/>
    </row>
    <row r="9" spans="1:29" s="1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348" t="s">
        <v>48</v>
      </c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31" t="s">
        <v>15</v>
      </c>
      <c r="O9" s="326"/>
      <c r="P9" s="326"/>
      <c r="R9" s="333"/>
      <c r="S9" s="334"/>
      <c r="T9" s="339"/>
      <c r="U9" s="3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351" t="str">
        <f>IFERROR(VLOOKUP($D$10,Proxy,2,FALSE),"")</f>
        <v/>
      </c>
      <c r="I10" s="351"/>
      <c r="J10" s="351"/>
      <c r="K10" s="351"/>
      <c r="L10" s="351"/>
      <c r="N10" s="31" t="s">
        <v>35</v>
      </c>
      <c r="O10" s="346"/>
      <c r="P10" s="346"/>
      <c r="S10" s="29" t="s">
        <v>12</v>
      </c>
      <c r="T10" s="352" t="s">
        <v>70</v>
      </c>
      <c r="U10" s="35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6"/>
      <c r="P11" s="346"/>
      <c r="S11" s="29" t="s">
        <v>31</v>
      </c>
      <c r="T11" s="354" t="s">
        <v>57</v>
      </c>
      <c r="U11" s="35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5" t="s">
        <v>71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N12" s="27" t="s">
        <v>33</v>
      </c>
      <c r="O12" s="356"/>
      <c r="P12" s="356"/>
      <c r="Q12" s="28"/>
      <c r="R12"/>
      <c r="S12" s="29" t="s">
        <v>48</v>
      </c>
      <c r="T12" s="357"/>
      <c r="U12" s="357"/>
      <c r="V12"/>
      <c r="Z12" s="60"/>
      <c r="AA12" s="60"/>
      <c r="AB12" s="60"/>
    </row>
    <row r="13" spans="1:29" s="17" customFormat="1" ht="23.25" customHeight="1" x14ac:dyDescent="0.2">
      <c r="A13" s="355" t="s">
        <v>72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1"/>
      <c r="N13" s="31" t="s">
        <v>34</v>
      </c>
      <c r="O13" s="354"/>
      <c r="P13" s="35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5" t="s">
        <v>73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8" t="s">
        <v>74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/>
      <c r="N15" s="359" t="s">
        <v>63</v>
      </c>
      <c r="O15" s="359"/>
      <c r="P15" s="359"/>
      <c r="Q15" s="359"/>
      <c r="R15" s="3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0"/>
      <c r="O16" s="360"/>
      <c r="P16" s="360"/>
      <c r="Q16" s="360"/>
      <c r="R16" s="3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2" t="s">
        <v>61</v>
      </c>
      <c r="B17" s="362" t="s">
        <v>51</v>
      </c>
      <c r="C17" s="363" t="s">
        <v>50</v>
      </c>
      <c r="D17" s="362" t="s">
        <v>52</v>
      </c>
      <c r="E17" s="362"/>
      <c r="F17" s="362" t="s">
        <v>24</v>
      </c>
      <c r="G17" s="362" t="s">
        <v>27</v>
      </c>
      <c r="H17" s="362" t="s">
        <v>25</v>
      </c>
      <c r="I17" s="362" t="s">
        <v>26</v>
      </c>
      <c r="J17" s="364" t="s">
        <v>16</v>
      </c>
      <c r="K17" s="364" t="s">
        <v>65</v>
      </c>
      <c r="L17" s="364" t="s">
        <v>2</v>
      </c>
      <c r="M17" s="362" t="s">
        <v>28</v>
      </c>
      <c r="N17" s="362" t="s">
        <v>17</v>
      </c>
      <c r="O17" s="362"/>
      <c r="P17" s="362"/>
      <c r="Q17" s="362"/>
      <c r="R17" s="362"/>
      <c r="S17" s="361" t="s">
        <v>58</v>
      </c>
      <c r="T17" s="362"/>
      <c r="U17" s="362" t="s">
        <v>6</v>
      </c>
      <c r="V17" s="362" t="s">
        <v>44</v>
      </c>
      <c r="W17" s="366" t="s">
        <v>56</v>
      </c>
      <c r="X17" s="362" t="s">
        <v>18</v>
      </c>
      <c r="Y17" s="368" t="s">
        <v>62</v>
      </c>
      <c r="Z17" s="368" t="s">
        <v>19</v>
      </c>
      <c r="AA17" s="369" t="s">
        <v>59</v>
      </c>
      <c r="AB17" s="370"/>
      <c r="AC17" s="371"/>
      <c r="AD17" s="375"/>
      <c r="BA17" s="376" t="s">
        <v>64</v>
      </c>
    </row>
    <row r="18" spans="1:53" ht="14.25" customHeight="1" x14ac:dyDescent="0.2">
      <c r="A18" s="362"/>
      <c r="B18" s="362"/>
      <c r="C18" s="363"/>
      <c r="D18" s="362"/>
      <c r="E18" s="362"/>
      <c r="F18" s="362" t="s">
        <v>20</v>
      </c>
      <c r="G18" s="362" t="s">
        <v>21</v>
      </c>
      <c r="H18" s="362" t="s">
        <v>22</v>
      </c>
      <c r="I18" s="362" t="s">
        <v>22</v>
      </c>
      <c r="J18" s="365"/>
      <c r="K18" s="365"/>
      <c r="L18" s="365"/>
      <c r="M18" s="362"/>
      <c r="N18" s="362"/>
      <c r="O18" s="362"/>
      <c r="P18" s="362"/>
      <c r="Q18" s="362"/>
      <c r="R18" s="362"/>
      <c r="S18" s="36" t="s">
        <v>47</v>
      </c>
      <c r="T18" s="36" t="s">
        <v>46</v>
      </c>
      <c r="U18" s="362"/>
      <c r="V18" s="362"/>
      <c r="W18" s="367"/>
      <c r="X18" s="362"/>
      <c r="Y18" s="368"/>
      <c r="Z18" s="368"/>
      <c r="AA18" s="372"/>
      <c r="AB18" s="373"/>
      <c r="AC18" s="374"/>
      <c r="AD18" s="375"/>
      <c r="BA18" s="376"/>
    </row>
    <row r="19" spans="1:53" ht="27.75" customHeight="1" x14ac:dyDescent="0.2">
      <c r="A19" s="377" t="s">
        <v>75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55"/>
      <c r="Z19" s="55"/>
    </row>
    <row r="20" spans="1:53" ht="16.5" customHeight="1" x14ac:dyDescent="0.25">
      <c r="A20" s="378" t="s">
        <v>75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0">
        <v>4607091389258</v>
      </c>
      <c r="E22" s="3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2"/>
      <c r="P22" s="382"/>
      <c r="Q22" s="382"/>
      <c r="R22" s="38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4" t="s">
        <v>43</v>
      </c>
      <c r="O23" s="385"/>
      <c r="P23" s="385"/>
      <c r="Q23" s="385"/>
      <c r="R23" s="385"/>
      <c r="S23" s="385"/>
      <c r="T23" s="38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8"/>
      <c r="N24" s="384" t="s">
        <v>43</v>
      </c>
      <c r="O24" s="385"/>
      <c r="P24" s="385"/>
      <c r="Q24" s="385"/>
      <c r="R24" s="385"/>
      <c r="S24" s="385"/>
      <c r="T24" s="38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0">
        <v>4607091383881</v>
      </c>
      <c r="E26" s="3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2"/>
      <c r="P26" s="382"/>
      <c r="Q26" s="382"/>
      <c r="R26" s="38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0">
        <v>4607091388237</v>
      </c>
      <c r="E27" s="3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2"/>
      <c r="P27" s="382"/>
      <c r="Q27" s="382"/>
      <c r="R27" s="38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87</v>
      </c>
      <c r="C28" s="37">
        <v>4301051552</v>
      </c>
      <c r="D28" s="380">
        <v>4607091388237</v>
      </c>
      <c r="E28" s="38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1" t="s">
        <v>88</v>
      </c>
      <c r="O28" s="382"/>
      <c r="P28" s="382"/>
      <c r="Q28" s="382"/>
      <c r="R28" s="383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80">
        <v>4607091383935</v>
      </c>
      <c r="E29" s="3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2"/>
      <c r="P29" s="382"/>
      <c r="Q29" s="382"/>
      <c r="R29" s="38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80">
        <v>4680115881853</v>
      </c>
      <c r="E30" s="3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2"/>
      <c r="P30" s="382"/>
      <c r="Q30" s="382"/>
      <c r="R30" s="38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80">
        <v>4607091383911</v>
      </c>
      <c r="E31" s="38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2"/>
      <c r="P31" s="382"/>
      <c r="Q31" s="382"/>
      <c r="R31" s="38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4301051174</v>
      </c>
      <c r="D32" s="380">
        <v>4607091388244</v>
      </c>
      <c r="E32" s="38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2"/>
      <c r="P32" s="382"/>
      <c r="Q32" s="382"/>
      <c r="R32" s="38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87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/>
      <c r="N33" s="384" t="s">
        <v>43</v>
      </c>
      <c r="O33" s="385"/>
      <c r="P33" s="385"/>
      <c r="Q33" s="385"/>
      <c r="R33" s="385"/>
      <c r="S33" s="385"/>
      <c r="T33" s="38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87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8"/>
      <c r="N34" s="384" t="s">
        <v>43</v>
      </c>
      <c r="O34" s="385"/>
      <c r="P34" s="385"/>
      <c r="Q34" s="385"/>
      <c r="R34" s="385"/>
      <c r="S34" s="385"/>
      <c r="T34" s="38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97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4301032013</v>
      </c>
      <c r="D36" s="380">
        <v>4607091388503</v>
      </c>
      <c r="E36" s="38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2"/>
      <c r="P36" s="382"/>
      <c r="Q36" s="382"/>
      <c r="R36" s="38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4" t="s">
        <v>43</v>
      </c>
      <c r="O37" s="385"/>
      <c r="P37" s="385"/>
      <c r="Q37" s="385"/>
      <c r="R37" s="385"/>
      <c r="S37" s="385"/>
      <c r="T37" s="38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87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  <c r="N38" s="384" t="s">
        <v>43</v>
      </c>
      <c r="O38" s="385"/>
      <c r="P38" s="385"/>
      <c r="Q38" s="385"/>
      <c r="R38" s="385"/>
      <c r="S38" s="385"/>
      <c r="T38" s="38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102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103</v>
      </c>
      <c r="B40" s="64" t="s">
        <v>104</v>
      </c>
      <c r="C40" s="37">
        <v>4301160001</v>
      </c>
      <c r="D40" s="380">
        <v>4607091388282</v>
      </c>
      <c r="E40" s="3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2"/>
      <c r="P40" s="382"/>
      <c r="Q40" s="382"/>
      <c r="R40" s="38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/>
      <c r="N41" s="384" t="s">
        <v>43</v>
      </c>
      <c r="O41" s="385"/>
      <c r="P41" s="385"/>
      <c r="Q41" s="385"/>
      <c r="R41" s="385"/>
      <c r="S41" s="385"/>
      <c r="T41" s="38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87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8"/>
      <c r="N42" s="384" t="s">
        <v>43</v>
      </c>
      <c r="O42" s="385"/>
      <c r="P42" s="385"/>
      <c r="Q42" s="385"/>
      <c r="R42" s="385"/>
      <c r="S42" s="385"/>
      <c r="T42" s="38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106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107</v>
      </c>
      <c r="B44" s="64" t="s">
        <v>108</v>
      </c>
      <c r="C44" s="37">
        <v>4301170002</v>
      </c>
      <c r="D44" s="380">
        <v>4607091389111</v>
      </c>
      <c r="E44" s="3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2"/>
      <c r="P44" s="382"/>
      <c r="Q44" s="382"/>
      <c r="R44" s="38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8"/>
      <c r="N45" s="384" t="s">
        <v>43</v>
      </c>
      <c r="O45" s="385"/>
      <c r="P45" s="385"/>
      <c r="Q45" s="385"/>
      <c r="R45" s="385"/>
      <c r="S45" s="385"/>
      <c r="T45" s="38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87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8"/>
      <c r="N46" s="384" t="s">
        <v>43</v>
      </c>
      <c r="O46" s="385"/>
      <c r="P46" s="385"/>
      <c r="Q46" s="385"/>
      <c r="R46" s="385"/>
      <c r="S46" s="385"/>
      <c r="T46" s="38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77" t="s">
        <v>109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55"/>
      <c r="Z47" s="55"/>
    </row>
    <row r="48" spans="1:53" ht="16.5" customHeight="1" x14ac:dyDescent="0.25">
      <c r="A48" s="378" t="s">
        <v>110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66"/>
      <c r="Z48" s="66"/>
    </row>
    <row r="49" spans="1:53" ht="14.25" customHeight="1" x14ac:dyDescent="0.25">
      <c r="A49" s="379" t="s">
        <v>111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112</v>
      </c>
      <c r="B50" s="64" t="s">
        <v>113</v>
      </c>
      <c r="C50" s="37">
        <v>4301020234</v>
      </c>
      <c r="D50" s="380">
        <v>4680115881440</v>
      </c>
      <c r="E50" s="3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2"/>
      <c r="P50" s="382"/>
      <c r="Q50" s="382"/>
      <c r="R50" s="38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116</v>
      </c>
      <c r="B51" s="64" t="s">
        <v>117</v>
      </c>
      <c r="C51" s="37">
        <v>4301020232</v>
      </c>
      <c r="D51" s="380">
        <v>4680115881433</v>
      </c>
      <c r="E51" s="3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2"/>
      <c r="P51" s="382"/>
      <c r="Q51" s="382"/>
      <c r="R51" s="38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87"/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8"/>
      <c r="N52" s="384" t="s">
        <v>43</v>
      </c>
      <c r="O52" s="385"/>
      <c r="P52" s="385"/>
      <c r="Q52" s="385"/>
      <c r="R52" s="385"/>
      <c r="S52" s="385"/>
      <c r="T52" s="38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87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8"/>
      <c r="N53" s="384" t="s">
        <v>43</v>
      </c>
      <c r="O53" s="385"/>
      <c r="P53" s="385"/>
      <c r="Q53" s="385"/>
      <c r="R53" s="385"/>
      <c r="S53" s="385"/>
      <c r="T53" s="38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78" t="s">
        <v>118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66"/>
      <c r="Z54" s="66"/>
    </row>
    <row r="55" spans="1:53" ht="14.25" customHeight="1" x14ac:dyDescent="0.25">
      <c r="A55" s="379" t="s">
        <v>119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80">
        <v>4680115881426</v>
      </c>
      <c r="E56" s="3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82"/>
      <c r="P56" s="382"/>
      <c r="Q56" s="382"/>
      <c r="R56" s="383"/>
      <c r="S56" s="40" t="s">
        <v>48</v>
      </c>
      <c r="T56" s="40" t="s">
        <v>48</v>
      </c>
      <c r="U56" s="41" t="s">
        <v>0</v>
      </c>
      <c r="V56" s="59">
        <v>100</v>
      </c>
      <c r="W56" s="56">
        <f>IFERROR(IF(V56="",0,CEILING((V56/$H56),1)*$H56),"")</f>
        <v>108</v>
      </c>
      <c r="X56" s="42">
        <f>IFERROR(IF(W56=0,"",ROUNDUP(W56/H56,0)*0.02175),"")</f>
        <v>0.21749999999999997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120</v>
      </c>
      <c r="B57" s="64" t="s">
        <v>122</v>
      </c>
      <c r="C57" s="37">
        <v>4301011481</v>
      </c>
      <c r="D57" s="380">
        <v>4680115881426</v>
      </c>
      <c r="E57" s="38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402" t="s">
        <v>123</v>
      </c>
      <c r="O57" s="382"/>
      <c r="P57" s="382"/>
      <c r="Q57" s="382"/>
      <c r="R57" s="38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125</v>
      </c>
      <c r="B58" s="64" t="s">
        <v>126</v>
      </c>
      <c r="C58" s="37">
        <v>4301011437</v>
      </c>
      <c r="D58" s="380">
        <v>4680115881419</v>
      </c>
      <c r="E58" s="38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2"/>
      <c r="P58" s="382"/>
      <c r="Q58" s="382"/>
      <c r="R58" s="38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4301011458</v>
      </c>
      <c r="D59" s="380">
        <v>4680115881525</v>
      </c>
      <c r="E59" s="38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404" t="s">
        <v>129</v>
      </c>
      <c r="O59" s="382"/>
      <c r="P59" s="382"/>
      <c r="Q59" s="382"/>
      <c r="R59" s="38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8"/>
      <c r="N60" s="384" t="s">
        <v>43</v>
      </c>
      <c r="O60" s="385"/>
      <c r="P60" s="385"/>
      <c r="Q60" s="385"/>
      <c r="R60" s="385"/>
      <c r="S60" s="385"/>
      <c r="T60" s="386"/>
      <c r="U60" s="43" t="s">
        <v>42</v>
      </c>
      <c r="V60" s="44">
        <f>IFERROR(V56/H56,"0")+IFERROR(V57/H57,"0")+IFERROR(V58/H58,"0")+IFERROR(V59/H59,"0")</f>
        <v>9.2592592592592595</v>
      </c>
      <c r="W60" s="44">
        <f>IFERROR(W56/H56,"0")+IFERROR(W57/H57,"0")+IFERROR(W58/H58,"0")+IFERROR(W59/H59,"0")</f>
        <v>10</v>
      </c>
      <c r="X60" s="44">
        <f>IFERROR(IF(X56="",0,X56),"0")+IFERROR(IF(X57="",0,X57),"0")+IFERROR(IF(X58="",0,X58),"0")+IFERROR(IF(X59="",0,X59),"0")</f>
        <v>0.21749999999999997</v>
      </c>
      <c r="Y60" s="68"/>
      <c r="Z60" s="68"/>
    </row>
    <row r="61" spans="1:53" x14ac:dyDescent="0.2">
      <c r="A61" s="387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8"/>
      <c r="N61" s="384" t="s">
        <v>43</v>
      </c>
      <c r="O61" s="385"/>
      <c r="P61" s="385"/>
      <c r="Q61" s="385"/>
      <c r="R61" s="385"/>
      <c r="S61" s="385"/>
      <c r="T61" s="386"/>
      <c r="U61" s="43" t="s">
        <v>0</v>
      </c>
      <c r="V61" s="44">
        <f>IFERROR(SUM(V56:V59),"0")</f>
        <v>100</v>
      </c>
      <c r="W61" s="44">
        <f>IFERROR(SUM(W56:W59),"0")</f>
        <v>108</v>
      </c>
      <c r="X61" s="43"/>
      <c r="Y61" s="68"/>
      <c r="Z61" s="68"/>
    </row>
    <row r="62" spans="1:53" ht="16.5" customHeight="1" x14ac:dyDescent="0.25">
      <c r="A62" s="378" t="s">
        <v>109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66"/>
      <c r="Z62" s="66"/>
    </row>
    <row r="63" spans="1:53" ht="14.25" customHeight="1" x14ac:dyDescent="0.25">
      <c r="A63" s="379" t="s">
        <v>119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131</v>
      </c>
      <c r="B64" s="64" t="s">
        <v>132</v>
      </c>
      <c r="C64" s="37">
        <v>4301011625</v>
      </c>
      <c r="D64" s="380">
        <v>4680115883956</v>
      </c>
      <c r="E64" s="38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405" t="s">
        <v>133</v>
      </c>
      <c r="O64" s="382"/>
      <c r="P64" s="382"/>
      <c r="Q64" s="382"/>
      <c r="R64" s="383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customHeight="1" x14ac:dyDescent="0.25">
      <c r="A65" s="64" t="s">
        <v>135</v>
      </c>
      <c r="B65" s="64" t="s">
        <v>136</v>
      </c>
      <c r="C65" s="37">
        <v>4301011624</v>
      </c>
      <c r="D65" s="380">
        <v>4680115883949</v>
      </c>
      <c r="E65" s="380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406" t="s">
        <v>137</v>
      </c>
      <c r="O65" s="382"/>
      <c r="P65" s="382"/>
      <c r="Q65" s="382"/>
      <c r="R65" s="383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4301011623</v>
      </c>
      <c r="D66" s="380">
        <v>4607091382945</v>
      </c>
      <c r="E66" s="38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407" t="s">
        <v>140</v>
      </c>
      <c r="O66" s="382"/>
      <c r="P66" s="382"/>
      <c r="Q66" s="382"/>
      <c r="R66" s="38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141</v>
      </c>
      <c r="B67" s="64" t="s">
        <v>142</v>
      </c>
      <c r="C67" s="37">
        <v>4301011540</v>
      </c>
      <c r="D67" s="380">
        <v>4607091385670</v>
      </c>
      <c r="E67" s="38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408" t="s">
        <v>143</v>
      </c>
      <c r="O67" s="382"/>
      <c r="P67" s="382"/>
      <c r="Q67" s="382"/>
      <c r="R67" s="38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145</v>
      </c>
      <c r="B68" s="64" t="s">
        <v>146</v>
      </c>
      <c r="C68" s="37">
        <v>4301011468</v>
      </c>
      <c r="D68" s="380">
        <v>4680115881327</v>
      </c>
      <c r="E68" s="38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2"/>
      <c r="P68" s="382"/>
      <c r="Q68" s="382"/>
      <c r="R68" s="38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148</v>
      </c>
      <c r="B69" s="64" t="s">
        <v>149</v>
      </c>
      <c r="C69" s="37">
        <v>4301011703</v>
      </c>
      <c r="D69" s="380">
        <v>4680115882133</v>
      </c>
      <c r="E69" s="38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410" t="s">
        <v>150</v>
      </c>
      <c r="O69" s="382"/>
      <c r="P69" s="382"/>
      <c r="Q69" s="382"/>
      <c r="R69" s="38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151</v>
      </c>
      <c r="B70" s="64" t="s">
        <v>152</v>
      </c>
      <c r="C70" s="37">
        <v>4301011192</v>
      </c>
      <c r="D70" s="380">
        <v>4607091382952</v>
      </c>
      <c r="E70" s="38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2"/>
      <c r="P70" s="382"/>
      <c r="Q70" s="382"/>
      <c r="R70" s="38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153</v>
      </c>
      <c r="B71" s="64" t="s">
        <v>154</v>
      </c>
      <c r="C71" s="37">
        <v>4301011382</v>
      </c>
      <c r="D71" s="380">
        <v>4607091385687</v>
      </c>
      <c r="E71" s="38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2"/>
      <c r="P71" s="382"/>
      <c r="Q71" s="382"/>
      <c r="R71" s="38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155</v>
      </c>
      <c r="B72" s="64" t="s">
        <v>156</v>
      </c>
      <c r="C72" s="37">
        <v>4301011565</v>
      </c>
      <c r="D72" s="380">
        <v>4680115882539</v>
      </c>
      <c r="E72" s="38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2"/>
      <c r="P72" s="382"/>
      <c r="Q72" s="382"/>
      <c r="R72" s="38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157</v>
      </c>
      <c r="B73" s="64" t="s">
        <v>158</v>
      </c>
      <c r="C73" s="37">
        <v>4301011344</v>
      </c>
      <c r="D73" s="380">
        <v>4607091384604</v>
      </c>
      <c r="E73" s="38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2"/>
      <c r="P73" s="382"/>
      <c r="Q73" s="382"/>
      <c r="R73" s="38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159</v>
      </c>
      <c r="B74" s="64" t="s">
        <v>160</v>
      </c>
      <c r="C74" s="37">
        <v>4301011386</v>
      </c>
      <c r="D74" s="380">
        <v>4680115880283</v>
      </c>
      <c r="E74" s="38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2"/>
      <c r="P74" s="382"/>
      <c r="Q74" s="382"/>
      <c r="R74" s="38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161</v>
      </c>
      <c r="B75" s="64" t="s">
        <v>162</v>
      </c>
      <c r="C75" s="37">
        <v>4301011443</v>
      </c>
      <c r="D75" s="380">
        <v>4680115881303</v>
      </c>
      <c r="E75" s="380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147</v>
      </c>
      <c r="M75" s="38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2"/>
      <c r="P75" s="382"/>
      <c r="Q75" s="382"/>
      <c r="R75" s="38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163</v>
      </c>
      <c r="B76" s="64" t="s">
        <v>164</v>
      </c>
      <c r="C76" s="37">
        <v>4301011432</v>
      </c>
      <c r="D76" s="380">
        <v>4680115882720</v>
      </c>
      <c r="E76" s="380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114</v>
      </c>
      <c r="M76" s="38">
        <v>90</v>
      </c>
      <c r="N76" s="417" t="s">
        <v>165</v>
      </c>
      <c r="O76" s="382"/>
      <c r="P76" s="382"/>
      <c r="Q76" s="382"/>
      <c r="R76" s="38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166</v>
      </c>
      <c r="B77" s="64" t="s">
        <v>167</v>
      </c>
      <c r="C77" s="37">
        <v>4301011352</v>
      </c>
      <c r="D77" s="380">
        <v>4607091388466</v>
      </c>
      <c r="E77" s="380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144</v>
      </c>
      <c r="M77" s="38">
        <v>45</v>
      </c>
      <c r="N77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2"/>
      <c r="P77" s="382"/>
      <c r="Q77" s="382"/>
      <c r="R77" s="38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168</v>
      </c>
      <c r="B78" s="64" t="s">
        <v>169</v>
      </c>
      <c r="C78" s="37">
        <v>4301011417</v>
      </c>
      <c r="D78" s="380">
        <v>4680115880269</v>
      </c>
      <c r="E78" s="380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144</v>
      </c>
      <c r="M78" s="38">
        <v>50</v>
      </c>
      <c r="N78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2"/>
      <c r="P78" s="382"/>
      <c r="Q78" s="382"/>
      <c r="R78" s="38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170</v>
      </c>
      <c r="B79" s="64" t="s">
        <v>171</v>
      </c>
      <c r="C79" s="37">
        <v>4301011415</v>
      </c>
      <c r="D79" s="380">
        <v>4680115880429</v>
      </c>
      <c r="E79" s="380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144</v>
      </c>
      <c r="M79" s="38">
        <v>50</v>
      </c>
      <c r="N79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2"/>
      <c r="P79" s="382"/>
      <c r="Q79" s="382"/>
      <c r="R79" s="38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172</v>
      </c>
      <c r="B80" s="64" t="s">
        <v>173</v>
      </c>
      <c r="C80" s="37">
        <v>4301011462</v>
      </c>
      <c r="D80" s="380">
        <v>4680115881457</v>
      </c>
      <c r="E80" s="380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2"/>
      <c r="P80" s="382"/>
      <c r="Q80" s="382"/>
      <c r="R80" s="38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7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8"/>
      <c r="N81" s="384" t="s">
        <v>43</v>
      </c>
      <c r="O81" s="385"/>
      <c r="P81" s="385"/>
      <c r="Q81" s="385"/>
      <c r="R81" s="385"/>
      <c r="S81" s="385"/>
      <c r="T81" s="386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8"/>
      <c r="N82" s="384" t="s">
        <v>43</v>
      </c>
      <c r="O82" s="385"/>
      <c r="P82" s="385"/>
      <c r="Q82" s="385"/>
      <c r="R82" s="385"/>
      <c r="S82" s="385"/>
      <c r="T82" s="386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79" t="s">
        <v>111</v>
      </c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67"/>
      <c r="Z83" s="67"/>
    </row>
    <row r="84" spans="1:53" ht="27" customHeight="1" x14ac:dyDescent="0.25">
      <c r="A84" s="64" t="s">
        <v>174</v>
      </c>
      <c r="B84" s="64" t="s">
        <v>175</v>
      </c>
      <c r="C84" s="37">
        <v>4301020189</v>
      </c>
      <c r="D84" s="380">
        <v>4607091384789</v>
      </c>
      <c r="E84" s="380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115</v>
      </c>
      <c r="L84" s="39" t="s">
        <v>114</v>
      </c>
      <c r="M84" s="38">
        <v>45</v>
      </c>
      <c r="N84" s="422" t="s">
        <v>176</v>
      </c>
      <c r="O84" s="382"/>
      <c r="P84" s="382"/>
      <c r="Q84" s="382"/>
      <c r="R84" s="38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177</v>
      </c>
      <c r="B85" s="64" t="s">
        <v>178</v>
      </c>
      <c r="C85" s="37">
        <v>4301020235</v>
      </c>
      <c r="D85" s="380">
        <v>4680115881488</v>
      </c>
      <c r="E85" s="38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115</v>
      </c>
      <c r="L85" s="39" t="s">
        <v>114</v>
      </c>
      <c r="M85" s="38">
        <v>50</v>
      </c>
      <c r="N85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2"/>
      <c r="P85" s="382"/>
      <c r="Q85" s="382"/>
      <c r="R85" s="38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179</v>
      </c>
      <c r="B86" s="64" t="s">
        <v>180</v>
      </c>
      <c r="C86" s="37">
        <v>4301020183</v>
      </c>
      <c r="D86" s="380">
        <v>4607091384765</v>
      </c>
      <c r="E86" s="38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114</v>
      </c>
      <c r="M86" s="38">
        <v>45</v>
      </c>
      <c r="N86" s="424" t="s">
        <v>181</v>
      </c>
      <c r="O86" s="382"/>
      <c r="P86" s="382"/>
      <c r="Q86" s="382"/>
      <c r="R86" s="38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182</v>
      </c>
      <c r="B87" s="64" t="s">
        <v>183</v>
      </c>
      <c r="C87" s="37">
        <v>4301020228</v>
      </c>
      <c r="D87" s="380">
        <v>4680115882751</v>
      </c>
      <c r="E87" s="38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114</v>
      </c>
      <c r="M87" s="38">
        <v>90</v>
      </c>
      <c r="N87" s="425" t="s">
        <v>184</v>
      </c>
      <c r="O87" s="382"/>
      <c r="P87" s="382"/>
      <c r="Q87" s="382"/>
      <c r="R87" s="38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185</v>
      </c>
      <c r="B88" s="64" t="s">
        <v>186</v>
      </c>
      <c r="C88" s="37">
        <v>4301020258</v>
      </c>
      <c r="D88" s="380">
        <v>4680115882775</v>
      </c>
      <c r="E88" s="38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188</v>
      </c>
      <c r="L88" s="39" t="s">
        <v>144</v>
      </c>
      <c r="M88" s="38">
        <v>50</v>
      </c>
      <c r="N88" s="426" t="s">
        <v>187</v>
      </c>
      <c r="O88" s="382"/>
      <c r="P88" s="382"/>
      <c r="Q88" s="382"/>
      <c r="R88" s="38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189</v>
      </c>
      <c r="B89" s="64" t="s">
        <v>190</v>
      </c>
      <c r="C89" s="37">
        <v>4301020217</v>
      </c>
      <c r="D89" s="380">
        <v>4680115880658</v>
      </c>
      <c r="E89" s="38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114</v>
      </c>
      <c r="M89" s="38">
        <v>50</v>
      </c>
      <c r="N89" s="4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2"/>
      <c r="P89" s="382"/>
      <c r="Q89" s="382"/>
      <c r="R89" s="383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191</v>
      </c>
      <c r="B90" s="64" t="s">
        <v>192</v>
      </c>
      <c r="C90" s="37">
        <v>4301020223</v>
      </c>
      <c r="D90" s="380">
        <v>4607091381962</v>
      </c>
      <c r="E90" s="380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114</v>
      </c>
      <c r="M90" s="38">
        <v>50</v>
      </c>
      <c r="N90" s="4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2"/>
      <c r="P90" s="382"/>
      <c r="Q90" s="382"/>
      <c r="R90" s="383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8"/>
      <c r="N91" s="384" t="s">
        <v>43</v>
      </c>
      <c r="O91" s="385"/>
      <c r="P91" s="385"/>
      <c r="Q91" s="385"/>
      <c r="R91" s="385"/>
      <c r="S91" s="385"/>
      <c r="T91" s="386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87"/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8"/>
      <c r="N92" s="384" t="s">
        <v>43</v>
      </c>
      <c r="O92" s="385"/>
      <c r="P92" s="385"/>
      <c r="Q92" s="385"/>
      <c r="R92" s="385"/>
      <c r="S92" s="385"/>
      <c r="T92" s="386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79" t="s">
        <v>76</v>
      </c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67"/>
      <c r="Z93" s="67"/>
    </row>
    <row r="94" spans="1:53" ht="16.5" customHeight="1" x14ac:dyDescent="0.25">
      <c r="A94" s="64" t="s">
        <v>193</v>
      </c>
      <c r="B94" s="64" t="s">
        <v>194</v>
      </c>
      <c r="C94" s="37">
        <v>4301030895</v>
      </c>
      <c r="D94" s="380">
        <v>4607091387667</v>
      </c>
      <c r="E94" s="380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115</v>
      </c>
      <c r="L94" s="39" t="s">
        <v>114</v>
      </c>
      <c r="M94" s="38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2"/>
      <c r="P94" s="382"/>
      <c r="Q94" s="382"/>
      <c r="R94" s="38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195</v>
      </c>
      <c r="B95" s="64" t="s">
        <v>196</v>
      </c>
      <c r="C95" s="37">
        <v>4301030961</v>
      </c>
      <c r="D95" s="380">
        <v>4607091387636</v>
      </c>
      <c r="E95" s="380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2"/>
      <c r="P95" s="382"/>
      <c r="Q95" s="382"/>
      <c r="R95" s="38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197</v>
      </c>
      <c r="B96" s="64" t="s">
        <v>198</v>
      </c>
      <c r="C96" s="37">
        <v>4301031078</v>
      </c>
      <c r="D96" s="380">
        <v>4607091384727</v>
      </c>
      <c r="E96" s="38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115</v>
      </c>
      <c r="L96" s="39" t="s">
        <v>79</v>
      </c>
      <c r="M96" s="38">
        <v>45</v>
      </c>
      <c r="N96" s="4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2"/>
      <c r="P96" s="382"/>
      <c r="Q96" s="382"/>
      <c r="R96" s="38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199</v>
      </c>
      <c r="B97" s="64" t="s">
        <v>200</v>
      </c>
      <c r="C97" s="37">
        <v>4301031080</v>
      </c>
      <c r="D97" s="380">
        <v>4607091386745</v>
      </c>
      <c r="E97" s="380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4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2"/>
      <c r="P97" s="382"/>
      <c r="Q97" s="382"/>
      <c r="R97" s="38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201</v>
      </c>
      <c r="B98" s="64" t="s">
        <v>202</v>
      </c>
      <c r="C98" s="37">
        <v>4301030963</v>
      </c>
      <c r="D98" s="380">
        <v>4607091382426</v>
      </c>
      <c r="E98" s="38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2"/>
      <c r="P98" s="382"/>
      <c r="Q98" s="382"/>
      <c r="R98" s="38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203</v>
      </c>
      <c r="B99" s="64" t="s">
        <v>204</v>
      </c>
      <c r="C99" s="37">
        <v>4301030962</v>
      </c>
      <c r="D99" s="380">
        <v>4607091386547</v>
      </c>
      <c r="E99" s="38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188</v>
      </c>
      <c r="L99" s="39" t="s">
        <v>79</v>
      </c>
      <c r="M99" s="38">
        <v>40</v>
      </c>
      <c r="N99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2"/>
      <c r="P99" s="382"/>
      <c r="Q99" s="382"/>
      <c r="R99" s="38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205</v>
      </c>
      <c r="B100" s="64" t="s">
        <v>206</v>
      </c>
      <c r="C100" s="37">
        <v>4301031079</v>
      </c>
      <c r="D100" s="380">
        <v>4607091384734</v>
      </c>
      <c r="E100" s="380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188</v>
      </c>
      <c r="L100" s="39" t="s">
        <v>79</v>
      </c>
      <c r="M100" s="38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2"/>
      <c r="P100" s="382"/>
      <c r="Q100" s="382"/>
      <c r="R100" s="38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207</v>
      </c>
      <c r="B101" s="64" t="s">
        <v>208</v>
      </c>
      <c r="C101" s="37">
        <v>4301030964</v>
      </c>
      <c r="D101" s="380">
        <v>4607091382464</v>
      </c>
      <c r="E101" s="380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188</v>
      </c>
      <c r="L101" s="39" t="s">
        <v>79</v>
      </c>
      <c r="M101" s="38">
        <v>40</v>
      </c>
      <c r="N101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2"/>
      <c r="P101" s="382"/>
      <c r="Q101" s="382"/>
      <c r="R101" s="38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8"/>
      <c r="N102" s="384" t="s">
        <v>43</v>
      </c>
      <c r="O102" s="385"/>
      <c r="P102" s="385"/>
      <c r="Q102" s="385"/>
      <c r="R102" s="385"/>
      <c r="S102" s="385"/>
      <c r="T102" s="386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8"/>
      <c r="N103" s="384" t="s">
        <v>43</v>
      </c>
      <c r="O103" s="385"/>
      <c r="P103" s="385"/>
      <c r="Q103" s="385"/>
      <c r="R103" s="385"/>
      <c r="S103" s="385"/>
      <c r="T103" s="386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79" t="s">
        <v>81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67"/>
      <c r="Z104" s="67"/>
    </row>
    <row r="105" spans="1:53" ht="27" customHeight="1" x14ac:dyDescent="0.25">
      <c r="A105" s="64" t="s">
        <v>209</v>
      </c>
      <c r="B105" s="64" t="s">
        <v>210</v>
      </c>
      <c r="C105" s="37">
        <v>4301051437</v>
      </c>
      <c r="D105" s="380">
        <v>4607091386967</v>
      </c>
      <c r="E105" s="38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115</v>
      </c>
      <c r="L105" s="39" t="s">
        <v>144</v>
      </c>
      <c r="M105" s="38">
        <v>45</v>
      </c>
      <c r="N105" s="437" t="s">
        <v>211</v>
      </c>
      <c r="O105" s="382"/>
      <c r="P105" s="382"/>
      <c r="Q105" s="382"/>
      <c r="R105" s="38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212</v>
      </c>
      <c r="C106" s="37">
        <v>4301051543</v>
      </c>
      <c r="D106" s="380">
        <v>4607091386967</v>
      </c>
      <c r="E106" s="38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115</v>
      </c>
      <c r="L106" s="39" t="s">
        <v>79</v>
      </c>
      <c r="M106" s="38">
        <v>45</v>
      </c>
      <c r="N106" s="438" t="s">
        <v>213</v>
      </c>
      <c r="O106" s="382"/>
      <c r="P106" s="382"/>
      <c r="Q106" s="382"/>
      <c r="R106" s="38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214</v>
      </c>
      <c r="B107" s="64" t="s">
        <v>215</v>
      </c>
      <c r="C107" s="37">
        <v>4301051611</v>
      </c>
      <c r="D107" s="380">
        <v>4607091385304</v>
      </c>
      <c r="E107" s="38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40</v>
      </c>
      <c r="N107" s="439" t="s">
        <v>216</v>
      </c>
      <c r="O107" s="382"/>
      <c r="P107" s="382"/>
      <c r="Q107" s="382"/>
      <c r="R107" s="38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217</v>
      </c>
      <c r="B108" s="64" t="s">
        <v>218</v>
      </c>
      <c r="C108" s="37">
        <v>4301051306</v>
      </c>
      <c r="D108" s="380">
        <v>4607091386264</v>
      </c>
      <c r="E108" s="38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2"/>
      <c r="P108" s="382"/>
      <c r="Q108" s="382"/>
      <c r="R108" s="38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219</v>
      </c>
      <c r="B109" s="64" t="s">
        <v>220</v>
      </c>
      <c r="C109" s="37">
        <v>4301051436</v>
      </c>
      <c r="D109" s="380">
        <v>4607091385731</v>
      </c>
      <c r="E109" s="38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144</v>
      </c>
      <c r="M109" s="38">
        <v>45</v>
      </c>
      <c r="N109" s="441" t="s">
        <v>221</v>
      </c>
      <c r="O109" s="382"/>
      <c r="P109" s="382"/>
      <c r="Q109" s="382"/>
      <c r="R109" s="38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222</v>
      </c>
      <c r="B110" s="64" t="s">
        <v>223</v>
      </c>
      <c r="C110" s="37">
        <v>4301051439</v>
      </c>
      <c r="D110" s="380">
        <v>4680115880214</v>
      </c>
      <c r="E110" s="38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144</v>
      </c>
      <c r="M110" s="38">
        <v>45</v>
      </c>
      <c r="N110" s="442" t="s">
        <v>224</v>
      </c>
      <c r="O110" s="382"/>
      <c r="P110" s="382"/>
      <c r="Q110" s="382"/>
      <c r="R110" s="38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225</v>
      </c>
      <c r="B111" s="64" t="s">
        <v>226</v>
      </c>
      <c r="C111" s="37">
        <v>4301051438</v>
      </c>
      <c r="D111" s="380">
        <v>4680115880894</v>
      </c>
      <c r="E111" s="38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144</v>
      </c>
      <c r="M111" s="38">
        <v>45</v>
      </c>
      <c r="N111" s="443" t="s">
        <v>227</v>
      </c>
      <c r="O111" s="382"/>
      <c r="P111" s="382"/>
      <c r="Q111" s="382"/>
      <c r="R111" s="38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228</v>
      </c>
      <c r="B112" s="64" t="s">
        <v>229</v>
      </c>
      <c r="C112" s="37">
        <v>4301051313</v>
      </c>
      <c r="D112" s="380">
        <v>4607091385427</v>
      </c>
      <c r="E112" s="38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2"/>
      <c r="P112" s="382"/>
      <c r="Q112" s="382"/>
      <c r="R112" s="38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230</v>
      </c>
      <c r="B113" s="64" t="s">
        <v>231</v>
      </c>
      <c r="C113" s="37">
        <v>4301051480</v>
      </c>
      <c r="D113" s="380">
        <v>4680115882645</v>
      </c>
      <c r="E113" s="38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5" t="s">
        <v>232</v>
      </c>
      <c r="O113" s="382"/>
      <c r="P113" s="382"/>
      <c r="Q113" s="382"/>
      <c r="R113" s="38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87"/>
      <c r="B114" s="387"/>
      <c r="C114" s="387"/>
      <c r="D114" s="387"/>
      <c r="E114" s="387"/>
      <c r="F114" s="387"/>
      <c r="G114" s="387"/>
      <c r="H114" s="387"/>
      <c r="I114" s="387"/>
      <c r="J114" s="387"/>
      <c r="K114" s="387"/>
      <c r="L114" s="387"/>
      <c r="M114" s="388"/>
      <c r="N114" s="384" t="s">
        <v>43</v>
      </c>
      <c r="O114" s="385"/>
      <c r="P114" s="385"/>
      <c r="Q114" s="385"/>
      <c r="R114" s="385"/>
      <c r="S114" s="385"/>
      <c r="T114" s="38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8"/>
      <c r="N115" s="384" t="s">
        <v>43</v>
      </c>
      <c r="O115" s="385"/>
      <c r="P115" s="385"/>
      <c r="Q115" s="385"/>
      <c r="R115" s="385"/>
      <c r="S115" s="385"/>
      <c r="T115" s="38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9" t="s">
        <v>233</v>
      </c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67"/>
      <c r="Z116" s="67"/>
    </row>
    <row r="117" spans="1:53" ht="27" customHeight="1" x14ac:dyDescent="0.25">
      <c r="A117" s="64" t="s">
        <v>234</v>
      </c>
      <c r="B117" s="64" t="s">
        <v>235</v>
      </c>
      <c r="C117" s="37">
        <v>4301060296</v>
      </c>
      <c r="D117" s="380">
        <v>4607091383065</v>
      </c>
      <c r="E117" s="38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2"/>
      <c r="P117" s="382"/>
      <c r="Q117" s="382"/>
      <c r="R117" s="38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ref="W117:W122" si="7"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236</v>
      </c>
      <c r="B118" s="64" t="s">
        <v>237</v>
      </c>
      <c r="C118" s="37">
        <v>4301060350</v>
      </c>
      <c r="D118" s="380">
        <v>4680115881532</v>
      </c>
      <c r="E118" s="38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115</v>
      </c>
      <c r="L118" s="39" t="s">
        <v>144</v>
      </c>
      <c r="M118" s="38">
        <v>30</v>
      </c>
      <c r="N118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2"/>
      <c r="P118" s="382"/>
      <c r="Q118" s="382"/>
      <c r="R118" s="38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236</v>
      </c>
      <c r="B119" s="64" t="s">
        <v>238</v>
      </c>
      <c r="C119" s="37">
        <v>4301060371</v>
      </c>
      <c r="D119" s="380">
        <v>4680115881532</v>
      </c>
      <c r="E119" s="380"/>
      <c r="F119" s="63">
        <v>1.4</v>
      </c>
      <c r="G119" s="38">
        <v>6</v>
      </c>
      <c r="H119" s="63">
        <v>8.4</v>
      </c>
      <c r="I119" s="63">
        <v>8.9640000000000004</v>
      </c>
      <c r="J119" s="38">
        <v>56</v>
      </c>
      <c r="K119" s="38" t="s">
        <v>115</v>
      </c>
      <c r="L119" s="39" t="s">
        <v>79</v>
      </c>
      <c r="M119" s="38">
        <v>30</v>
      </c>
      <c r="N119" s="448" t="s">
        <v>239</v>
      </c>
      <c r="O119" s="382"/>
      <c r="P119" s="382"/>
      <c r="Q119" s="382"/>
      <c r="R119" s="38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240</v>
      </c>
      <c r="B120" s="64" t="s">
        <v>241</v>
      </c>
      <c r="C120" s="37">
        <v>4301060356</v>
      </c>
      <c r="D120" s="380">
        <v>4680115882652</v>
      </c>
      <c r="E120" s="380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80</v>
      </c>
      <c r="L120" s="39" t="s">
        <v>79</v>
      </c>
      <c r="M120" s="38">
        <v>40</v>
      </c>
      <c r="N120" s="449" t="s">
        <v>242</v>
      </c>
      <c r="O120" s="382"/>
      <c r="P120" s="382"/>
      <c r="Q120" s="382"/>
      <c r="R120" s="38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customHeight="1" x14ac:dyDescent="0.25">
      <c r="A121" s="64" t="s">
        <v>243</v>
      </c>
      <c r="B121" s="64" t="s">
        <v>244</v>
      </c>
      <c r="C121" s="37">
        <v>4301060309</v>
      </c>
      <c r="D121" s="380">
        <v>4680115880238</v>
      </c>
      <c r="E121" s="380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80</v>
      </c>
      <c r="L121" s="39" t="s">
        <v>79</v>
      </c>
      <c r="M121" s="38">
        <v>40</v>
      </c>
      <c r="N121" s="4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82"/>
      <c r="P121" s="382"/>
      <c r="Q121" s="382"/>
      <c r="R121" s="38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245</v>
      </c>
      <c r="B122" s="64" t="s">
        <v>246</v>
      </c>
      <c r="C122" s="37">
        <v>4301060351</v>
      </c>
      <c r="D122" s="380">
        <v>4680115881464</v>
      </c>
      <c r="E122" s="380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80</v>
      </c>
      <c r="L122" s="39" t="s">
        <v>144</v>
      </c>
      <c r="M122" s="38">
        <v>30</v>
      </c>
      <c r="N122" s="451" t="s">
        <v>247</v>
      </c>
      <c r="O122" s="382"/>
      <c r="P122" s="382"/>
      <c r="Q122" s="382"/>
      <c r="R122" s="38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8"/>
      <c r="N123" s="384" t="s">
        <v>43</v>
      </c>
      <c r="O123" s="385"/>
      <c r="P123" s="385"/>
      <c r="Q123" s="385"/>
      <c r="R123" s="385"/>
      <c r="S123" s="385"/>
      <c r="T123" s="386"/>
      <c r="U123" s="43" t="s">
        <v>42</v>
      </c>
      <c r="V123" s="44">
        <f>IFERROR(V117/H117,"0")+IFERROR(V118/H118,"0")+IFERROR(V119/H119,"0")+IFERROR(V120/H120,"0")+IFERROR(V121/H121,"0")+IFERROR(V122/H122,"0")</f>
        <v>0</v>
      </c>
      <c r="W123" s="44">
        <f>IFERROR(W117/H117,"0")+IFERROR(W118/H118,"0")+IFERROR(W119/H119,"0")+IFERROR(W120/H120,"0")+IFERROR(W121/H121,"0")+IFERROR(W122/H122,"0")</f>
        <v>0</v>
      </c>
      <c r="X123" s="44">
        <f>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x14ac:dyDescent="0.2">
      <c r="A124" s="387"/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8"/>
      <c r="N124" s="384" t="s">
        <v>43</v>
      </c>
      <c r="O124" s="385"/>
      <c r="P124" s="385"/>
      <c r="Q124" s="385"/>
      <c r="R124" s="385"/>
      <c r="S124" s="385"/>
      <c r="T124" s="386"/>
      <c r="U124" s="43" t="s">
        <v>0</v>
      </c>
      <c r="V124" s="44">
        <f>IFERROR(SUM(V117:V122),"0")</f>
        <v>0</v>
      </c>
      <c r="W124" s="44">
        <f>IFERROR(SUM(W117:W122),"0")</f>
        <v>0</v>
      </c>
      <c r="X124" s="43"/>
      <c r="Y124" s="68"/>
      <c r="Z124" s="68"/>
    </row>
    <row r="125" spans="1:53" ht="16.5" customHeight="1" x14ac:dyDescent="0.25">
      <c r="A125" s="378" t="s">
        <v>248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66"/>
      <c r="Z125" s="66"/>
    </row>
    <row r="126" spans="1:53" ht="14.25" customHeight="1" x14ac:dyDescent="0.25">
      <c r="A126" s="379" t="s">
        <v>81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67"/>
      <c r="Z126" s="67"/>
    </row>
    <row r="127" spans="1:53" ht="27" customHeight="1" x14ac:dyDescent="0.25">
      <c r="A127" s="64" t="s">
        <v>249</v>
      </c>
      <c r="B127" s="64" t="s">
        <v>250</v>
      </c>
      <c r="C127" s="37">
        <v>4301051612</v>
      </c>
      <c r="D127" s="380">
        <v>4607091385168</v>
      </c>
      <c r="E127" s="380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115</v>
      </c>
      <c r="L127" s="39" t="s">
        <v>79</v>
      </c>
      <c r="M127" s="38">
        <v>45</v>
      </c>
      <c r="N127" s="452" t="s">
        <v>251</v>
      </c>
      <c r="O127" s="382"/>
      <c r="P127" s="382"/>
      <c r="Q127" s="382"/>
      <c r="R127" s="38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252</v>
      </c>
      <c r="B128" s="64" t="s">
        <v>253</v>
      </c>
      <c r="C128" s="37">
        <v>4301051362</v>
      </c>
      <c r="D128" s="380">
        <v>4607091383256</v>
      </c>
      <c r="E128" s="380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8" t="s">
        <v>80</v>
      </c>
      <c r="L128" s="39" t="s">
        <v>144</v>
      </c>
      <c r="M128" s="38">
        <v>45</v>
      </c>
      <c r="N128" s="4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82"/>
      <c r="P128" s="382"/>
      <c r="Q128" s="382"/>
      <c r="R128" s="38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4301051358</v>
      </c>
      <c r="D129" s="380">
        <v>4607091385748</v>
      </c>
      <c r="E129" s="380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8" t="s">
        <v>80</v>
      </c>
      <c r="L129" s="39" t="s">
        <v>144</v>
      </c>
      <c r="M129" s="38">
        <v>45</v>
      </c>
      <c r="N129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82"/>
      <c r="P129" s="382"/>
      <c r="Q129" s="382"/>
      <c r="R129" s="38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8"/>
      <c r="N130" s="384" t="s">
        <v>43</v>
      </c>
      <c r="O130" s="385"/>
      <c r="P130" s="385"/>
      <c r="Q130" s="385"/>
      <c r="R130" s="385"/>
      <c r="S130" s="385"/>
      <c r="T130" s="386"/>
      <c r="U130" s="43" t="s">
        <v>42</v>
      </c>
      <c r="V130" s="44">
        <f>IFERROR(V127/H127,"0")+IFERROR(V128/H128,"0")+IFERROR(V129/H129,"0")</f>
        <v>0</v>
      </c>
      <c r="W130" s="44">
        <f>IFERROR(W127/H127,"0")+IFERROR(W128/H128,"0")+IFERROR(W129/H129,"0")</f>
        <v>0</v>
      </c>
      <c r="X130" s="44">
        <f>IFERROR(IF(X127="",0,X127),"0")+IFERROR(IF(X128="",0,X128),"0")+IFERROR(IF(X129="",0,X129),"0")</f>
        <v>0</v>
      </c>
      <c r="Y130" s="68"/>
      <c r="Z130" s="68"/>
    </row>
    <row r="131" spans="1:53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8"/>
      <c r="N131" s="384" t="s">
        <v>43</v>
      </c>
      <c r="O131" s="385"/>
      <c r="P131" s="385"/>
      <c r="Q131" s="385"/>
      <c r="R131" s="385"/>
      <c r="S131" s="385"/>
      <c r="T131" s="386"/>
      <c r="U131" s="43" t="s">
        <v>0</v>
      </c>
      <c r="V131" s="44">
        <f>IFERROR(SUM(V127:V129),"0")</f>
        <v>0</v>
      </c>
      <c r="W131" s="44">
        <f>IFERROR(SUM(W127:W129),"0")</f>
        <v>0</v>
      </c>
      <c r="X131" s="43"/>
      <c r="Y131" s="68"/>
      <c r="Z131" s="68"/>
    </row>
    <row r="132" spans="1:53" ht="27.75" customHeight="1" x14ac:dyDescent="0.2">
      <c r="A132" s="377" t="s">
        <v>256</v>
      </c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55"/>
      <c r="Z132" s="55"/>
    </row>
    <row r="133" spans="1:53" ht="16.5" customHeight="1" x14ac:dyDescent="0.25">
      <c r="A133" s="378" t="s">
        <v>257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8"/>
      <c r="Y133" s="66"/>
      <c r="Z133" s="66"/>
    </row>
    <row r="134" spans="1:53" ht="14.25" customHeight="1" x14ac:dyDescent="0.25">
      <c r="A134" s="379" t="s">
        <v>119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7"/>
      <c r="Z134" s="67"/>
    </row>
    <row r="135" spans="1:53" ht="27" customHeight="1" x14ac:dyDescent="0.25">
      <c r="A135" s="64" t="s">
        <v>258</v>
      </c>
      <c r="B135" s="64" t="s">
        <v>259</v>
      </c>
      <c r="C135" s="37">
        <v>4301011223</v>
      </c>
      <c r="D135" s="380">
        <v>4607091383423</v>
      </c>
      <c r="E135" s="38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115</v>
      </c>
      <c r="L135" s="39" t="s">
        <v>144</v>
      </c>
      <c r="M135" s="38">
        <v>35</v>
      </c>
      <c r="N135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82"/>
      <c r="P135" s="382"/>
      <c r="Q135" s="382"/>
      <c r="R135" s="38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260</v>
      </c>
      <c r="B136" s="64" t="s">
        <v>261</v>
      </c>
      <c r="C136" s="37">
        <v>4301011338</v>
      </c>
      <c r="D136" s="380">
        <v>4607091381405</v>
      </c>
      <c r="E136" s="380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115</v>
      </c>
      <c r="L136" s="39" t="s">
        <v>79</v>
      </c>
      <c r="M136" s="38">
        <v>35</v>
      </c>
      <c r="N136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82"/>
      <c r="P136" s="382"/>
      <c r="Q136" s="382"/>
      <c r="R136" s="38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4301011333</v>
      </c>
      <c r="D137" s="380">
        <v>4607091386516</v>
      </c>
      <c r="E137" s="380"/>
      <c r="F137" s="63">
        <v>1.4</v>
      </c>
      <c r="G137" s="38">
        <v>8</v>
      </c>
      <c r="H137" s="63">
        <v>11.2</v>
      </c>
      <c r="I137" s="63">
        <v>11.776</v>
      </c>
      <c r="J137" s="38">
        <v>56</v>
      </c>
      <c r="K137" s="38" t="s">
        <v>115</v>
      </c>
      <c r="L137" s="39" t="s">
        <v>79</v>
      </c>
      <c r="M137" s="38">
        <v>30</v>
      </c>
      <c r="N137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82"/>
      <c r="P137" s="382"/>
      <c r="Q137" s="382"/>
      <c r="R137" s="38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x14ac:dyDescent="0.2">
      <c r="A138" s="387"/>
      <c r="B138" s="387"/>
      <c r="C138" s="387"/>
      <c r="D138" s="387"/>
      <c r="E138" s="387"/>
      <c r="F138" s="387"/>
      <c r="G138" s="387"/>
      <c r="H138" s="387"/>
      <c r="I138" s="387"/>
      <c r="J138" s="387"/>
      <c r="K138" s="387"/>
      <c r="L138" s="387"/>
      <c r="M138" s="388"/>
      <c r="N138" s="384" t="s">
        <v>43</v>
      </c>
      <c r="O138" s="385"/>
      <c r="P138" s="385"/>
      <c r="Q138" s="385"/>
      <c r="R138" s="385"/>
      <c r="S138" s="385"/>
      <c r="T138" s="386"/>
      <c r="U138" s="43" t="s">
        <v>42</v>
      </c>
      <c r="V138" s="44">
        <f>IFERROR(V135/H135,"0")+IFERROR(V136/H136,"0")+IFERROR(V137/H137,"0")</f>
        <v>0</v>
      </c>
      <c r="W138" s="44">
        <f>IFERROR(W135/H135,"0")+IFERROR(W136/H136,"0")+IFERROR(W137/H137,"0")</f>
        <v>0</v>
      </c>
      <c r="X138" s="44">
        <f>IFERROR(IF(X135="",0,X135),"0")+IFERROR(IF(X136="",0,X136),"0")+IFERROR(IF(X137="",0,X137),"0")</f>
        <v>0</v>
      </c>
      <c r="Y138" s="68"/>
      <c r="Z138" s="68"/>
    </row>
    <row r="139" spans="1:53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8"/>
      <c r="N139" s="384" t="s">
        <v>43</v>
      </c>
      <c r="O139" s="385"/>
      <c r="P139" s="385"/>
      <c r="Q139" s="385"/>
      <c r="R139" s="385"/>
      <c r="S139" s="385"/>
      <c r="T139" s="386"/>
      <c r="U139" s="43" t="s">
        <v>0</v>
      </c>
      <c r="V139" s="44">
        <f>IFERROR(SUM(V135:V137),"0")</f>
        <v>0</v>
      </c>
      <c r="W139" s="44">
        <f>IFERROR(SUM(W135:W137),"0")</f>
        <v>0</v>
      </c>
      <c r="X139" s="43"/>
      <c r="Y139" s="68"/>
      <c r="Z139" s="68"/>
    </row>
    <row r="140" spans="1:53" ht="16.5" customHeight="1" x14ac:dyDescent="0.25">
      <c r="A140" s="378" t="s">
        <v>264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6"/>
      <c r="Z140" s="66"/>
    </row>
    <row r="141" spans="1:53" ht="14.25" customHeight="1" x14ac:dyDescent="0.25">
      <c r="A141" s="379" t="s">
        <v>76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67"/>
      <c r="Z141" s="67"/>
    </row>
    <row r="142" spans="1:53" ht="27" customHeight="1" x14ac:dyDescent="0.25">
      <c r="A142" s="64" t="s">
        <v>265</v>
      </c>
      <c r="B142" s="64" t="s">
        <v>266</v>
      </c>
      <c r="C142" s="37">
        <v>4301031191</v>
      </c>
      <c r="D142" s="380">
        <v>4680115880993</v>
      </c>
      <c r="E142" s="38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82"/>
      <c r="P142" s="382"/>
      <c r="Q142" s="382"/>
      <c r="R142" s="38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ref="W142:W150" si="8">IFERROR(IF(V142="",0,CEILING((V142/$H142),1)*$H142),"")</f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267</v>
      </c>
      <c r="B143" s="64" t="s">
        <v>268</v>
      </c>
      <c r="C143" s="37">
        <v>4301031204</v>
      </c>
      <c r="D143" s="380">
        <v>4680115881761</v>
      </c>
      <c r="E143" s="380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82"/>
      <c r="P143" s="382"/>
      <c r="Q143" s="382"/>
      <c r="R143" s="38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4301031201</v>
      </c>
      <c r="D144" s="380">
        <v>4680115881563</v>
      </c>
      <c r="E144" s="380"/>
      <c r="F144" s="63">
        <v>0.7</v>
      </c>
      <c r="G144" s="38">
        <v>6</v>
      </c>
      <c r="H144" s="63">
        <v>4.2</v>
      </c>
      <c r="I144" s="63">
        <v>4.4000000000000004</v>
      </c>
      <c r="J144" s="38">
        <v>156</v>
      </c>
      <c r="K144" s="38" t="s">
        <v>80</v>
      </c>
      <c r="L144" s="39" t="s">
        <v>79</v>
      </c>
      <c r="M144" s="38">
        <v>40</v>
      </c>
      <c r="N144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82"/>
      <c r="P144" s="382"/>
      <c r="Q144" s="382"/>
      <c r="R144" s="38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4301031199</v>
      </c>
      <c r="D145" s="380">
        <v>4680115880986</v>
      </c>
      <c r="E145" s="380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188</v>
      </c>
      <c r="L145" s="39" t="s">
        <v>79</v>
      </c>
      <c r="M145" s="38">
        <v>40</v>
      </c>
      <c r="N145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82"/>
      <c r="P145" s="382"/>
      <c r="Q145" s="382"/>
      <c r="R145" s="38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4301031190</v>
      </c>
      <c r="D146" s="380">
        <v>4680115880207</v>
      </c>
      <c r="E146" s="380"/>
      <c r="F146" s="63">
        <v>0.4</v>
      </c>
      <c r="G146" s="38">
        <v>6</v>
      </c>
      <c r="H146" s="63">
        <v>2.4</v>
      </c>
      <c r="I146" s="63">
        <v>2.63</v>
      </c>
      <c r="J146" s="38">
        <v>156</v>
      </c>
      <c r="K146" s="38" t="s">
        <v>80</v>
      </c>
      <c r="L146" s="39" t="s">
        <v>79</v>
      </c>
      <c r="M146" s="38">
        <v>40</v>
      </c>
      <c r="N146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82"/>
      <c r="P146" s="382"/>
      <c r="Q146" s="382"/>
      <c r="R146" s="38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4301031205</v>
      </c>
      <c r="D147" s="380">
        <v>4680115881785</v>
      </c>
      <c r="E147" s="38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188</v>
      </c>
      <c r="L147" s="39" t="s">
        <v>79</v>
      </c>
      <c r="M147" s="38">
        <v>40</v>
      </c>
      <c r="N147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82"/>
      <c r="P147" s="382"/>
      <c r="Q147" s="382"/>
      <c r="R147" s="38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4301031202</v>
      </c>
      <c r="D148" s="380">
        <v>4680115881679</v>
      </c>
      <c r="E148" s="380"/>
      <c r="F148" s="63">
        <v>0.35</v>
      </c>
      <c r="G148" s="38">
        <v>6</v>
      </c>
      <c r="H148" s="63">
        <v>2.1</v>
      </c>
      <c r="I148" s="63">
        <v>2.2000000000000002</v>
      </c>
      <c r="J148" s="38">
        <v>234</v>
      </c>
      <c r="K148" s="38" t="s">
        <v>188</v>
      </c>
      <c r="L148" s="39" t="s">
        <v>79</v>
      </c>
      <c r="M148" s="38">
        <v>40</v>
      </c>
      <c r="N148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82"/>
      <c r="P148" s="382"/>
      <c r="Q148" s="382"/>
      <c r="R148" s="38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4301031158</v>
      </c>
      <c r="D149" s="380">
        <v>4680115880191</v>
      </c>
      <c r="E149" s="380"/>
      <c r="F149" s="63">
        <v>0.4</v>
      </c>
      <c r="G149" s="38">
        <v>6</v>
      </c>
      <c r="H149" s="63">
        <v>2.4</v>
      </c>
      <c r="I149" s="63">
        <v>2.6</v>
      </c>
      <c r="J149" s="38">
        <v>156</v>
      </c>
      <c r="K149" s="38" t="s">
        <v>80</v>
      </c>
      <c r="L149" s="39" t="s">
        <v>79</v>
      </c>
      <c r="M149" s="38">
        <v>40</v>
      </c>
      <c r="N149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82"/>
      <c r="P149" s="382"/>
      <c r="Q149" s="382"/>
      <c r="R149" s="38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16.5" customHeight="1" x14ac:dyDescent="0.25">
      <c r="A150" s="64" t="s">
        <v>281</v>
      </c>
      <c r="B150" s="64" t="s">
        <v>282</v>
      </c>
      <c r="C150" s="37">
        <v>4301031245</v>
      </c>
      <c r="D150" s="380">
        <v>4680115883963</v>
      </c>
      <c r="E150" s="380"/>
      <c r="F150" s="63">
        <v>0.28000000000000003</v>
      </c>
      <c r="G150" s="38">
        <v>6</v>
      </c>
      <c r="H150" s="63">
        <v>1.68</v>
      </c>
      <c r="I150" s="63">
        <v>1.78</v>
      </c>
      <c r="J150" s="38">
        <v>234</v>
      </c>
      <c r="K150" s="38" t="s">
        <v>188</v>
      </c>
      <c r="L150" s="39" t="s">
        <v>79</v>
      </c>
      <c r="M150" s="38">
        <v>40</v>
      </c>
      <c r="N150" s="466" t="s">
        <v>283</v>
      </c>
      <c r="O150" s="382"/>
      <c r="P150" s="382"/>
      <c r="Q150" s="382"/>
      <c r="R150" s="38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7"/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8"/>
      <c r="N151" s="384" t="s">
        <v>43</v>
      </c>
      <c r="O151" s="385"/>
      <c r="P151" s="385"/>
      <c r="Q151" s="385"/>
      <c r="R151" s="385"/>
      <c r="S151" s="385"/>
      <c r="T151" s="386"/>
      <c r="U151" s="43" t="s">
        <v>42</v>
      </c>
      <c r="V151" s="44">
        <f>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IFERROR(W142/H142,"0")+IFERROR(W143/H143,"0")+IFERROR(W144/H144,"0")+IFERROR(W145/H145,"0")+IFERROR(W146/H146,"0")+IFERROR(W147/H147,"0")+IFERROR(W148/H148,"0")+IFERROR(W149/H149,"0")+IFERROR(W150/H150,"0")</f>
        <v>0</v>
      </c>
      <c r="X151" s="4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7"/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8"/>
      <c r="N152" s="384" t="s">
        <v>43</v>
      </c>
      <c r="O152" s="385"/>
      <c r="P152" s="385"/>
      <c r="Q152" s="385"/>
      <c r="R152" s="385"/>
      <c r="S152" s="385"/>
      <c r="T152" s="386"/>
      <c r="U152" s="43" t="s">
        <v>0</v>
      </c>
      <c r="V152" s="44">
        <f>IFERROR(SUM(V142:V150),"0")</f>
        <v>0</v>
      </c>
      <c r="W152" s="44">
        <f>IFERROR(SUM(W142:W150),"0")</f>
        <v>0</v>
      </c>
      <c r="X152" s="43"/>
      <c r="Y152" s="68"/>
      <c r="Z152" s="68"/>
    </row>
    <row r="153" spans="1:53" ht="16.5" customHeight="1" x14ac:dyDescent="0.25">
      <c r="A153" s="378" t="s">
        <v>284</v>
      </c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378"/>
      <c r="W153" s="378"/>
      <c r="X153" s="378"/>
      <c r="Y153" s="66"/>
      <c r="Z153" s="66"/>
    </row>
    <row r="154" spans="1:53" ht="14.25" customHeight="1" x14ac:dyDescent="0.25">
      <c r="A154" s="379" t="s">
        <v>119</v>
      </c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67"/>
      <c r="Z154" s="67"/>
    </row>
    <row r="155" spans="1:53" ht="16.5" customHeight="1" x14ac:dyDescent="0.25">
      <c r="A155" s="64" t="s">
        <v>285</v>
      </c>
      <c r="B155" s="64" t="s">
        <v>286</v>
      </c>
      <c r="C155" s="37">
        <v>4301011450</v>
      </c>
      <c r="D155" s="380">
        <v>4680115881402</v>
      </c>
      <c r="E155" s="380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115</v>
      </c>
      <c r="L155" s="39" t="s">
        <v>114</v>
      </c>
      <c r="M155" s="38">
        <v>55</v>
      </c>
      <c r="N155" s="4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82"/>
      <c r="P155" s="382"/>
      <c r="Q155" s="382"/>
      <c r="R155" s="383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4301011454</v>
      </c>
      <c r="D156" s="380">
        <v>4680115881396</v>
      </c>
      <c r="E156" s="380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82"/>
      <c r="P156" s="382"/>
      <c r="Q156" s="382"/>
      <c r="R156" s="383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8"/>
      <c r="N157" s="384" t="s">
        <v>43</v>
      </c>
      <c r="O157" s="385"/>
      <c r="P157" s="385"/>
      <c r="Q157" s="385"/>
      <c r="R157" s="385"/>
      <c r="S157" s="385"/>
      <c r="T157" s="386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7"/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8"/>
      <c r="N158" s="384" t="s">
        <v>43</v>
      </c>
      <c r="O158" s="385"/>
      <c r="P158" s="385"/>
      <c r="Q158" s="385"/>
      <c r="R158" s="385"/>
      <c r="S158" s="385"/>
      <c r="T158" s="386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9" t="s">
        <v>111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67"/>
      <c r="Z159" s="67"/>
    </row>
    <row r="160" spans="1:53" ht="16.5" customHeight="1" x14ac:dyDescent="0.25">
      <c r="A160" s="64" t="s">
        <v>289</v>
      </c>
      <c r="B160" s="64" t="s">
        <v>290</v>
      </c>
      <c r="C160" s="37">
        <v>4301020262</v>
      </c>
      <c r="D160" s="380">
        <v>4680115882935</v>
      </c>
      <c r="E160" s="380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144</v>
      </c>
      <c r="M160" s="38">
        <v>50</v>
      </c>
      <c r="N160" s="469" t="s">
        <v>291</v>
      </c>
      <c r="O160" s="382"/>
      <c r="P160" s="382"/>
      <c r="Q160" s="382"/>
      <c r="R160" s="383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292</v>
      </c>
      <c r="B161" s="64" t="s">
        <v>293</v>
      </c>
      <c r="C161" s="37">
        <v>4301020220</v>
      </c>
      <c r="D161" s="380">
        <v>4680115880764</v>
      </c>
      <c r="E161" s="380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114</v>
      </c>
      <c r="M161" s="38">
        <v>50</v>
      </c>
      <c r="N161" s="4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82"/>
      <c r="P161" s="382"/>
      <c r="Q161" s="382"/>
      <c r="R161" s="38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8"/>
      <c r="N162" s="384" t="s">
        <v>43</v>
      </c>
      <c r="O162" s="385"/>
      <c r="P162" s="385"/>
      <c r="Q162" s="385"/>
      <c r="R162" s="385"/>
      <c r="S162" s="385"/>
      <c r="T162" s="386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7"/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8"/>
      <c r="N163" s="384" t="s">
        <v>43</v>
      </c>
      <c r="O163" s="385"/>
      <c r="P163" s="385"/>
      <c r="Q163" s="385"/>
      <c r="R163" s="385"/>
      <c r="S163" s="385"/>
      <c r="T163" s="386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9" t="s">
        <v>76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67"/>
      <c r="Z164" s="67"/>
    </row>
    <row r="165" spans="1:53" ht="27" customHeight="1" x14ac:dyDescent="0.25">
      <c r="A165" s="64" t="s">
        <v>294</v>
      </c>
      <c r="B165" s="64" t="s">
        <v>295</v>
      </c>
      <c r="C165" s="37">
        <v>4301031224</v>
      </c>
      <c r="D165" s="380">
        <v>4680115882683</v>
      </c>
      <c r="E165" s="38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82"/>
      <c r="P165" s="382"/>
      <c r="Q165" s="382"/>
      <c r="R165" s="38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296</v>
      </c>
      <c r="B166" s="64" t="s">
        <v>297</v>
      </c>
      <c r="C166" s="37">
        <v>4301031230</v>
      </c>
      <c r="D166" s="380">
        <v>4680115882690</v>
      </c>
      <c r="E166" s="38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82"/>
      <c r="P166" s="382"/>
      <c r="Q166" s="382"/>
      <c r="R166" s="38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4301031220</v>
      </c>
      <c r="D167" s="380">
        <v>4680115882669</v>
      </c>
      <c r="E167" s="38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82"/>
      <c r="P167" s="382"/>
      <c r="Q167" s="382"/>
      <c r="R167" s="38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4301031221</v>
      </c>
      <c r="D168" s="380">
        <v>4680115882676</v>
      </c>
      <c r="E168" s="38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82"/>
      <c r="P168" s="382"/>
      <c r="Q168" s="382"/>
      <c r="R168" s="38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7"/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8"/>
      <c r="N169" s="384" t="s">
        <v>43</v>
      </c>
      <c r="O169" s="385"/>
      <c r="P169" s="385"/>
      <c r="Q169" s="385"/>
      <c r="R169" s="385"/>
      <c r="S169" s="385"/>
      <c r="T169" s="386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7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8"/>
      <c r="N170" s="384" t="s">
        <v>43</v>
      </c>
      <c r="O170" s="385"/>
      <c r="P170" s="385"/>
      <c r="Q170" s="385"/>
      <c r="R170" s="385"/>
      <c r="S170" s="385"/>
      <c r="T170" s="386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9" t="s">
        <v>81</v>
      </c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4301051409</v>
      </c>
      <c r="D172" s="380">
        <v>4680115881556</v>
      </c>
      <c r="E172" s="380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115</v>
      </c>
      <c r="L172" s="39" t="s">
        <v>144</v>
      </c>
      <c r="M172" s="38">
        <v>45</v>
      </c>
      <c r="N172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82"/>
      <c r="P172" s="382"/>
      <c r="Q172" s="382"/>
      <c r="R172" s="38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9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304</v>
      </c>
      <c r="B173" s="64" t="s">
        <v>305</v>
      </c>
      <c r="C173" s="37">
        <v>4301051538</v>
      </c>
      <c r="D173" s="380">
        <v>4680115880573</v>
      </c>
      <c r="E173" s="380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115</v>
      </c>
      <c r="L173" s="39" t="s">
        <v>79</v>
      </c>
      <c r="M173" s="38">
        <v>45</v>
      </c>
      <c r="N173" s="476" t="s">
        <v>306</v>
      </c>
      <c r="O173" s="382"/>
      <c r="P173" s="382"/>
      <c r="Q173" s="382"/>
      <c r="R173" s="38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4301051408</v>
      </c>
      <c r="D174" s="380">
        <v>4680115881594</v>
      </c>
      <c r="E174" s="380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115</v>
      </c>
      <c r="L174" s="39" t="s">
        <v>144</v>
      </c>
      <c r="M174" s="38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82"/>
      <c r="P174" s="382"/>
      <c r="Q174" s="382"/>
      <c r="R174" s="38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4301051505</v>
      </c>
      <c r="D175" s="380">
        <v>4680115881587</v>
      </c>
      <c r="E175" s="38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115</v>
      </c>
      <c r="L175" s="39" t="s">
        <v>79</v>
      </c>
      <c r="M175" s="38">
        <v>40</v>
      </c>
      <c r="N175" s="478" t="s">
        <v>311</v>
      </c>
      <c r="O175" s="382"/>
      <c r="P175" s="382"/>
      <c r="Q175" s="382"/>
      <c r="R175" s="38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312</v>
      </c>
      <c r="B176" s="64" t="s">
        <v>313</v>
      </c>
      <c r="C176" s="37">
        <v>4301051380</v>
      </c>
      <c r="D176" s="380">
        <v>4680115880962</v>
      </c>
      <c r="E176" s="380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115</v>
      </c>
      <c r="L176" s="39" t="s">
        <v>79</v>
      </c>
      <c r="M176" s="38">
        <v>40</v>
      </c>
      <c r="N176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82"/>
      <c r="P176" s="382"/>
      <c r="Q176" s="382"/>
      <c r="R176" s="38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314</v>
      </c>
      <c r="B177" s="64" t="s">
        <v>315</v>
      </c>
      <c r="C177" s="37">
        <v>4301051411</v>
      </c>
      <c r="D177" s="380">
        <v>4680115881617</v>
      </c>
      <c r="E177" s="3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115</v>
      </c>
      <c r="L177" s="39" t="s">
        <v>144</v>
      </c>
      <c r="M177" s="38">
        <v>40</v>
      </c>
      <c r="N177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82"/>
      <c r="P177" s="382"/>
      <c r="Q177" s="382"/>
      <c r="R177" s="38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4301051487</v>
      </c>
      <c r="D178" s="380">
        <v>4680115881228</v>
      </c>
      <c r="E178" s="380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1" t="s">
        <v>318</v>
      </c>
      <c r="O178" s="382"/>
      <c r="P178" s="382"/>
      <c r="Q178" s="382"/>
      <c r="R178" s="38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319</v>
      </c>
      <c r="B179" s="64" t="s">
        <v>320</v>
      </c>
      <c r="C179" s="37">
        <v>4301051506</v>
      </c>
      <c r="D179" s="380">
        <v>4680115881037</v>
      </c>
      <c r="E179" s="380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2" t="s">
        <v>321</v>
      </c>
      <c r="O179" s="382"/>
      <c r="P179" s="382"/>
      <c r="Q179" s="382"/>
      <c r="R179" s="38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322</v>
      </c>
      <c r="B180" s="64" t="s">
        <v>323</v>
      </c>
      <c r="C180" s="37">
        <v>4301051384</v>
      </c>
      <c r="D180" s="380">
        <v>4680115881211</v>
      </c>
      <c r="E180" s="380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82"/>
      <c r="P180" s="382"/>
      <c r="Q180" s="382"/>
      <c r="R180" s="38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4301051378</v>
      </c>
      <c r="D181" s="380">
        <v>4680115881020</v>
      </c>
      <c r="E181" s="380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82"/>
      <c r="P181" s="382"/>
      <c r="Q181" s="382"/>
      <c r="R181" s="38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4301051407</v>
      </c>
      <c r="D182" s="380">
        <v>4680115882195</v>
      </c>
      <c r="E182" s="380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144</v>
      </c>
      <c r="M182" s="38">
        <v>40</v>
      </c>
      <c r="N182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82"/>
      <c r="P182" s="382"/>
      <c r="Q182" s="382"/>
      <c r="R182" s="38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ref="X182:X188" si="10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4301051479</v>
      </c>
      <c r="D183" s="380">
        <v>4680115882607</v>
      </c>
      <c r="E183" s="38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144</v>
      </c>
      <c r="M183" s="38">
        <v>45</v>
      </c>
      <c r="N183" s="4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82"/>
      <c r="P183" s="382"/>
      <c r="Q183" s="382"/>
      <c r="R183" s="38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4301051468</v>
      </c>
      <c r="D184" s="380">
        <v>4680115880092</v>
      </c>
      <c r="E184" s="38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144</v>
      </c>
      <c r="M184" s="38">
        <v>45</v>
      </c>
      <c r="N184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82"/>
      <c r="P184" s="382"/>
      <c r="Q184" s="382"/>
      <c r="R184" s="38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4301051469</v>
      </c>
      <c r="D185" s="380">
        <v>4680115880221</v>
      </c>
      <c r="E185" s="38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144</v>
      </c>
      <c r="M185" s="38">
        <v>45</v>
      </c>
      <c r="N185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82"/>
      <c r="P185" s="382"/>
      <c r="Q185" s="382"/>
      <c r="R185" s="38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334</v>
      </c>
      <c r="B186" s="64" t="s">
        <v>335</v>
      </c>
      <c r="C186" s="37">
        <v>4301051523</v>
      </c>
      <c r="D186" s="380">
        <v>4680115882942</v>
      </c>
      <c r="E186" s="38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82"/>
      <c r="P186" s="382"/>
      <c r="Q186" s="382"/>
      <c r="R186" s="38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4301051326</v>
      </c>
      <c r="D187" s="380">
        <v>4680115880504</v>
      </c>
      <c r="E187" s="38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82"/>
      <c r="P187" s="382"/>
      <c r="Q187" s="382"/>
      <c r="R187" s="38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338</v>
      </c>
      <c r="B188" s="64" t="s">
        <v>339</v>
      </c>
      <c r="C188" s="37">
        <v>4301051410</v>
      </c>
      <c r="D188" s="380">
        <v>4680115882164</v>
      </c>
      <c r="E188" s="380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144</v>
      </c>
      <c r="M188" s="38">
        <v>40</v>
      </c>
      <c r="N188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82"/>
      <c r="P188" s="382"/>
      <c r="Q188" s="382"/>
      <c r="R188" s="38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7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8"/>
      <c r="N189" s="384" t="s">
        <v>43</v>
      </c>
      <c r="O189" s="385"/>
      <c r="P189" s="385"/>
      <c r="Q189" s="385"/>
      <c r="R189" s="385"/>
      <c r="S189" s="385"/>
      <c r="T189" s="386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8"/>
      <c r="N190" s="384" t="s">
        <v>43</v>
      </c>
      <c r="O190" s="385"/>
      <c r="P190" s="385"/>
      <c r="Q190" s="385"/>
      <c r="R190" s="385"/>
      <c r="S190" s="385"/>
      <c r="T190" s="386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9" t="s">
        <v>233</v>
      </c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67"/>
      <c r="Z191" s="67"/>
    </row>
    <row r="192" spans="1:53" ht="16.5" customHeight="1" x14ac:dyDescent="0.25">
      <c r="A192" s="64" t="s">
        <v>340</v>
      </c>
      <c r="B192" s="64" t="s">
        <v>341</v>
      </c>
      <c r="C192" s="37">
        <v>4301060360</v>
      </c>
      <c r="D192" s="380">
        <v>4680115882874</v>
      </c>
      <c r="E192" s="380"/>
      <c r="F192" s="63">
        <v>0.8</v>
      </c>
      <c r="G192" s="38">
        <v>4</v>
      </c>
      <c r="H192" s="63">
        <v>3.2</v>
      </c>
      <c r="I192" s="63">
        <v>3.4660000000000002</v>
      </c>
      <c r="J192" s="38">
        <v>120</v>
      </c>
      <c r="K192" s="38" t="s">
        <v>80</v>
      </c>
      <c r="L192" s="39" t="s">
        <v>79</v>
      </c>
      <c r="M192" s="38">
        <v>30</v>
      </c>
      <c r="N192" s="492" t="s">
        <v>342</v>
      </c>
      <c r="O192" s="382"/>
      <c r="P192" s="382"/>
      <c r="Q192" s="382"/>
      <c r="R192" s="383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IFERROR(IF(W192=0,"",ROUNDUP(W192/H192,0)*0.00937),"")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6.5" customHeight="1" x14ac:dyDescent="0.25">
      <c r="A193" s="64" t="s">
        <v>343</v>
      </c>
      <c r="B193" s="64" t="s">
        <v>344</v>
      </c>
      <c r="C193" s="37">
        <v>4301060359</v>
      </c>
      <c r="D193" s="380">
        <v>4680115884434</v>
      </c>
      <c r="E193" s="380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3" t="s">
        <v>345</v>
      </c>
      <c r="O193" s="382"/>
      <c r="P193" s="382"/>
      <c r="Q193" s="382"/>
      <c r="R193" s="383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346</v>
      </c>
      <c r="B194" s="64" t="s">
        <v>347</v>
      </c>
      <c r="C194" s="37">
        <v>4301060338</v>
      </c>
      <c r="D194" s="380">
        <v>4680115880801</v>
      </c>
      <c r="E194" s="3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82"/>
      <c r="P194" s="382"/>
      <c r="Q194" s="382"/>
      <c r="R194" s="38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27" customHeight="1" x14ac:dyDescent="0.25">
      <c r="A195" s="64" t="s">
        <v>348</v>
      </c>
      <c r="B195" s="64" t="s">
        <v>349</v>
      </c>
      <c r="C195" s="37">
        <v>4301060339</v>
      </c>
      <c r="D195" s="380">
        <v>4680115880818</v>
      </c>
      <c r="E195" s="3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82"/>
      <c r="P195" s="382"/>
      <c r="Q195" s="382"/>
      <c r="R195" s="38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x14ac:dyDescent="0.2">
      <c r="A196" s="387"/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8"/>
      <c r="N196" s="384" t="s">
        <v>43</v>
      </c>
      <c r="O196" s="385"/>
      <c r="P196" s="385"/>
      <c r="Q196" s="385"/>
      <c r="R196" s="385"/>
      <c r="S196" s="385"/>
      <c r="T196" s="386"/>
      <c r="U196" s="43" t="s">
        <v>42</v>
      </c>
      <c r="V196" s="44">
        <f>IFERROR(V192/H192,"0")+IFERROR(V193/H193,"0")+IFERROR(V194/H194,"0")+IFERROR(V195/H195,"0")</f>
        <v>0</v>
      </c>
      <c r="W196" s="44">
        <f>IFERROR(W192/H192,"0")+IFERROR(W193/H193,"0")+IFERROR(W194/H194,"0")+IFERROR(W195/H195,"0")</f>
        <v>0</v>
      </c>
      <c r="X196" s="44">
        <f>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87"/>
      <c r="B197" s="387"/>
      <c r="C197" s="387"/>
      <c r="D197" s="387"/>
      <c r="E197" s="387"/>
      <c r="F197" s="387"/>
      <c r="G197" s="387"/>
      <c r="H197" s="387"/>
      <c r="I197" s="387"/>
      <c r="J197" s="387"/>
      <c r="K197" s="387"/>
      <c r="L197" s="387"/>
      <c r="M197" s="388"/>
      <c r="N197" s="384" t="s">
        <v>43</v>
      </c>
      <c r="O197" s="385"/>
      <c r="P197" s="385"/>
      <c r="Q197" s="385"/>
      <c r="R197" s="385"/>
      <c r="S197" s="385"/>
      <c r="T197" s="386"/>
      <c r="U197" s="43" t="s">
        <v>0</v>
      </c>
      <c r="V197" s="44">
        <f>IFERROR(SUM(V192:V195),"0")</f>
        <v>0</v>
      </c>
      <c r="W197" s="44">
        <f>IFERROR(SUM(W192:W195),"0")</f>
        <v>0</v>
      </c>
      <c r="X197" s="43"/>
      <c r="Y197" s="68"/>
      <c r="Z197" s="68"/>
    </row>
    <row r="198" spans="1:53" ht="16.5" customHeight="1" x14ac:dyDescent="0.25">
      <c r="A198" s="378" t="s">
        <v>350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378"/>
      <c r="Y198" s="66"/>
      <c r="Z198" s="66"/>
    </row>
    <row r="199" spans="1:53" ht="14.25" customHeight="1" x14ac:dyDescent="0.25">
      <c r="A199" s="379" t="s">
        <v>76</v>
      </c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67"/>
      <c r="Z199" s="67"/>
    </row>
    <row r="200" spans="1:53" ht="27" customHeight="1" x14ac:dyDescent="0.25">
      <c r="A200" s="64" t="s">
        <v>351</v>
      </c>
      <c r="B200" s="64" t="s">
        <v>352</v>
      </c>
      <c r="C200" s="37">
        <v>4301031151</v>
      </c>
      <c r="D200" s="380">
        <v>4607091389845</v>
      </c>
      <c r="E200" s="380"/>
      <c r="F200" s="63">
        <v>0.35</v>
      </c>
      <c r="G200" s="38">
        <v>6</v>
      </c>
      <c r="H200" s="63">
        <v>2.1</v>
      </c>
      <c r="I200" s="63">
        <v>2.2000000000000002</v>
      </c>
      <c r="J200" s="38">
        <v>234</v>
      </c>
      <c r="K200" s="38" t="s">
        <v>188</v>
      </c>
      <c r="L200" s="39" t="s">
        <v>79</v>
      </c>
      <c r="M200" s="38">
        <v>40</v>
      </c>
      <c r="N200" s="49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82"/>
      <c r="P200" s="382"/>
      <c r="Q200" s="382"/>
      <c r="R200" s="38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IFERROR(IF(W200=0,"",ROUNDUP(W200/H200,0)*0.00502),"")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x14ac:dyDescent="0.2">
      <c r="A201" s="387"/>
      <c r="B201" s="387"/>
      <c r="C201" s="387"/>
      <c r="D201" s="387"/>
      <c r="E201" s="387"/>
      <c r="F201" s="387"/>
      <c r="G201" s="387"/>
      <c r="H201" s="387"/>
      <c r="I201" s="387"/>
      <c r="J201" s="387"/>
      <c r="K201" s="387"/>
      <c r="L201" s="387"/>
      <c r="M201" s="388"/>
      <c r="N201" s="384" t="s">
        <v>43</v>
      </c>
      <c r="O201" s="385"/>
      <c r="P201" s="385"/>
      <c r="Q201" s="385"/>
      <c r="R201" s="385"/>
      <c r="S201" s="385"/>
      <c r="T201" s="386"/>
      <c r="U201" s="43" t="s">
        <v>42</v>
      </c>
      <c r="V201" s="44">
        <f>IFERROR(V200/H200,"0")</f>
        <v>0</v>
      </c>
      <c r="W201" s="44">
        <f>IFERROR(W200/H200,"0")</f>
        <v>0</v>
      </c>
      <c r="X201" s="44">
        <f>IFERROR(IF(X200="",0,X200),"0")</f>
        <v>0</v>
      </c>
      <c r="Y201" s="68"/>
      <c r="Z201" s="68"/>
    </row>
    <row r="202" spans="1:53" x14ac:dyDescent="0.2">
      <c r="A202" s="387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8"/>
      <c r="N202" s="384" t="s">
        <v>43</v>
      </c>
      <c r="O202" s="385"/>
      <c r="P202" s="385"/>
      <c r="Q202" s="385"/>
      <c r="R202" s="385"/>
      <c r="S202" s="385"/>
      <c r="T202" s="386"/>
      <c r="U202" s="43" t="s">
        <v>0</v>
      </c>
      <c r="V202" s="44">
        <f>IFERROR(SUM(V200:V200),"0")</f>
        <v>0</v>
      </c>
      <c r="W202" s="44">
        <f>IFERROR(SUM(W200:W200),"0")</f>
        <v>0</v>
      </c>
      <c r="X202" s="43"/>
      <c r="Y202" s="68"/>
      <c r="Z202" s="68"/>
    </row>
    <row r="203" spans="1:53" ht="16.5" customHeight="1" x14ac:dyDescent="0.25">
      <c r="A203" s="378" t="s">
        <v>353</v>
      </c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66"/>
      <c r="Z203" s="66"/>
    </row>
    <row r="204" spans="1:53" ht="14.25" customHeight="1" x14ac:dyDescent="0.25">
      <c r="A204" s="379" t="s">
        <v>119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67"/>
      <c r="Z204" s="67"/>
    </row>
    <row r="205" spans="1:53" ht="27" customHeight="1" x14ac:dyDescent="0.25">
      <c r="A205" s="64" t="s">
        <v>354</v>
      </c>
      <c r="B205" s="64" t="s">
        <v>355</v>
      </c>
      <c r="C205" s="37">
        <v>4301011346</v>
      </c>
      <c r="D205" s="380">
        <v>4607091387445</v>
      </c>
      <c r="E205" s="380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115</v>
      </c>
      <c r="L205" s="39" t="s">
        <v>114</v>
      </c>
      <c r="M205" s="38">
        <v>31</v>
      </c>
      <c r="N205" s="49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82"/>
      <c r="P205" s="382"/>
      <c r="Q205" s="382"/>
      <c r="R205" s="38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9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356</v>
      </c>
      <c r="B206" s="64" t="s">
        <v>357</v>
      </c>
      <c r="C206" s="37">
        <v>4301011362</v>
      </c>
      <c r="D206" s="380">
        <v>4607091386004</v>
      </c>
      <c r="E206" s="380"/>
      <c r="F206" s="63">
        <v>1.35</v>
      </c>
      <c r="G206" s="38">
        <v>8</v>
      </c>
      <c r="H206" s="63">
        <v>10.8</v>
      </c>
      <c r="I206" s="63">
        <v>11.28</v>
      </c>
      <c r="J206" s="38">
        <v>48</v>
      </c>
      <c r="K206" s="38" t="s">
        <v>115</v>
      </c>
      <c r="L206" s="39" t="s">
        <v>124</v>
      </c>
      <c r="M206" s="38">
        <v>55</v>
      </c>
      <c r="N206" s="4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82"/>
      <c r="P206" s="382"/>
      <c r="Q206" s="382"/>
      <c r="R206" s="38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IFERROR(IF(W206=0,"",ROUNDUP(W206/H206,0)*0.02039),"")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356</v>
      </c>
      <c r="B207" s="64" t="s">
        <v>358</v>
      </c>
      <c r="C207" s="37">
        <v>4301011308</v>
      </c>
      <c r="D207" s="380">
        <v>4607091386004</v>
      </c>
      <c r="E207" s="380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115</v>
      </c>
      <c r="L207" s="39" t="s">
        <v>114</v>
      </c>
      <c r="M207" s="38">
        <v>55</v>
      </c>
      <c r="N207" s="4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82"/>
      <c r="P207" s="382"/>
      <c r="Q207" s="382"/>
      <c r="R207" s="38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4301011347</v>
      </c>
      <c r="D208" s="380">
        <v>4607091386073</v>
      </c>
      <c r="E208" s="380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115</v>
      </c>
      <c r="L208" s="39" t="s">
        <v>114</v>
      </c>
      <c r="M208" s="38">
        <v>31</v>
      </c>
      <c r="N208" s="5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82"/>
      <c r="P208" s="382"/>
      <c r="Q208" s="382"/>
      <c r="R208" s="38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4301011395</v>
      </c>
      <c r="D209" s="380">
        <v>4607091387322</v>
      </c>
      <c r="E209" s="380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115</v>
      </c>
      <c r="L209" s="39" t="s">
        <v>124</v>
      </c>
      <c r="M209" s="38">
        <v>55</v>
      </c>
      <c r="N209" s="5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82"/>
      <c r="P209" s="382"/>
      <c r="Q209" s="382"/>
      <c r="R209" s="38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363</v>
      </c>
      <c r="C210" s="37">
        <v>4301010928</v>
      </c>
      <c r="D210" s="380">
        <v>4607091387322</v>
      </c>
      <c r="E210" s="38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115</v>
      </c>
      <c r="L210" s="39" t="s">
        <v>114</v>
      </c>
      <c r="M210" s="38">
        <v>55</v>
      </c>
      <c r="N210" s="50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82"/>
      <c r="P210" s="382"/>
      <c r="Q210" s="382"/>
      <c r="R210" s="38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364</v>
      </c>
      <c r="B211" s="64" t="s">
        <v>365</v>
      </c>
      <c r="C211" s="37">
        <v>4301011311</v>
      </c>
      <c r="D211" s="380">
        <v>4607091387377</v>
      </c>
      <c r="E211" s="380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115</v>
      </c>
      <c r="L211" s="39" t="s">
        <v>114</v>
      </c>
      <c r="M211" s="38">
        <v>55</v>
      </c>
      <c r="N211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82"/>
      <c r="P211" s="382"/>
      <c r="Q211" s="382"/>
      <c r="R211" s="38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4301010945</v>
      </c>
      <c r="D212" s="380">
        <v>4607091387353</v>
      </c>
      <c r="E212" s="38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115</v>
      </c>
      <c r="L212" s="39" t="s">
        <v>114</v>
      </c>
      <c r="M212" s="38">
        <v>55</v>
      </c>
      <c r="N212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82"/>
      <c r="P212" s="382"/>
      <c r="Q212" s="382"/>
      <c r="R212" s="38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4301011328</v>
      </c>
      <c r="D213" s="380">
        <v>4607091386011</v>
      </c>
      <c r="E213" s="380"/>
      <c r="F213" s="63">
        <v>0.5</v>
      </c>
      <c r="G213" s="38">
        <v>10</v>
      </c>
      <c r="H213" s="63">
        <v>5</v>
      </c>
      <c r="I213" s="63">
        <v>5.21</v>
      </c>
      <c r="J213" s="38">
        <v>120</v>
      </c>
      <c r="K213" s="38" t="s">
        <v>80</v>
      </c>
      <c r="L213" s="39" t="s">
        <v>79</v>
      </c>
      <c r="M213" s="38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82"/>
      <c r="P213" s="382"/>
      <c r="Q213" s="382"/>
      <c r="R213" s="38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ref="X213:X219" si="12"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4301011329</v>
      </c>
      <c r="D214" s="380">
        <v>4607091387308</v>
      </c>
      <c r="E214" s="380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82"/>
      <c r="P214" s="382"/>
      <c r="Q214" s="382"/>
      <c r="R214" s="38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4301011049</v>
      </c>
      <c r="D215" s="380">
        <v>4607091387339</v>
      </c>
      <c r="E215" s="380"/>
      <c r="F215" s="63">
        <v>0.5</v>
      </c>
      <c r="G215" s="38">
        <v>10</v>
      </c>
      <c r="H215" s="63">
        <v>5</v>
      </c>
      <c r="I215" s="63">
        <v>5.24</v>
      </c>
      <c r="J215" s="38">
        <v>120</v>
      </c>
      <c r="K215" s="38" t="s">
        <v>80</v>
      </c>
      <c r="L215" s="39" t="s">
        <v>114</v>
      </c>
      <c r="M215" s="38">
        <v>55</v>
      </c>
      <c r="N215" s="5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82"/>
      <c r="P215" s="382"/>
      <c r="Q215" s="382"/>
      <c r="R215" s="38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4301011433</v>
      </c>
      <c r="D216" s="380">
        <v>4680115882638</v>
      </c>
      <c r="E216" s="38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114</v>
      </c>
      <c r="M216" s="38">
        <v>90</v>
      </c>
      <c r="N216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82"/>
      <c r="P216" s="382"/>
      <c r="Q216" s="382"/>
      <c r="R216" s="38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4301011573</v>
      </c>
      <c r="D217" s="380">
        <v>4680115881938</v>
      </c>
      <c r="E217" s="380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90</v>
      </c>
      <c r="N217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82"/>
      <c r="P217" s="382"/>
      <c r="Q217" s="382"/>
      <c r="R217" s="38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 t="shared" si="12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4301010944</v>
      </c>
      <c r="D218" s="380">
        <v>4607091387346</v>
      </c>
      <c r="E218" s="38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114</v>
      </c>
      <c r="M218" s="38">
        <v>55</v>
      </c>
      <c r="N218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82"/>
      <c r="P218" s="382"/>
      <c r="Q218" s="382"/>
      <c r="R218" s="38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si="12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4301011353</v>
      </c>
      <c r="D219" s="380">
        <v>4607091389807</v>
      </c>
      <c r="E219" s="38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114</v>
      </c>
      <c r="M219" s="38">
        <v>55</v>
      </c>
      <c r="N219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82"/>
      <c r="P219" s="382"/>
      <c r="Q219" s="382"/>
      <c r="R219" s="38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8"/>
      <c r="N220" s="384" t="s">
        <v>43</v>
      </c>
      <c r="O220" s="385"/>
      <c r="P220" s="385"/>
      <c r="Q220" s="385"/>
      <c r="R220" s="385"/>
      <c r="S220" s="385"/>
      <c r="T220" s="386"/>
      <c r="U220" s="43" t="s">
        <v>42</v>
      </c>
      <c r="V220" s="4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4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4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68"/>
      <c r="Z220" s="68"/>
    </row>
    <row r="221" spans="1:53" x14ac:dyDescent="0.2">
      <c r="A221" s="387"/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8"/>
      <c r="N221" s="384" t="s">
        <v>43</v>
      </c>
      <c r="O221" s="385"/>
      <c r="P221" s="385"/>
      <c r="Q221" s="385"/>
      <c r="R221" s="385"/>
      <c r="S221" s="385"/>
      <c r="T221" s="386"/>
      <c r="U221" s="43" t="s">
        <v>0</v>
      </c>
      <c r="V221" s="44">
        <f>IFERROR(SUM(V205:V219),"0")</f>
        <v>0</v>
      </c>
      <c r="W221" s="44">
        <f>IFERROR(SUM(W205:W219),"0")</f>
        <v>0</v>
      </c>
      <c r="X221" s="43"/>
      <c r="Y221" s="68"/>
      <c r="Z221" s="68"/>
    </row>
    <row r="222" spans="1:53" ht="14.25" customHeight="1" x14ac:dyDescent="0.25">
      <c r="A222" s="379" t="s">
        <v>111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67"/>
      <c r="Z222" s="67"/>
    </row>
    <row r="223" spans="1:53" ht="27" customHeight="1" x14ac:dyDescent="0.25">
      <c r="A223" s="64" t="s">
        <v>382</v>
      </c>
      <c r="B223" s="64" t="s">
        <v>383</v>
      </c>
      <c r="C223" s="37">
        <v>4301020254</v>
      </c>
      <c r="D223" s="380">
        <v>4680115881914</v>
      </c>
      <c r="E223" s="38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90</v>
      </c>
      <c r="N223" s="5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82"/>
      <c r="P223" s="382"/>
      <c r="Q223" s="382"/>
      <c r="R223" s="383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8"/>
      <c r="N224" s="384" t="s">
        <v>43</v>
      </c>
      <c r="O224" s="385"/>
      <c r="P224" s="385"/>
      <c r="Q224" s="385"/>
      <c r="R224" s="385"/>
      <c r="S224" s="385"/>
      <c r="T224" s="386"/>
      <c r="U224" s="43" t="s">
        <v>42</v>
      </c>
      <c r="V224" s="44">
        <f>IFERROR(V223/H223,"0")</f>
        <v>0</v>
      </c>
      <c r="W224" s="44">
        <f>IFERROR(W223/H223,"0")</f>
        <v>0</v>
      </c>
      <c r="X224" s="44">
        <f>IFERROR(IF(X223="",0,X223),"0")</f>
        <v>0</v>
      </c>
      <c r="Y224" s="68"/>
      <c r="Z224" s="68"/>
    </row>
    <row r="225" spans="1:53" x14ac:dyDescent="0.2">
      <c r="A225" s="387"/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8"/>
      <c r="N225" s="384" t="s">
        <v>43</v>
      </c>
      <c r="O225" s="385"/>
      <c r="P225" s="385"/>
      <c r="Q225" s="385"/>
      <c r="R225" s="385"/>
      <c r="S225" s="385"/>
      <c r="T225" s="386"/>
      <c r="U225" s="43" t="s">
        <v>0</v>
      </c>
      <c r="V225" s="44">
        <f>IFERROR(SUM(V223:V223),"0")</f>
        <v>0</v>
      </c>
      <c r="W225" s="44">
        <f>IFERROR(SUM(W223:W223),"0")</f>
        <v>0</v>
      </c>
      <c r="X225" s="43"/>
      <c r="Y225" s="68"/>
      <c r="Z225" s="68"/>
    </row>
    <row r="226" spans="1:53" ht="14.25" customHeight="1" x14ac:dyDescent="0.25">
      <c r="A226" s="379" t="s">
        <v>76</v>
      </c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67"/>
      <c r="Z226" s="67"/>
    </row>
    <row r="227" spans="1:53" ht="27" customHeight="1" x14ac:dyDescent="0.25">
      <c r="A227" s="64" t="s">
        <v>384</v>
      </c>
      <c r="B227" s="64" t="s">
        <v>385</v>
      </c>
      <c r="C227" s="37">
        <v>4301030878</v>
      </c>
      <c r="D227" s="380">
        <v>4607091387193</v>
      </c>
      <c r="E227" s="380"/>
      <c r="F227" s="63">
        <v>0.7</v>
      </c>
      <c r="G227" s="38">
        <v>6</v>
      </c>
      <c r="H227" s="63">
        <v>4.2</v>
      </c>
      <c r="I227" s="63">
        <v>4.46</v>
      </c>
      <c r="J227" s="38">
        <v>156</v>
      </c>
      <c r="K227" s="38" t="s">
        <v>80</v>
      </c>
      <c r="L227" s="39" t="s">
        <v>79</v>
      </c>
      <c r="M227" s="38">
        <v>35</v>
      </c>
      <c r="N227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82"/>
      <c r="P227" s="382"/>
      <c r="Q227" s="382"/>
      <c r="R227" s="383"/>
      <c r="S227" s="40" t="s">
        <v>48</v>
      </c>
      <c r="T227" s="40" t="s">
        <v>48</v>
      </c>
      <c r="U227" s="41" t="s">
        <v>0</v>
      </c>
      <c r="V227" s="59">
        <v>0</v>
      </c>
      <c r="W227" s="56">
        <f>IFERROR(IF(V227="",0,CEILING((V227/$H227),1)*$H227),"")</f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8" t="s">
        <v>66</v>
      </c>
    </row>
    <row r="228" spans="1:53" ht="27" customHeight="1" x14ac:dyDescent="0.25">
      <c r="A228" s="64" t="s">
        <v>386</v>
      </c>
      <c r="B228" s="64" t="s">
        <v>387</v>
      </c>
      <c r="C228" s="37">
        <v>4301031153</v>
      </c>
      <c r="D228" s="380">
        <v>4607091387230</v>
      </c>
      <c r="E228" s="380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40</v>
      </c>
      <c r="N228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82"/>
      <c r="P228" s="382"/>
      <c r="Q228" s="382"/>
      <c r="R228" s="383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4301031152</v>
      </c>
      <c r="D229" s="380">
        <v>4607091387285</v>
      </c>
      <c r="E229" s="380"/>
      <c r="F229" s="63">
        <v>0.35</v>
      </c>
      <c r="G229" s="38">
        <v>6</v>
      </c>
      <c r="H229" s="63">
        <v>2.1</v>
      </c>
      <c r="I229" s="63">
        <v>2.23</v>
      </c>
      <c r="J229" s="38">
        <v>234</v>
      </c>
      <c r="K229" s="38" t="s">
        <v>188</v>
      </c>
      <c r="L229" s="39" t="s">
        <v>79</v>
      </c>
      <c r="M229" s="38">
        <v>40</v>
      </c>
      <c r="N229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82"/>
      <c r="P229" s="382"/>
      <c r="Q229" s="382"/>
      <c r="R229" s="383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IFERROR(IF(W229=0,"",ROUNDUP(W229/H229,0)*0.00502),"")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8"/>
      <c r="N230" s="384" t="s">
        <v>43</v>
      </c>
      <c r="O230" s="385"/>
      <c r="P230" s="385"/>
      <c r="Q230" s="385"/>
      <c r="R230" s="385"/>
      <c r="S230" s="385"/>
      <c r="T230" s="386"/>
      <c r="U230" s="43" t="s">
        <v>42</v>
      </c>
      <c r="V230" s="44">
        <f>IFERROR(V227/H227,"0")+IFERROR(V228/H228,"0")+IFERROR(V229/H229,"0")</f>
        <v>0</v>
      </c>
      <c r="W230" s="44">
        <f>IFERROR(W227/H227,"0")+IFERROR(W228/H228,"0")+IFERROR(W229/H229,"0")</f>
        <v>0</v>
      </c>
      <c r="X230" s="44">
        <f>IFERROR(IF(X227="",0,X227),"0")+IFERROR(IF(X228="",0,X228),"0")+IFERROR(IF(X229="",0,X229),"0")</f>
        <v>0</v>
      </c>
      <c r="Y230" s="68"/>
      <c r="Z230" s="68"/>
    </row>
    <row r="231" spans="1:53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8"/>
      <c r="N231" s="384" t="s">
        <v>43</v>
      </c>
      <c r="O231" s="385"/>
      <c r="P231" s="385"/>
      <c r="Q231" s="385"/>
      <c r="R231" s="385"/>
      <c r="S231" s="385"/>
      <c r="T231" s="386"/>
      <c r="U231" s="43" t="s">
        <v>0</v>
      </c>
      <c r="V231" s="44">
        <f>IFERROR(SUM(V227:V229),"0")</f>
        <v>0</v>
      </c>
      <c r="W231" s="44">
        <f>IFERROR(SUM(W227:W229),"0")</f>
        <v>0</v>
      </c>
      <c r="X231" s="43"/>
      <c r="Y231" s="68"/>
      <c r="Z231" s="68"/>
    </row>
    <row r="232" spans="1:53" ht="14.25" customHeight="1" x14ac:dyDescent="0.25">
      <c r="A232" s="379" t="s">
        <v>81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67"/>
      <c r="Z232" s="67"/>
    </row>
    <row r="233" spans="1:53" ht="16.5" customHeight="1" x14ac:dyDescent="0.25">
      <c r="A233" s="64" t="s">
        <v>390</v>
      </c>
      <c r="B233" s="64" t="s">
        <v>391</v>
      </c>
      <c r="C233" s="37">
        <v>4301051100</v>
      </c>
      <c r="D233" s="380">
        <v>4607091387766</v>
      </c>
      <c r="E233" s="380"/>
      <c r="F233" s="63">
        <v>1.3</v>
      </c>
      <c r="G233" s="38">
        <v>6</v>
      </c>
      <c r="H233" s="63">
        <v>7.8</v>
      </c>
      <c r="I233" s="63">
        <v>8.3580000000000005</v>
      </c>
      <c r="J233" s="38">
        <v>56</v>
      </c>
      <c r="K233" s="38" t="s">
        <v>115</v>
      </c>
      <c r="L233" s="39" t="s">
        <v>144</v>
      </c>
      <c r="M233" s="38">
        <v>40</v>
      </c>
      <c r="N233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82"/>
      <c r="P233" s="382"/>
      <c r="Q233" s="382"/>
      <c r="R233" s="38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1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392</v>
      </c>
      <c r="B234" s="64" t="s">
        <v>393</v>
      </c>
      <c r="C234" s="37">
        <v>4301051116</v>
      </c>
      <c r="D234" s="380">
        <v>4607091387957</v>
      </c>
      <c r="E234" s="380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115</v>
      </c>
      <c r="L234" s="39" t="s">
        <v>79</v>
      </c>
      <c r="M234" s="38">
        <v>40</v>
      </c>
      <c r="N234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82"/>
      <c r="P234" s="382"/>
      <c r="Q234" s="382"/>
      <c r="R234" s="38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4301051115</v>
      </c>
      <c r="D235" s="380">
        <v>4607091387964</v>
      </c>
      <c r="E235" s="380"/>
      <c r="F235" s="63">
        <v>1.35</v>
      </c>
      <c r="G235" s="38">
        <v>6</v>
      </c>
      <c r="H235" s="63">
        <v>8.1</v>
      </c>
      <c r="I235" s="63">
        <v>8.6460000000000008</v>
      </c>
      <c r="J235" s="38">
        <v>56</v>
      </c>
      <c r="K235" s="38" t="s">
        <v>115</v>
      </c>
      <c r="L235" s="39" t="s">
        <v>79</v>
      </c>
      <c r="M235" s="38">
        <v>40</v>
      </c>
      <c r="N235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82"/>
      <c r="P235" s="382"/>
      <c r="Q235" s="382"/>
      <c r="R235" s="38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4301051461</v>
      </c>
      <c r="D236" s="380">
        <v>4680115883604</v>
      </c>
      <c r="E236" s="380"/>
      <c r="F236" s="63">
        <v>0.35</v>
      </c>
      <c r="G236" s="38">
        <v>6</v>
      </c>
      <c r="H236" s="63">
        <v>2.1</v>
      </c>
      <c r="I236" s="63">
        <v>2.3719999999999999</v>
      </c>
      <c r="J236" s="38">
        <v>156</v>
      </c>
      <c r="K236" s="38" t="s">
        <v>80</v>
      </c>
      <c r="L236" s="39" t="s">
        <v>144</v>
      </c>
      <c r="M236" s="38">
        <v>45</v>
      </c>
      <c r="N236" s="519" t="s">
        <v>398</v>
      </c>
      <c r="O236" s="382"/>
      <c r="P236" s="382"/>
      <c r="Q236" s="382"/>
      <c r="R236" s="38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399</v>
      </c>
      <c r="B237" s="64" t="s">
        <v>400</v>
      </c>
      <c r="C237" s="37">
        <v>4301051485</v>
      </c>
      <c r="D237" s="380">
        <v>4680115883567</v>
      </c>
      <c r="E237" s="380"/>
      <c r="F237" s="63">
        <v>0.35</v>
      </c>
      <c r="G237" s="38">
        <v>6</v>
      </c>
      <c r="H237" s="63">
        <v>2.1</v>
      </c>
      <c r="I237" s="63">
        <v>2.36</v>
      </c>
      <c r="J237" s="38">
        <v>156</v>
      </c>
      <c r="K237" s="38" t="s">
        <v>80</v>
      </c>
      <c r="L237" s="39" t="s">
        <v>79</v>
      </c>
      <c r="M237" s="38">
        <v>40</v>
      </c>
      <c r="N237" s="520" t="s">
        <v>401</v>
      </c>
      <c r="O237" s="382"/>
      <c r="P237" s="382"/>
      <c r="Q237" s="382"/>
      <c r="R237" s="38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402</v>
      </c>
      <c r="B238" s="64" t="s">
        <v>403</v>
      </c>
      <c r="C238" s="37">
        <v>4301051134</v>
      </c>
      <c r="D238" s="380">
        <v>4607091381672</v>
      </c>
      <c r="E238" s="380"/>
      <c r="F238" s="63">
        <v>0.6</v>
      </c>
      <c r="G238" s="38">
        <v>6</v>
      </c>
      <c r="H238" s="63">
        <v>3.6</v>
      </c>
      <c r="I238" s="63">
        <v>3.8759999999999999</v>
      </c>
      <c r="J238" s="38">
        <v>120</v>
      </c>
      <c r="K238" s="38" t="s">
        <v>80</v>
      </c>
      <c r="L238" s="39" t="s">
        <v>79</v>
      </c>
      <c r="M238" s="38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82"/>
      <c r="P238" s="382"/>
      <c r="Q238" s="382"/>
      <c r="R238" s="38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4301051130</v>
      </c>
      <c r="D239" s="380">
        <v>4607091387537</v>
      </c>
      <c r="E239" s="380"/>
      <c r="F239" s="63">
        <v>0.45</v>
      </c>
      <c r="G239" s="38">
        <v>6</v>
      </c>
      <c r="H239" s="63">
        <v>2.7</v>
      </c>
      <c r="I239" s="63">
        <v>2.99</v>
      </c>
      <c r="J239" s="38">
        <v>156</v>
      </c>
      <c r="K239" s="38" t="s">
        <v>80</v>
      </c>
      <c r="L239" s="39" t="s">
        <v>79</v>
      </c>
      <c r="M239" s="38">
        <v>40</v>
      </c>
      <c r="N239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82"/>
      <c r="P239" s="382"/>
      <c r="Q239" s="382"/>
      <c r="R239" s="38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4301051132</v>
      </c>
      <c r="D240" s="380">
        <v>4607091387513</v>
      </c>
      <c r="E240" s="380"/>
      <c r="F240" s="63">
        <v>0.45</v>
      </c>
      <c r="G240" s="38">
        <v>6</v>
      </c>
      <c r="H240" s="63">
        <v>2.7</v>
      </c>
      <c r="I240" s="63">
        <v>2.9780000000000002</v>
      </c>
      <c r="J240" s="38">
        <v>156</v>
      </c>
      <c r="K240" s="38" t="s">
        <v>80</v>
      </c>
      <c r="L240" s="39" t="s">
        <v>79</v>
      </c>
      <c r="M240" s="38">
        <v>40</v>
      </c>
      <c r="N240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82"/>
      <c r="P240" s="382"/>
      <c r="Q240" s="382"/>
      <c r="R240" s="38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4301051277</v>
      </c>
      <c r="D241" s="380">
        <v>4680115880511</v>
      </c>
      <c r="E241" s="380"/>
      <c r="F241" s="63">
        <v>0.33</v>
      </c>
      <c r="G241" s="38">
        <v>6</v>
      </c>
      <c r="H241" s="63">
        <v>1.98</v>
      </c>
      <c r="I241" s="63">
        <v>2.1800000000000002</v>
      </c>
      <c r="J241" s="38">
        <v>156</v>
      </c>
      <c r="K241" s="38" t="s">
        <v>80</v>
      </c>
      <c r="L241" s="39" t="s">
        <v>144</v>
      </c>
      <c r="M241" s="38">
        <v>40</v>
      </c>
      <c r="N241" s="5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82"/>
      <c r="P241" s="382"/>
      <c r="Q241" s="382"/>
      <c r="R241" s="38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x14ac:dyDescent="0.2">
      <c r="A242" s="387"/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8"/>
      <c r="N242" s="384" t="s">
        <v>43</v>
      </c>
      <c r="O242" s="385"/>
      <c r="P242" s="385"/>
      <c r="Q242" s="385"/>
      <c r="R242" s="385"/>
      <c r="S242" s="385"/>
      <c r="T242" s="386"/>
      <c r="U242" s="43" t="s">
        <v>42</v>
      </c>
      <c r="V242" s="44">
        <f>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87"/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8"/>
      <c r="N243" s="384" t="s">
        <v>43</v>
      </c>
      <c r="O243" s="385"/>
      <c r="P243" s="385"/>
      <c r="Q243" s="385"/>
      <c r="R243" s="385"/>
      <c r="S243" s="385"/>
      <c r="T243" s="386"/>
      <c r="U243" s="43" t="s">
        <v>0</v>
      </c>
      <c r="V243" s="44">
        <f>IFERROR(SUM(V233:V241),"0")</f>
        <v>0</v>
      </c>
      <c r="W243" s="44">
        <f>IFERROR(SUM(W233:W241),"0")</f>
        <v>0</v>
      </c>
      <c r="X243" s="43"/>
      <c r="Y243" s="68"/>
      <c r="Z243" s="68"/>
    </row>
    <row r="244" spans="1:53" ht="14.25" customHeight="1" x14ac:dyDescent="0.25">
      <c r="A244" s="379" t="s">
        <v>233</v>
      </c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67"/>
      <c r="Z244" s="67"/>
    </row>
    <row r="245" spans="1:53" ht="16.5" customHeight="1" x14ac:dyDescent="0.25">
      <c r="A245" s="64" t="s">
        <v>410</v>
      </c>
      <c r="B245" s="64" t="s">
        <v>411</v>
      </c>
      <c r="C245" s="37">
        <v>4301060326</v>
      </c>
      <c r="D245" s="380">
        <v>4607091380880</v>
      </c>
      <c r="E245" s="380"/>
      <c r="F245" s="63">
        <v>1.4</v>
      </c>
      <c r="G245" s="38">
        <v>6</v>
      </c>
      <c r="H245" s="63">
        <v>8.4</v>
      </c>
      <c r="I245" s="63">
        <v>8.9640000000000004</v>
      </c>
      <c r="J245" s="38">
        <v>56</v>
      </c>
      <c r="K245" s="38" t="s">
        <v>115</v>
      </c>
      <c r="L245" s="39" t="s">
        <v>79</v>
      </c>
      <c r="M245" s="38">
        <v>30</v>
      </c>
      <c r="N24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82"/>
      <c r="P245" s="382"/>
      <c r="Q245" s="382"/>
      <c r="R245" s="38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10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4301060308</v>
      </c>
      <c r="D246" s="380">
        <v>4607091384482</v>
      </c>
      <c r="E246" s="380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115</v>
      </c>
      <c r="L246" s="39" t="s">
        <v>79</v>
      </c>
      <c r="M246" s="38">
        <v>30</v>
      </c>
      <c r="N24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82"/>
      <c r="P246" s="382"/>
      <c r="Q246" s="382"/>
      <c r="R246" s="38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16.5" customHeight="1" x14ac:dyDescent="0.25">
      <c r="A247" s="64" t="s">
        <v>414</v>
      </c>
      <c r="B247" s="64" t="s">
        <v>415</v>
      </c>
      <c r="C247" s="37">
        <v>4301060325</v>
      </c>
      <c r="D247" s="380">
        <v>4607091380897</v>
      </c>
      <c r="E247" s="38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115</v>
      </c>
      <c r="L247" s="39" t="s">
        <v>79</v>
      </c>
      <c r="M247" s="38">
        <v>30</v>
      </c>
      <c r="N24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82"/>
      <c r="P247" s="382"/>
      <c r="Q247" s="382"/>
      <c r="R247" s="38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8"/>
      <c r="N248" s="384" t="s">
        <v>43</v>
      </c>
      <c r="O248" s="385"/>
      <c r="P248" s="385"/>
      <c r="Q248" s="385"/>
      <c r="R248" s="385"/>
      <c r="S248" s="385"/>
      <c r="T248" s="386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8"/>
      <c r="N249" s="384" t="s">
        <v>43</v>
      </c>
      <c r="O249" s="385"/>
      <c r="P249" s="385"/>
      <c r="Q249" s="385"/>
      <c r="R249" s="385"/>
      <c r="S249" s="385"/>
      <c r="T249" s="386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79" t="s">
        <v>97</v>
      </c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67"/>
      <c r="Z250" s="67"/>
    </row>
    <row r="251" spans="1:53" ht="16.5" customHeight="1" x14ac:dyDescent="0.25">
      <c r="A251" s="64" t="s">
        <v>416</v>
      </c>
      <c r="B251" s="64" t="s">
        <v>417</v>
      </c>
      <c r="C251" s="37">
        <v>4301030232</v>
      </c>
      <c r="D251" s="380">
        <v>4607091388374</v>
      </c>
      <c r="E251" s="380"/>
      <c r="F251" s="63">
        <v>0.38</v>
      </c>
      <c r="G251" s="38">
        <v>8</v>
      </c>
      <c r="H251" s="63">
        <v>3.04</v>
      </c>
      <c r="I251" s="63">
        <v>3.28</v>
      </c>
      <c r="J251" s="38">
        <v>156</v>
      </c>
      <c r="K251" s="38" t="s">
        <v>80</v>
      </c>
      <c r="L251" s="39" t="s">
        <v>101</v>
      </c>
      <c r="M251" s="38">
        <v>180</v>
      </c>
      <c r="N251" s="528" t="s">
        <v>418</v>
      </c>
      <c r="O251" s="382"/>
      <c r="P251" s="382"/>
      <c r="Q251" s="382"/>
      <c r="R251" s="38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3" t="s">
        <v>66</v>
      </c>
    </row>
    <row r="252" spans="1:53" ht="27" customHeight="1" x14ac:dyDescent="0.25">
      <c r="A252" s="64" t="s">
        <v>419</v>
      </c>
      <c r="B252" s="64" t="s">
        <v>420</v>
      </c>
      <c r="C252" s="37">
        <v>4301030235</v>
      </c>
      <c r="D252" s="380">
        <v>4607091388381</v>
      </c>
      <c r="E252" s="380"/>
      <c r="F252" s="63">
        <v>0.38</v>
      </c>
      <c r="G252" s="38">
        <v>8</v>
      </c>
      <c r="H252" s="63">
        <v>3.04</v>
      </c>
      <c r="I252" s="63">
        <v>3.32</v>
      </c>
      <c r="J252" s="38">
        <v>156</v>
      </c>
      <c r="K252" s="38" t="s">
        <v>80</v>
      </c>
      <c r="L252" s="39" t="s">
        <v>101</v>
      </c>
      <c r="M252" s="38">
        <v>180</v>
      </c>
      <c r="N252" s="529" t="s">
        <v>421</v>
      </c>
      <c r="O252" s="382"/>
      <c r="P252" s="382"/>
      <c r="Q252" s="382"/>
      <c r="R252" s="38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422</v>
      </c>
      <c r="B253" s="64" t="s">
        <v>423</v>
      </c>
      <c r="C253" s="37">
        <v>4301030233</v>
      </c>
      <c r="D253" s="380">
        <v>4607091388404</v>
      </c>
      <c r="E253" s="380"/>
      <c r="F253" s="63">
        <v>0.17</v>
      </c>
      <c r="G253" s="38">
        <v>15</v>
      </c>
      <c r="H253" s="63">
        <v>2.5499999999999998</v>
      </c>
      <c r="I253" s="63">
        <v>2.9</v>
      </c>
      <c r="J253" s="38">
        <v>156</v>
      </c>
      <c r="K253" s="38" t="s">
        <v>80</v>
      </c>
      <c r="L253" s="39" t="s">
        <v>101</v>
      </c>
      <c r="M253" s="38">
        <v>180</v>
      </c>
      <c r="N25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82"/>
      <c r="P253" s="382"/>
      <c r="Q253" s="382"/>
      <c r="R253" s="38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x14ac:dyDescent="0.2">
      <c r="A254" s="387"/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8"/>
      <c r="N254" s="384" t="s">
        <v>43</v>
      </c>
      <c r="O254" s="385"/>
      <c r="P254" s="385"/>
      <c r="Q254" s="385"/>
      <c r="R254" s="385"/>
      <c r="S254" s="385"/>
      <c r="T254" s="386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87"/>
      <c r="B255" s="387"/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8"/>
      <c r="N255" s="384" t="s">
        <v>43</v>
      </c>
      <c r="O255" s="385"/>
      <c r="P255" s="385"/>
      <c r="Q255" s="385"/>
      <c r="R255" s="385"/>
      <c r="S255" s="385"/>
      <c r="T255" s="386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4.25" customHeight="1" x14ac:dyDescent="0.25">
      <c r="A256" s="379" t="s">
        <v>424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7"/>
      <c r="Z256" s="67"/>
    </row>
    <row r="257" spans="1:53" ht="16.5" customHeight="1" x14ac:dyDescent="0.25">
      <c r="A257" s="64" t="s">
        <v>425</v>
      </c>
      <c r="B257" s="64" t="s">
        <v>426</v>
      </c>
      <c r="C257" s="37">
        <v>4301180007</v>
      </c>
      <c r="D257" s="380">
        <v>4680115881808</v>
      </c>
      <c r="E257" s="380"/>
      <c r="F257" s="63">
        <v>0.1</v>
      </c>
      <c r="G257" s="38">
        <v>20</v>
      </c>
      <c r="H257" s="63">
        <v>2</v>
      </c>
      <c r="I257" s="63">
        <v>2.2400000000000002</v>
      </c>
      <c r="J257" s="38">
        <v>238</v>
      </c>
      <c r="K257" s="38" t="s">
        <v>428</v>
      </c>
      <c r="L257" s="39" t="s">
        <v>427</v>
      </c>
      <c r="M257" s="38">
        <v>730</v>
      </c>
      <c r="N25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82"/>
      <c r="P257" s="382"/>
      <c r="Q257" s="382"/>
      <c r="R257" s="383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IFERROR(IF(W257=0,"",ROUNDUP(W257/H257,0)*0.00474),"")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429</v>
      </c>
      <c r="B258" s="64" t="s">
        <v>430</v>
      </c>
      <c r="C258" s="37">
        <v>4301180006</v>
      </c>
      <c r="D258" s="380">
        <v>4680115881822</v>
      </c>
      <c r="E258" s="380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428</v>
      </c>
      <c r="L258" s="39" t="s">
        <v>427</v>
      </c>
      <c r="M258" s="38">
        <v>730</v>
      </c>
      <c r="N25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82"/>
      <c r="P258" s="382"/>
      <c r="Q258" s="382"/>
      <c r="R258" s="383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4301180001</v>
      </c>
      <c r="D259" s="380">
        <v>4680115880016</v>
      </c>
      <c r="E259" s="38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428</v>
      </c>
      <c r="L259" s="39" t="s">
        <v>427</v>
      </c>
      <c r="M259" s="38">
        <v>730</v>
      </c>
      <c r="N25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82"/>
      <c r="P259" s="382"/>
      <c r="Q259" s="382"/>
      <c r="R259" s="38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87"/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8"/>
      <c r="N260" s="384" t="s">
        <v>43</v>
      </c>
      <c r="O260" s="385"/>
      <c r="P260" s="385"/>
      <c r="Q260" s="385"/>
      <c r="R260" s="385"/>
      <c r="S260" s="385"/>
      <c r="T260" s="386"/>
      <c r="U260" s="43" t="s">
        <v>42</v>
      </c>
      <c r="V260" s="44">
        <f>IFERROR(V257/H257,"0")+IFERROR(V258/H258,"0")+IFERROR(V259/H259,"0")</f>
        <v>0</v>
      </c>
      <c r="W260" s="44">
        <f>IFERROR(W257/H257,"0")+IFERROR(W258/H258,"0")+IFERROR(W259/H259,"0")</f>
        <v>0</v>
      </c>
      <c r="X260" s="44">
        <f>IFERROR(IF(X257="",0,X257),"0")+IFERROR(IF(X258="",0,X258),"0")+IFERROR(IF(X259="",0,X259),"0")</f>
        <v>0</v>
      </c>
      <c r="Y260" s="68"/>
      <c r="Z260" s="68"/>
    </row>
    <row r="261" spans="1:53" x14ac:dyDescent="0.2">
      <c r="A261" s="387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8"/>
      <c r="N261" s="384" t="s">
        <v>43</v>
      </c>
      <c r="O261" s="385"/>
      <c r="P261" s="385"/>
      <c r="Q261" s="385"/>
      <c r="R261" s="385"/>
      <c r="S261" s="385"/>
      <c r="T261" s="386"/>
      <c r="U261" s="43" t="s">
        <v>0</v>
      </c>
      <c r="V261" s="44">
        <f>IFERROR(SUM(V257:V259),"0")</f>
        <v>0</v>
      </c>
      <c r="W261" s="44">
        <f>IFERROR(SUM(W257:W259),"0")</f>
        <v>0</v>
      </c>
      <c r="X261" s="43"/>
      <c r="Y261" s="68"/>
      <c r="Z261" s="68"/>
    </row>
    <row r="262" spans="1:53" ht="16.5" customHeight="1" x14ac:dyDescent="0.25">
      <c r="A262" s="378" t="s">
        <v>433</v>
      </c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66"/>
      <c r="Z262" s="66"/>
    </row>
    <row r="263" spans="1:53" ht="14.25" customHeight="1" x14ac:dyDescent="0.25">
      <c r="A263" s="379" t="s">
        <v>119</v>
      </c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  <c r="Y263" s="67"/>
      <c r="Z263" s="67"/>
    </row>
    <row r="264" spans="1:53" ht="27" customHeight="1" x14ac:dyDescent="0.25">
      <c r="A264" s="64" t="s">
        <v>434</v>
      </c>
      <c r="B264" s="64" t="s">
        <v>435</v>
      </c>
      <c r="C264" s="37">
        <v>4301011315</v>
      </c>
      <c r="D264" s="380">
        <v>4607091387421</v>
      </c>
      <c r="E264" s="380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115</v>
      </c>
      <c r="L264" s="39" t="s">
        <v>114</v>
      </c>
      <c r="M264" s="38">
        <v>55</v>
      </c>
      <c r="N26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82"/>
      <c r="P264" s="382"/>
      <c r="Q264" s="382"/>
      <c r="R264" s="38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ref="W264:W270" si="14"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434</v>
      </c>
      <c r="B265" s="64" t="s">
        <v>436</v>
      </c>
      <c r="C265" s="37">
        <v>4301011121</v>
      </c>
      <c r="D265" s="380">
        <v>4607091387421</v>
      </c>
      <c r="E265" s="380"/>
      <c r="F265" s="63">
        <v>1.35</v>
      </c>
      <c r="G265" s="38">
        <v>8</v>
      </c>
      <c r="H265" s="63">
        <v>10.8</v>
      </c>
      <c r="I265" s="63">
        <v>11.28</v>
      </c>
      <c r="J265" s="38">
        <v>48</v>
      </c>
      <c r="K265" s="38" t="s">
        <v>115</v>
      </c>
      <c r="L265" s="39" t="s">
        <v>124</v>
      </c>
      <c r="M265" s="38">
        <v>55</v>
      </c>
      <c r="N26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82"/>
      <c r="P265" s="382"/>
      <c r="Q265" s="382"/>
      <c r="R265" s="38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IFERROR(IF(W265=0,"",ROUNDUP(W265/H265,0)*0.02039),"")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437</v>
      </c>
      <c r="B266" s="64" t="s">
        <v>438</v>
      </c>
      <c r="C266" s="37">
        <v>4301011396</v>
      </c>
      <c r="D266" s="380">
        <v>4607091387452</v>
      </c>
      <c r="E266" s="380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115</v>
      </c>
      <c r="L266" s="39" t="s">
        <v>124</v>
      </c>
      <c r="M266" s="38">
        <v>55</v>
      </c>
      <c r="N266" s="5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82"/>
      <c r="P266" s="382"/>
      <c r="Q266" s="382"/>
      <c r="R266" s="38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4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437</v>
      </c>
      <c r="B267" s="64" t="s">
        <v>439</v>
      </c>
      <c r="C267" s="37">
        <v>4301011619</v>
      </c>
      <c r="D267" s="380">
        <v>4607091387452</v>
      </c>
      <c r="E267" s="380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115</v>
      </c>
      <c r="L267" s="39" t="s">
        <v>114</v>
      </c>
      <c r="M267" s="38">
        <v>55</v>
      </c>
      <c r="N267" s="537" t="s">
        <v>440</v>
      </c>
      <c r="O267" s="382"/>
      <c r="P267" s="382"/>
      <c r="Q267" s="382"/>
      <c r="R267" s="38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441</v>
      </c>
      <c r="B268" s="64" t="s">
        <v>442</v>
      </c>
      <c r="C268" s="37">
        <v>4301011313</v>
      </c>
      <c r="D268" s="380">
        <v>4607091385984</v>
      </c>
      <c r="E268" s="380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115</v>
      </c>
      <c r="L268" s="39" t="s">
        <v>114</v>
      </c>
      <c r="M268" s="38">
        <v>55</v>
      </c>
      <c r="N26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82"/>
      <c r="P268" s="382"/>
      <c r="Q268" s="382"/>
      <c r="R268" s="38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4"/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4301011316</v>
      </c>
      <c r="D269" s="380">
        <v>4607091387438</v>
      </c>
      <c r="E269" s="380"/>
      <c r="F269" s="63">
        <v>0.5</v>
      </c>
      <c r="G269" s="38">
        <v>10</v>
      </c>
      <c r="H269" s="63">
        <v>5</v>
      </c>
      <c r="I269" s="63">
        <v>5.24</v>
      </c>
      <c r="J269" s="38">
        <v>120</v>
      </c>
      <c r="K269" s="38" t="s">
        <v>80</v>
      </c>
      <c r="L269" s="39" t="s">
        <v>114</v>
      </c>
      <c r="M269" s="38">
        <v>55</v>
      </c>
      <c r="N26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82"/>
      <c r="P269" s="382"/>
      <c r="Q269" s="382"/>
      <c r="R269" s="38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4"/>
        <v>0</v>
      </c>
      <c r="X269" s="42" t="str">
        <f>IFERROR(IF(W269=0,"",ROUNDUP(W269/H269,0)*0.00937),"")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4301011318</v>
      </c>
      <c r="D270" s="380">
        <v>4607091387469</v>
      </c>
      <c r="E270" s="380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8" t="s">
        <v>80</v>
      </c>
      <c r="L270" s="39" t="s">
        <v>79</v>
      </c>
      <c r="M270" s="38">
        <v>55</v>
      </c>
      <c r="N27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82"/>
      <c r="P270" s="382"/>
      <c r="Q270" s="382"/>
      <c r="R270" s="38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8"/>
      <c r="N271" s="384" t="s">
        <v>43</v>
      </c>
      <c r="O271" s="385"/>
      <c r="P271" s="385"/>
      <c r="Q271" s="385"/>
      <c r="R271" s="385"/>
      <c r="S271" s="385"/>
      <c r="T271" s="386"/>
      <c r="U271" s="43" t="s">
        <v>42</v>
      </c>
      <c r="V271" s="44">
        <f>IFERROR(V264/H264,"0")+IFERROR(V265/H265,"0")+IFERROR(V266/H266,"0")+IFERROR(V267/H267,"0")+IFERROR(V268/H268,"0")+IFERROR(V269/H269,"0")+IFERROR(V270/H270,"0")</f>
        <v>0</v>
      </c>
      <c r="W271" s="44">
        <f>IFERROR(W264/H264,"0")+IFERROR(W265/H265,"0")+IFERROR(W266/H266,"0")+IFERROR(W267/H267,"0")+IFERROR(W268/H268,"0")+IFERROR(W269/H269,"0")+IFERROR(W270/H270,"0")</f>
        <v>0</v>
      </c>
      <c r="X271" s="4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68"/>
      <c r="Z271" s="68"/>
    </row>
    <row r="272" spans="1:53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8"/>
      <c r="N272" s="384" t="s">
        <v>43</v>
      </c>
      <c r="O272" s="385"/>
      <c r="P272" s="385"/>
      <c r="Q272" s="385"/>
      <c r="R272" s="385"/>
      <c r="S272" s="385"/>
      <c r="T272" s="386"/>
      <c r="U272" s="43" t="s">
        <v>0</v>
      </c>
      <c r="V272" s="44">
        <f>IFERROR(SUM(V264:V270),"0")</f>
        <v>0</v>
      </c>
      <c r="W272" s="44">
        <f>IFERROR(SUM(W264:W270),"0")</f>
        <v>0</v>
      </c>
      <c r="X272" s="43"/>
      <c r="Y272" s="68"/>
      <c r="Z272" s="68"/>
    </row>
    <row r="273" spans="1:53" ht="14.25" customHeight="1" x14ac:dyDescent="0.25">
      <c r="A273" s="379" t="s">
        <v>76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67"/>
      <c r="Z273" s="67"/>
    </row>
    <row r="274" spans="1:53" ht="27" customHeight="1" x14ac:dyDescent="0.25">
      <c r="A274" s="64" t="s">
        <v>447</v>
      </c>
      <c r="B274" s="64" t="s">
        <v>448</v>
      </c>
      <c r="C274" s="37">
        <v>4301031154</v>
      </c>
      <c r="D274" s="380">
        <v>4607091387292</v>
      </c>
      <c r="E274" s="380"/>
      <c r="F274" s="63">
        <v>0.73</v>
      </c>
      <c r="G274" s="38">
        <v>6</v>
      </c>
      <c r="H274" s="63">
        <v>4.38</v>
      </c>
      <c r="I274" s="63">
        <v>4.6399999999999997</v>
      </c>
      <c r="J274" s="38">
        <v>156</v>
      </c>
      <c r="K274" s="38" t="s">
        <v>80</v>
      </c>
      <c r="L274" s="39" t="s">
        <v>79</v>
      </c>
      <c r="M274" s="38">
        <v>45</v>
      </c>
      <c r="N27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82"/>
      <c r="P274" s="382"/>
      <c r="Q274" s="382"/>
      <c r="R274" s="38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ht="27" customHeight="1" x14ac:dyDescent="0.25">
      <c r="A275" s="64" t="s">
        <v>449</v>
      </c>
      <c r="B275" s="64" t="s">
        <v>450</v>
      </c>
      <c r="C275" s="37">
        <v>4301031155</v>
      </c>
      <c r="D275" s="380">
        <v>4607091387315</v>
      </c>
      <c r="E275" s="380"/>
      <c r="F275" s="63">
        <v>0.7</v>
      </c>
      <c r="G275" s="38">
        <v>4</v>
      </c>
      <c r="H275" s="63">
        <v>2.8</v>
      </c>
      <c r="I275" s="63">
        <v>3.048</v>
      </c>
      <c r="J275" s="38">
        <v>156</v>
      </c>
      <c r="K275" s="38" t="s">
        <v>80</v>
      </c>
      <c r="L275" s="39" t="s">
        <v>79</v>
      </c>
      <c r="M275" s="38">
        <v>45</v>
      </c>
      <c r="N27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82"/>
      <c r="P275" s="382"/>
      <c r="Q275" s="382"/>
      <c r="R275" s="38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8"/>
      <c r="N276" s="384" t="s">
        <v>43</v>
      </c>
      <c r="O276" s="385"/>
      <c r="P276" s="385"/>
      <c r="Q276" s="385"/>
      <c r="R276" s="385"/>
      <c r="S276" s="385"/>
      <c r="T276" s="386"/>
      <c r="U276" s="43" t="s">
        <v>42</v>
      </c>
      <c r="V276" s="44">
        <f>IFERROR(V274/H274,"0")+IFERROR(V275/H275,"0")</f>
        <v>0</v>
      </c>
      <c r="W276" s="44">
        <f>IFERROR(W274/H274,"0")+IFERROR(W275/H275,"0")</f>
        <v>0</v>
      </c>
      <c r="X276" s="44">
        <f>IFERROR(IF(X274="",0,X274),"0")+IFERROR(IF(X275="",0,X275),"0")</f>
        <v>0</v>
      </c>
      <c r="Y276" s="68"/>
      <c r="Z276" s="68"/>
    </row>
    <row r="277" spans="1:53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8"/>
      <c r="N277" s="384" t="s">
        <v>43</v>
      </c>
      <c r="O277" s="385"/>
      <c r="P277" s="385"/>
      <c r="Q277" s="385"/>
      <c r="R277" s="385"/>
      <c r="S277" s="385"/>
      <c r="T277" s="386"/>
      <c r="U277" s="43" t="s">
        <v>0</v>
      </c>
      <c r="V277" s="44">
        <f>IFERROR(SUM(V274:V275),"0")</f>
        <v>0</v>
      </c>
      <c r="W277" s="44">
        <f>IFERROR(SUM(W274:W275),"0")</f>
        <v>0</v>
      </c>
      <c r="X277" s="43"/>
      <c r="Y277" s="68"/>
      <c r="Z277" s="68"/>
    </row>
    <row r="278" spans="1:53" ht="16.5" customHeight="1" x14ac:dyDescent="0.25">
      <c r="A278" s="378" t="s">
        <v>451</v>
      </c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66"/>
      <c r="Z278" s="66"/>
    </row>
    <row r="279" spans="1:53" ht="14.25" customHeight="1" x14ac:dyDescent="0.25">
      <c r="A279" s="379" t="s">
        <v>76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67"/>
      <c r="Z279" s="67"/>
    </row>
    <row r="280" spans="1:53" ht="27" customHeight="1" x14ac:dyDescent="0.25">
      <c r="A280" s="64" t="s">
        <v>452</v>
      </c>
      <c r="B280" s="64" t="s">
        <v>453</v>
      </c>
      <c r="C280" s="37">
        <v>4301031066</v>
      </c>
      <c r="D280" s="380">
        <v>4607091383836</v>
      </c>
      <c r="E280" s="380"/>
      <c r="F280" s="63">
        <v>0.3</v>
      </c>
      <c r="G280" s="38">
        <v>6</v>
      </c>
      <c r="H280" s="63">
        <v>1.8</v>
      </c>
      <c r="I280" s="63">
        <v>2.048</v>
      </c>
      <c r="J280" s="38">
        <v>156</v>
      </c>
      <c r="K280" s="38" t="s">
        <v>80</v>
      </c>
      <c r="L280" s="39" t="s">
        <v>79</v>
      </c>
      <c r="M280" s="38">
        <v>40</v>
      </c>
      <c r="N28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82"/>
      <c r="P280" s="382"/>
      <c r="Q280" s="382"/>
      <c r="R280" s="38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8" t="s">
        <v>66</v>
      </c>
    </row>
    <row r="281" spans="1:53" x14ac:dyDescent="0.2">
      <c r="A281" s="387"/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8"/>
      <c r="N281" s="384" t="s">
        <v>43</v>
      </c>
      <c r="O281" s="385"/>
      <c r="P281" s="385"/>
      <c r="Q281" s="385"/>
      <c r="R281" s="385"/>
      <c r="S281" s="385"/>
      <c r="T281" s="386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87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8"/>
      <c r="N282" s="384" t="s">
        <v>43</v>
      </c>
      <c r="O282" s="385"/>
      <c r="P282" s="385"/>
      <c r="Q282" s="385"/>
      <c r="R282" s="385"/>
      <c r="S282" s="385"/>
      <c r="T282" s="386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9" t="s">
        <v>81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27" customHeight="1" x14ac:dyDescent="0.25">
      <c r="A284" s="64" t="s">
        <v>454</v>
      </c>
      <c r="B284" s="64" t="s">
        <v>455</v>
      </c>
      <c r="C284" s="37">
        <v>4301051142</v>
      </c>
      <c r="D284" s="380">
        <v>4607091387919</v>
      </c>
      <c r="E284" s="380"/>
      <c r="F284" s="63">
        <v>1.35</v>
      </c>
      <c r="G284" s="38">
        <v>6</v>
      </c>
      <c r="H284" s="63">
        <v>8.1</v>
      </c>
      <c r="I284" s="63">
        <v>8.6639999999999997</v>
      </c>
      <c r="J284" s="38">
        <v>56</v>
      </c>
      <c r="K284" s="38" t="s">
        <v>115</v>
      </c>
      <c r="L284" s="39" t="s">
        <v>79</v>
      </c>
      <c r="M284" s="38">
        <v>45</v>
      </c>
      <c r="N28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82"/>
      <c r="P284" s="382"/>
      <c r="Q284" s="382"/>
      <c r="R284" s="38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29" t="s">
        <v>66</v>
      </c>
    </row>
    <row r="285" spans="1:53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8"/>
      <c r="N285" s="384" t="s">
        <v>43</v>
      </c>
      <c r="O285" s="385"/>
      <c r="P285" s="385"/>
      <c r="Q285" s="385"/>
      <c r="R285" s="385"/>
      <c r="S285" s="385"/>
      <c r="T285" s="386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87"/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8"/>
      <c r="N286" s="384" t="s">
        <v>43</v>
      </c>
      <c r="O286" s="385"/>
      <c r="P286" s="385"/>
      <c r="Q286" s="385"/>
      <c r="R286" s="385"/>
      <c r="S286" s="385"/>
      <c r="T286" s="386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14.25" customHeight="1" x14ac:dyDescent="0.25">
      <c r="A287" s="379" t="s">
        <v>233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67"/>
      <c r="Z287" s="67"/>
    </row>
    <row r="288" spans="1:53" ht="27" customHeight="1" x14ac:dyDescent="0.25">
      <c r="A288" s="64" t="s">
        <v>456</v>
      </c>
      <c r="B288" s="64" t="s">
        <v>457</v>
      </c>
      <c r="C288" s="37">
        <v>4301060324</v>
      </c>
      <c r="D288" s="380">
        <v>4607091388831</v>
      </c>
      <c r="E288" s="380"/>
      <c r="F288" s="63">
        <v>0.38</v>
      </c>
      <c r="G288" s="38">
        <v>6</v>
      </c>
      <c r="H288" s="63">
        <v>2.2799999999999998</v>
      </c>
      <c r="I288" s="63">
        <v>2.552</v>
      </c>
      <c r="J288" s="38">
        <v>156</v>
      </c>
      <c r="K288" s="38" t="s">
        <v>80</v>
      </c>
      <c r="L288" s="39" t="s">
        <v>79</v>
      </c>
      <c r="M288" s="38">
        <v>40</v>
      </c>
      <c r="N288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82"/>
      <c r="P288" s="382"/>
      <c r="Q288" s="382"/>
      <c r="R288" s="383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0" t="s">
        <v>66</v>
      </c>
    </row>
    <row r="289" spans="1:53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8"/>
      <c r="N289" s="384" t="s">
        <v>43</v>
      </c>
      <c r="O289" s="385"/>
      <c r="P289" s="385"/>
      <c r="Q289" s="385"/>
      <c r="R289" s="385"/>
      <c r="S289" s="385"/>
      <c r="T289" s="386"/>
      <c r="U289" s="43" t="s">
        <v>42</v>
      </c>
      <c r="V289" s="44">
        <f>IFERROR(V288/H288,"0")</f>
        <v>0</v>
      </c>
      <c r="W289" s="44">
        <f>IFERROR(W288/H288,"0")</f>
        <v>0</v>
      </c>
      <c r="X289" s="44">
        <f>IFERROR(IF(X288="",0,X288),"0")</f>
        <v>0</v>
      </c>
      <c r="Y289" s="68"/>
      <c r="Z289" s="68"/>
    </row>
    <row r="290" spans="1:53" x14ac:dyDescent="0.2">
      <c r="A290" s="387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8"/>
      <c r="N290" s="384" t="s">
        <v>43</v>
      </c>
      <c r="O290" s="385"/>
      <c r="P290" s="385"/>
      <c r="Q290" s="385"/>
      <c r="R290" s="385"/>
      <c r="S290" s="385"/>
      <c r="T290" s="386"/>
      <c r="U290" s="43" t="s">
        <v>0</v>
      </c>
      <c r="V290" s="44">
        <f>IFERROR(SUM(V288:V288),"0")</f>
        <v>0</v>
      </c>
      <c r="W290" s="44">
        <f>IFERROR(SUM(W288:W288),"0")</f>
        <v>0</v>
      </c>
      <c r="X290" s="43"/>
      <c r="Y290" s="68"/>
      <c r="Z290" s="68"/>
    </row>
    <row r="291" spans="1:53" ht="14.25" customHeight="1" x14ac:dyDescent="0.25">
      <c r="A291" s="379" t="s">
        <v>97</v>
      </c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  <c r="Y291" s="67"/>
      <c r="Z291" s="67"/>
    </row>
    <row r="292" spans="1:53" ht="27" customHeight="1" x14ac:dyDescent="0.25">
      <c r="A292" s="64" t="s">
        <v>458</v>
      </c>
      <c r="B292" s="64" t="s">
        <v>459</v>
      </c>
      <c r="C292" s="37">
        <v>4301032015</v>
      </c>
      <c r="D292" s="380">
        <v>4607091383102</v>
      </c>
      <c r="E292" s="380"/>
      <c r="F292" s="63">
        <v>0.17</v>
      </c>
      <c r="G292" s="38">
        <v>15</v>
      </c>
      <c r="H292" s="63">
        <v>2.5499999999999998</v>
      </c>
      <c r="I292" s="63">
        <v>2.9750000000000001</v>
      </c>
      <c r="J292" s="38">
        <v>156</v>
      </c>
      <c r="K292" s="38" t="s">
        <v>80</v>
      </c>
      <c r="L292" s="39" t="s">
        <v>101</v>
      </c>
      <c r="M292" s="38">
        <v>180</v>
      </c>
      <c r="N29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82"/>
      <c r="P292" s="382"/>
      <c r="Q292" s="382"/>
      <c r="R292" s="383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31" t="s">
        <v>66</v>
      </c>
    </row>
    <row r="293" spans="1:53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8"/>
      <c r="N293" s="384" t="s">
        <v>43</v>
      </c>
      <c r="O293" s="385"/>
      <c r="P293" s="385"/>
      <c r="Q293" s="385"/>
      <c r="R293" s="385"/>
      <c r="S293" s="385"/>
      <c r="T293" s="386"/>
      <c r="U293" s="43" t="s">
        <v>42</v>
      </c>
      <c r="V293" s="44">
        <f>IFERROR(V292/H292,"0")</f>
        <v>0</v>
      </c>
      <c r="W293" s="44">
        <f>IFERROR(W292/H292,"0")</f>
        <v>0</v>
      </c>
      <c r="X293" s="44">
        <f>IFERROR(IF(X292="",0,X292),"0")</f>
        <v>0</v>
      </c>
      <c r="Y293" s="68"/>
      <c r="Z293" s="68"/>
    </row>
    <row r="294" spans="1:53" x14ac:dyDescent="0.2">
      <c r="A294" s="387"/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8"/>
      <c r="N294" s="384" t="s">
        <v>43</v>
      </c>
      <c r="O294" s="385"/>
      <c r="P294" s="385"/>
      <c r="Q294" s="385"/>
      <c r="R294" s="385"/>
      <c r="S294" s="385"/>
      <c r="T294" s="386"/>
      <c r="U294" s="43" t="s">
        <v>0</v>
      </c>
      <c r="V294" s="44">
        <f>IFERROR(SUM(V292:V292),"0")</f>
        <v>0</v>
      </c>
      <c r="W294" s="44">
        <f>IFERROR(SUM(W292:W292),"0")</f>
        <v>0</v>
      </c>
      <c r="X294" s="43"/>
      <c r="Y294" s="68"/>
      <c r="Z294" s="68"/>
    </row>
    <row r="295" spans="1:53" ht="27.75" customHeight="1" x14ac:dyDescent="0.2">
      <c r="A295" s="377" t="s">
        <v>460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55"/>
      <c r="Z295" s="55"/>
    </row>
    <row r="296" spans="1:53" ht="16.5" customHeight="1" x14ac:dyDescent="0.25">
      <c r="A296" s="378" t="s">
        <v>461</v>
      </c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378"/>
      <c r="P296" s="378"/>
      <c r="Q296" s="378"/>
      <c r="R296" s="378"/>
      <c r="S296" s="378"/>
      <c r="T296" s="378"/>
      <c r="U296" s="378"/>
      <c r="V296" s="378"/>
      <c r="W296" s="378"/>
      <c r="X296" s="378"/>
      <c r="Y296" s="66"/>
      <c r="Z296" s="66"/>
    </row>
    <row r="297" spans="1:53" ht="14.25" customHeight="1" x14ac:dyDescent="0.25">
      <c r="A297" s="379" t="s">
        <v>119</v>
      </c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  <c r="Y297" s="67"/>
      <c r="Z297" s="67"/>
    </row>
    <row r="298" spans="1:53" ht="27" customHeight="1" x14ac:dyDescent="0.25">
      <c r="A298" s="64" t="s">
        <v>462</v>
      </c>
      <c r="B298" s="64" t="s">
        <v>463</v>
      </c>
      <c r="C298" s="37">
        <v>4301011339</v>
      </c>
      <c r="D298" s="380">
        <v>4607091383997</v>
      </c>
      <c r="E298" s="380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115</v>
      </c>
      <c r="L298" s="39" t="s">
        <v>79</v>
      </c>
      <c r="M298" s="38">
        <v>60</v>
      </c>
      <c r="N298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82"/>
      <c r="P298" s="382"/>
      <c r="Q298" s="382"/>
      <c r="R298" s="38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ref="W298:W305" si="15"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462</v>
      </c>
      <c r="B299" s="64" t="s">
        <v>464</v>
      </c>
      <c r="C299" s="37">
        <v>4301011239</v>
      </c>
      <c r="D299" s="380">
        <v>4607091383997</v>
      </c>
      <c r="E299" s="3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115</v>
      </c>
      <c r="L299" s="39" t="s">
        <v>124</v>
      </c>
      <c r="M299" s="38">
        <v>60</v>
      </c>
      <c r="N299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82"/>
      <c r="P299" s="382"/>
      <c r="Q299" s="382"/>
      <c r="R299" s="38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IFERROR(IF(W299=0,"",ROUNDUP(W299/H299,0)*0.02039),"")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4301011326</v>
      </c>
      <c r="D300" s="380">
        <v>4607091384130</v>
      </c>
      <c r="E300" s="38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115</v>
      </c>
      <c r="L300" s="39" t="s">
        <v>79</v>
      </c>
      <c r="M300" s="38">
        <v>60</v>
      </c>
      <c r="N300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82"/>
      <c r="P300" s="382"/>
      <c r="Q300" s="382"/>
      <c r="R300" s="383"/>
      <c r="S300" s="40" t="s">
        <v>48</v>
      </c>
      <c r="T300" s="40" t="s">
        <v>48</v>
      </c>
      <c r="U300" s="41" t="s">
        <v>0</v>
      </c>
      <c r="V300" s="59">
        <v>2000</v>
      </c>
      <c r="W300" s="56">
        <f t="shared" si="15"/>
        <v>2010</v>
      </c>
      <c r="X300" s="42">
        <f>IFERROR(IF(W300=0,"",ROUNDUP(W300/H300,0)*0.02175),"")</f>
        <v>2.9144999999999999</v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465</v>
      </c>
      <c r="B301" s="64" t="s">
        <v>467</v>
      </c>
      <c r="C301" s="37">
        <v>4301011240</v>
      </c>
      <c r="D301" s="380">
        <v>4607091384130</v>
      </c>
      <c r="E301" s="38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115</v>
      </c>
      <c r="L301" s="39" t="s">
        <v>124</v>
      </c>
      <c r="M301" s="38">
        <v>60</v>
      </c>
      <c r="N301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82"/>
      <c r="P301" s="382"/>
      <c r="Q301" s="382"/>
      <c r="R301" s="38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16.5" customHeight="1" x14ac:dyDescent="0.25">
      <c r="A302" s="64" t="s">
        <v>468</v>
      </c>
      <c r="B302" s="64" t="s">
        <v>469</v>
      </c>
      <c r="C302" s="37">
        <v>4301011330</v>
      </c>
      <c r="D302" s="380">
        <v>4607091384147</v>
      </c>
      <c r="E302" s="38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115</v>
      </c>
      <c r="L302" s="39" t="s">
        <v>79</v>
      </c>
      <c r="M302" s="38">
        <v>60</v>
      </c>
      <c r="N302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82"/>
      <c r="P302" s="382"/>
      <c r="Q302" s="382"/>
      <c r="R302" s="38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468</v>
      </c>
      <c r="B303" s="64" t="s">
        <v>470</v>
      </c>
      <c r="C303" s="37">
        <v>4301011238</v>
      </c>
      <c r="D303" s="380">
        <v>4607091384147</v>
      </c>
      <c r="E303" s="38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115</v>
      </c>
      <c r="L303" s="39" t="s">
        <v>124</v>
      </c>
      <c r="M303" s="38">
        <v>60</v>
      </c>
      <c r="N303" s="552" t="s">
        <v>471</v>
      </c>
      <c r="O303" s="382"/>
      <c r="P303" s="382"/>
      <c r="Q303" s="382"/>
      <c r="R303" s="38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5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472</v>
      </c>
      <c r="B304" s="64" t="s">
        <v>473</v>
      </c>
      <c r="C304" s="37">
        <v>4301011327</v>
      </c>
      <c r="D304" s="380">
        <v>4607091384154</v>
      </c>
      <c r="E304" s="380"/>
      <c r="F304" s="63">
        <v>0.5</v>
      </c>
      <c r="G304" s="38">
        <v>10</v>
      </c>
      <c r="H304" s="63">
        <v>5</v>
      </c>
      <c r="I304" s="63">
        <v>5.21</v>
      </c>
      <c r="J304" s="38">
        <v>120</v>
      </c>
      <c r="K304" s="38" t="s">
        <v>80</v>
      </c>
      <c r="L304" s="39" t="s">
        <v>79</v>
      </c>
      <c r="M304" s="38">
        <v>60</v>
      </c>
      <c r="N304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82"/>
      <c r="P304" s="382"/>
      <c r="Q304" s="382"/>
      <c r="R304" s="38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4301011332</v>
      </c>
      <c r="D305" s="380">
        <v>4607091384161</v>
      </c>
      <c r="E305" s="380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82"/>
      <c r="P305" s="382"/>
      <c r="Q305" s="382"/>
      <c r="R305" s="38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x14ac:dyDescent="0.2">
      <c r="A306" s="387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8"/>
      <c r="N306" s="384" t="s">
        <v>43</v>
      </c>
      <c r="O306" s="385"/>
      <c r="P306" s="385"/>
      <c r="Q306" s="385"/>
      <c r="R306" s="385"/>
      <c r="S306" s="385"/>
      <c r="T306" s="386"/>
      <c r="U306" s="43" t="s">
        <v>42</v>
      </c>
      <c r="V306" s="44">
        <f>IFERROR(V298/H298,"0")+IFERROR(V299/H299,"0")+IFERROR(V300/H300,"0")+IFERROR(V301/H301,"0")+IFERROR(V302/H302,"0")+IFERROR(V303/H303,"0")+IFERROR(V304/H304,"0")+IFERROR(V305/H305,"0")</f>
        <v>133.33333333333334</v>
      </c>
      <c r="W306" s="44">
        <f>IFERROR(W298/H298,"0")+IFERROR(W299/H299,"0")+IFERROR(W300/H300,"0")+IFERROR(W301/H301,"0")+IFERROR(W302/H302,"0")+IFERROR(W303/H303,"0")+IFERROR(W304/H304,"0")+IFERROR(W305/H305,"0")</f>
        <v>134</v>
      </c>
      <c r="X306" s="4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2.9144999999999999</v>
      </c>
      <c r="Y306" s="68"/>
      <c r="Z306" s="68"/>
    </row>
    <row r="307" spans="1:53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8"/>
      <c r="N307" s="384" t="s">
        <v>43</v>
      </c>
      <c r="O307" s="385"/>
      <c r="P307" s="385"/>
      <c r="Q307" s="385"/>
      <c r="R307" s="385"/>
      <c r="S307" s="385"/>
      <c r="T307" s="386"/>
      <c r="U307" s="43" t="s">
        <v>0</v>
      </c>
      <c r="V307" s="44">
        <f>IFERROR(SUM(V298:V305),"0")</f>
        <v>2000</v>
      </c>
      <c r="W307" s="44">
        <f>IFERROR(SUM(W298:W305),"0")</f>
        <v>2010</v>
      </c>
      <c r="X307" s="43"/>
      <c r="Y307" s="68"/>
      <c r="Z307" s="68"/>
    </row>
    <row r="308" spans="1:53" ht="14.25" customHeight="1" x14ac:dyDescent="0.25">
      <c r="A308" s="379" t="s">
        <v>111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67"/>
      <c r="Z308" s="67"/>
    </row>
    <row r="309" spans="1:53" ht="27" customHeight="1" x14ac:dyDescent="0.25">
      <c r="A309" s="64" t="s">
        <v>476</v>
      </c>
      <c r="B309" s="64" t="s">
        <v>477</v>
      </c>
      <c r="C309" s="37">
        <v>4301020178</v>
      </c>
      <c r="D309" s="380">
        <v>4607091383980</v>
      </c>
      <c r="E309" s="380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115</v>
      </c>
      <c r="L309" s="39" t="s">
        <v>114</v>
      </c>
      <c r="M309" s="38">
        <v>50</v>
      </c>
      <c r="N309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82"/>
      <c r="P309" s="382"/>
      <c r="Q309" s="382"/>
      <c r="R309" s="38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0" t="s">
        <v>66</v>
      </c>
    </row>
    <row r="310" spans="1:53" ht="16.5" customHeight="1" x14ac:dyDescent="0.25">
      <c r="A310" s="64" t="s">
        <v>478</v>
      </c>
      <c r="B310" s="64" t="s">
        <v>479</v>
      </c>
      <c r="C310" s="37">
        <v>4301020270</v>
      </c>
      <c r="D310" s="380">
        <v>4680115883314</v>
      </c>
      <c r="E310" s="380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115</v>
      </c>
      <c r="L310" s="39" t="s">
        <v>144</v>
      </c>
      <c r="M310" s="38">
        <v>50</v>
      </c>
      <c r="N310" s="556" t="s">
        <v>480</v>
      </c>
      <c r="O310" s="382"/>
      <c r="P310" s="382"/>
      <c r="Q310" s="382"/>
      <c r="R310" s="383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27" customHeight="1" x14ac:dyDescent="0.25">
      <c r="A311" s="64" t="s">
        <v>481</v>
      </c>
      <c r="B311" s="64" t="s">
        <v>482</v>
      </c>
      <c r="C311" s="37">
        <v>4301020179</v>
      </c>
      <c r="D311" s="380">
        <v>4607091384178</v>
      </c>
      <c r="E311" s="380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80</v>
      </c>
      <c r="L311" s="39" t="s">
        <v>114</v>
      </c>
      <c r="M311" s="38">
        <v>50</v>
      </c>
      <c r="N311" s="5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82"/>
      <c r="P311" s="382"/>
      <c r="Q311" s="382"/>
      <c r="R311" s="38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IFERROR(IF(W311=0,"",ROUNDUP(W311/H311,0)*0.00937),"")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8"/>
      <c r="N312" s="384" t="s">
        <v>43</v>
      </c>
      <c r="O312" s="385"/>
      <c r="P312" s="385"/>
      <c r="Q312" s="385"/>
      <c r="R312" s="385"/>
      <c r="S312" s="385"/>
      <c r="T312" s="386"/>
      <c r="U312" s="43" t="s">
        <v>42</v>
      </c>
      <c r="V312" s="44">
        <f>IFERROR(V309/H309,"0")+IFERROR(V310/H310,"0")+IFERROR(V311/H311,"0")</f>
        <v>0</v>
      </c>
      <c r="W312" s="44">
        <f>IFERROR(W309/H309,"0")+IFERROR(W310/H310,"0")+IFERROR(W311/H311,"0")</f>
        <v>0</v>
      </c>
      <c r="X312" s="44">
        <f>IFERROR(IF(X309="",0,X309),"0")+IFERROR(IF(X310="",0,X310),"0")+IFERROR(IF(X311="",0,X311),"0")</f>
        <v>0</v>
      </c>
      <c r="Y312" s="68"/>
      <c r="Z312" s="68"/>
    </row>
    <row r="313" spans="1:53" x14ac:dyDescent="0.2">
      <c r="A313" s="387"/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8"/>
      <c r="N313" s="384" t="s">
        <v>43</v>
      </c>
      <c r="O313" s="385"/>
      <c r="P313" s="385"/>
      <c r="Q313" s="385"/>
      <c r="R313" s="385"/>
      <c r="S313" s="385"/>
      <c r="T313" s="386"/>
      <c r="U313" s="43" t="s">
        <v>0</v>
      </c>
      <c r="V313" s="44">
        <f>IFERROR(SUM(V309:V311),"0")</f>
        <v>0</v>
      </c>
      <c r="W313" s="44">
        <f>IFERROR(SUM(W309:W311),"0")</f>
        <v>0</v>
      </c>
      <c r="X313" s="43"/>
      <c r="Y313" s="68"/>
      <c r="Z313" s="68"/>
    </row>
    <row r="314" spans="1:53" ht="14.25" customHeight="1" x14ac:dyDescent="0.25">
      <c r="A314" s="379" t="s">
        <v>81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67"/>
      <c r="Z314" s="67"/>
    </row>
    <row r="315" spans="1:53" ht="27" customHeight="1" x14ac:dyDescent="0.25">
      <c r="A315" s="64" t="s">
        <v>483</v>
      </c>
      <c r="B315" s="64" t="s">
        <v>484</v>
      </c>
      <c r="C315" s="37">
        <v>4301051298</v>
      </c>
      <c r="D315" s="380">
        <v>4607091384260</v>
      </c>
      <c r="E315" s="380"/>
      <c r="F315" s="63">
        <v>1.3</v>
      </c>
      <c r="G315" s="38">
        <v>6</v>
      </c>
      <c r="H315" s="63">
        <v>7.8</v>
      </c>
      <c r="I315" s="63">
        <v>8.3640000000000008</v>
      </c>
      <c r="J315" s="38">
        <v>56</v>
      </c>
      <c r="K315" s="38" t="s">
        <v>115</v>
      </c>
      <c r="L315" s="39" t="s">
        <v>79</v>
      </c>
      <c r="M315" s="38">
        <v>35</v>
      </c>
      <c r="N315" s="5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82"/>
      <c r="P315" s="382"/>
      <c r="Q315" s="382"/>
      <c r="R315" s="38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3" t="s">
        <v>66</v>
      </c>
    </row>
    <row r="316" spans="1:53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8"/>
      <c r="N316" s="384" t="s">
        <v>43</v>
      </c>
      <c r="O316" s="385"/>
      <c r="P316" s="385"/>
      <c r="Q316" s="385"/>
      <c r="R316" s="385"/>
      <c r="S316" s="385"/>
      <c r="T316" s="386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8"/>
      <c r="N317" s="384" t="s">
        <v>43</v>
      </c>
      <c r="O317" s="385"/>
      <c r="P317" s="385"/>
      <c r="Q317" s="385"/>
      <c r="R317" s="385"/>
      <c r="S317" s="385"/>
      <c r="T317" s="386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14.25" customHeight="1" x14ac:dyDescent="0.25">
      <c r="A318" s="379" t="s">
        <v>233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67"/>
      <c r="Z318" s="67"/>
    </row>
    <row r="319" spans="1:53" ht="16.5" customHeight="1" x14ac:dyDescent="0.25">
      <c r="A319" s="64" t="s">
        <v>485</v>
      </c>
      <c r="B319" s="64" t="s">
        <v>486</v>
      </c>
      <c r="C319" s="37">
        <v>4301060314</v>
      </c>
      <c r="D319" s="380">
        <v>4607091384673</v>
      </c>
      <c r="E319" s="380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115</v>
      </c>
      <c r="L319" s="39" t="s">
        <v>79</v>
      </c>
      <c r="M319" s="38">
        <v>30</v>
      </c>
      <c r="N319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82"/>
      <c r="P319" s="382"/>
      <c r="Q319" s="382"/>
      <c r="R319" s="38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87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8"/>
      <c r="N320" s="384" t="s">
        <v>43</v>
      </c>
      <c r="O320" s="385"/>
      <c r="P320" s="385"/>
      <c r="Q320" s="385"/>
      <c r="R320" s="385"/>
      <c r="S320" s="385"/>
      <c r="T320" s="386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87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8"/>
      <c r="N321" s="384" t="s">
        <v>43</v>
      </c>
      <c r="O321" s="385"/>
      <c r="P321" s="385"/>
      <c r="Q321" s="385"/>
      <c r="R321" s="385"/>
      <c r="S321" s="385"/>
      <c r="T321" s="386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16.5" customHeight="1" x14ac:dyDescent="0.25">
      <c r="A322" s="378" t="s">
        <v>487</v>
      </c>
      <c r="B322" s="378"/>
      <c r="C322" s="378"/>
      <c r="D322" s="378"/>
      <c r="E322" s="378"/>
      <c r="F322" s="378"/>
      <c r="G322" s="378"/>
      <c r="H322" s="378"/>
      <c r="I322" s="378"/>
      <c r="J322" s="378"/>
      <c r="K322" s="378"/>
      <c r="L322" s="378"/>
      <c r="M322" s="378"/>
      <c r="N322" s="378"/>
      <c r="O322" s="378"/>
      <c r="P322" s="378"/>
      <c r="Q322" s="378"/>
      <c r="R322" s="378"/>
      <c r="S322" s="378"/>
      <c r="T322" s="378"/>
      <c r="U322" s="378"/>
      <c r="V322" s="378"/>
      <c r="W322" s="378"/>
      <c r="X322" s="378"/>
      <c r="Y322" s="66"/>
      <c r="Z322" s="66"/>
    </row>
    <row r="323" spans="1:53" ht="14.25" customHeight="1" x14ac:dyDescent="0.25">
      <c r="A323" s="379" t="s">
        <v>119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67"/>
      <c r="Z323" s="67"/>
    </row>
    <row r="324" spans="1:53" ht="27" customHeight="1" x14ac:dyDescent="0.25">
      <c r="A324" s="64" t="s">
        <v>488</v>
      </c>
      <c r="B324" s="64" t="s">
        <v>489</v>
      </c>
      <c r="C324" s="37">
        <v>4301011324</v>
      </c>
      <c r="D324" s="380">
        <v>4607091384185</v>
      </c>
      <c r="E324" s="380"/>
      <c r="F324" s="63">
        <v>0.8</v>
      </c>
      <c r="G324" s="38">
        <v>15</v>
      </c>
      <c r="H324" s="63">
        <v>12</v>
      </c>
      <c r="I324" s="63">
        <v>12.48</v>
      </c>
      <c r="J324" s="38">
        <v>56</v>
      </c>
      <c r="K324" s="38" t="s">
        <v>115</v>
      </c>
      <c r="L324" s="39" t="s">
        <v>79</v>
      </c>
      <c r="M324" s="38">
        <v>60</v>
      </c>
      <c r="N324" s="5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82"/>
      <c r="P324" s="382"/>
      <c r="Q324" s="382"/>
      <c r="R324" s="38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25">
      <c r="A325" s="64" t="s">
        <v>490</v>
      </c>
      <c r="B325" s="64" t="s">
        <v>491</v>
      </c>
      <c r="C325" s="37">
        <v>4301011312</v>
      </c>
      <c r="D325" s="380">
        <v>4607091384192</v>
      </c>
      <c r="E325" s="380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115</v>
      </c>
      <c r="L325" s="39" t="s">
        <v>114</v>
      </c>
      <c r="M325" s="38">
        <v>60</v>
      </c>
      <c r="N325" s="5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82"/>
      <c r="P325" s="382"/>
      <c r="Q325" s="382"/>
      <c r="R325" s="38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27" customHeight="1" x14ac:dyDescent="0.25">
      <c r="A326" s="64" t="s">
        <v>492</v>
      </c>
      <c r="B326" s="64" t="s">
        <v>493</v>
      </c>
      <c r="C326" s="37">
        <v>4301011483</v>
      </c>
      <c r="D326" s="380">
        <v>4680115881907</v>
      </c>
      <c r="E326" s="380"/>
      <c r="F326" s="63">
        <v>1.8</v>
      </c>
      <c r="G326" s="38">
        <v>6</v>
      </c>
      <c r="H326" s="63">
        <v>10.8</v>
      </c>
      <c r="I326" s="63">
        <v>11.28</v>
      </c>
      <c r="J326" s="38">
        <v>56</v>
      </c>
      <c r="K326" s="38" t="s">
        <v>115</v>
      </c>
      <c r="L326" s="39" t="s">
        <v>79</v>
      </c>
      <c r="M326" s="38">
        <v>60</v>
      </c>
      <c r="N326" s="5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82"/>
      <c r="P326" s="382"/>
      <c r="Q326" s="382"/>
      <c r="R326" s="38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494</v>
      </c>
      <c r="B327" s="64" t="s">
        <v>495</v>
      </c>
      <c r="C327" s="37">
        <v>4301011303</v>
      </c>
      <c r="D327" s="380">
        <v>4607091384680</v>
      </c>
      <c r="E327" s="380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80</v>
      </c>
      <c r="L327" s="39" t="s">
        <v>79</v>
      </c>
      <c r="M327" s="38">
        <v>60</v>
      </c>
      <c r="N327" s="5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82"/>
      <c r="P327" s="382"/>
      <c r="Q327" s="382"/>
      <c r="R327" s="38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x14ac:dyDescent="0.2">
      <c r="A328" s="387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8"/>
      <c r="N328" s="384" t="s">
        <v>43</v>
      </c>
      <c r="O328" s="385"/>
      <c r="P328" s="385"/>
      <c r="Q328" s="385"/>
      <c r="R328" s="385"/>
      <c r="S328" s="385"/>
      <c r="T328" s="386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87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8"/>
      <c r="N329" s="384" t="s">
        <v>43</v>
      </c>
      <c r="O329" s="385"/>
      <c r="P329" s="385"/>
      <c r="Q329" s="385"/>
      <c r="R329" s="385"/>
      <c r="S329" s="385"/>
      <c r="T329" s="386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79" t="s">
        <v>76</v>
      </c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  <c r="Y330" s="67"/>
      <c r="Z330" s="67"/>
    </row>
    <row r="331" spans="1:53" ht="27" customHeight="1" x14ac:dyDescent="0.25">
      <c r="A331" s="64" t="s">
        <v>496</v>
      </c>
      <c r="B331" s="64" t="s">
        <v>497</v>
      </c>
      <c r="C331" s="37">
        <v>4301031139</v>
      </c>
      <c r="D331" s="380">
        <v>4607091384802</v>
      </c>
      <c r="E331" s="380"/>
      <c r="F331" s="63">
        <v>0.73</v>
      </c>
      <c r="G331" s="38">
        <v>6</v>
      </c>
      <c r="H331" s="63">
        <v>4.38</v>
      </c>
      <c r="I331" s="63">
        <v>4.58</v>
      </c>
      <c r="J331" s="38">
        <v>156</v>
      </c>
      <c r="K331" s="38" t="s">
        <v>80</v>
      </c>
      <c r="L331" s="39" t="s">
        <v>79</v>
      </c>
      <c r="M331" s="38">
        <v>35</v>
      </c>
      <c r="N331" s="5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82"/>
      <c r="P331" s="382"/>
      <c r="Q331" s="382"/>
      <c r="R331" s="38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49" t="s">
        <v>66</v>
      </c>
    </row>
    <row r="332" spans="1:53" ht="27" customHeight="1" x14ac:dyDescent="0.25">
      <c r="A332" s="64" t="s">
        <v>498</v>
      </c>
      <c r="B332" s="64" t="s">
        <v>499</v>
      </c>
      <c r="C332" s="37">
        <v>4301031140</v>
      </c>
      <c r="D332" s="380">
        <v>4607091384826</v>
      </c>
      <c r="E332" s="380"/>
      <c r="F332" s="63">
        <v>0.35</v>
      </c>
      <c r="G332" s="38">
        <v>8</v>
      </c>
      <c r="H332" s="63">
        <v>2.8</v>
      </c>
      <c r="I332" s="63">
        <v>2.9</v>
      </c>
      <c r="J332" s="38">
        <v>234</v>
      </c>
      <c r="K332" s="38" t="s">
        <v>188</v>
      </c>
      <c r="L332" s="39" t="s">
        <v>79</v>
      </c>
      <c r="M332" s="38">
        <v>35</v>
      </c>
      <c r="N332" s="5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82"/>
      <c r="P332" s="382"/>
      <c r="Q332" s="382"/>
      <c r="R332" s="38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IFERROR(IF(W332=0,"",ROUNDUP(W332/H332,0)*0.00502),"")</f>
        <v/>
      </c>
      <c r="Y332" s="69" t="s">
        <v>48</v>
      </c>
      <c r="Z332" s="70" t="s">
        <v>48</v>
      </c>
      <c r="AD332" s="71"/>
      <c r="BA332" s="250" t="s">
        <v>66</v>
      </c>
    </row>
    <row r="333" spans="1:53" x14ac:dyDescent="0.2">
      <c r="A333" s="387"/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8"/>
      <c r="N333" s="384" t="s">
        <v>43</v>
      </c>
      <c r="O333" s="385"/>
      <c r="P333" s="385"/>
      <c r="Q333" s="385"/>
      <c r="R333" s="385"/>
      <c r="S333" s="385"/>
      <c r="T333" s="386"/>
      <c r="U333" s="43" t="s">
        <v>42</v>
      </c>
      <c r="V333" s="44">
        <f>IFERROR(V331/H331,"0")+IFERROR(V332/H332,"0")</f>
        <v>0</v>
      </c>
      <c r="W333" s="44">
        <f>IFERROR(W331/H331,"0")+IFERROR(W332/H332,"0")</f>
        <v>0</v>
      </c>
      <c r="X333" s="44">
        <f>IFERROR(IF(X331="",0,X331),"0")+IFERROR(IF(X332="",0,X332),"0")</f>
        <v>0</v>
      </c>
      <c r="Y333" s="68"/>
      <c r="Z333" s="68"/>
    </row>
    <row r="334" spans="1:53" x14ac:dyDescent="0.2">
      <c r="A334" s="387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8"/>
      <c r="N334" s="384" t="s">
        <v>43</v>
      </c>
      <c r="O334" s="385"/>
      <c r="P334" s="385"/>
      <c r="Q334" s="385"/>
      <c r="R334" s="385"/>
      <c r="S334" s="385"/>
      <c r="T334" s="386"/>
      <c r="U334" s="43" t="s">
        <v>0</v>
      </c>
      <c r="V334" s="44">
        <f>IFERROR(SUM(V331:V332),"0")</f>
        <v>0</v>
      </c>
      <c r="W334" s="44">
        <f>IFERROR(SUM(W331:W332),"0")</f>
        <v>0</v>
      </c>
      <c r="X334" s="43"/>
      <c r="Y334" s="68"/>
      <c r="Z334" s="68"/>
    </row>
    <row r="335" spans="1:53" ht="14.25" customHeight="1" x14ac:dyDescent="0.25">
      <c r="A335" s="379" t="s">
        <v>81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67"/>
      <c r="Z335" s="67"/>
    </row>
    <row r="336" spans="1:53" ht="27" customHeight="1" x14ac:dyDescent="0.25">
      <c r="A336" s="64" t="s">
        <v>500</v>
      </c>
      <c r="B336" s="64" t="s">
        <v>501</v>
      </c>
      <c r="C336" s="37">
        <v>4301051303</v>
      </c>
      <c r="D336" s="380">
        <v>4607091384246</v>
      </c>
      <c r="E336" s="380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115</v>
      </c>
      <c r="L336" s="39" t="s">
        <v>79</v>
      </c>
      <c r="M336" s="38">
        <v>40</v>
      </c>
      <c r="N336" s="56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82"/>
      <c r="P336" s="382"/>
      <c r="Q336" s="382"/>
      <c r="R336" s="383"/>
      <c r="S336" s="40" t="s">
        <v>48</v>
      </c>
      <c r="T336" s="40" t="s">
        <v>48</v>
      </c>
      <c r="U336" s="41" t="s">
        <v>0</v>
      </c>
      <c r="V336" s="59">
        <v>300</v>
      </c>
      <c r="W336" s="56">
        <f>IFERROR(IF(V336="",0,CEILING((V336/$H336),1)*$H336),"")</f>
        <v>304.2</v>
      </c>
      <c r="X336" s="42">
        <f>IFERROR(IF(W336=0,"",ROUNDUP(W336/H336,0)*0.02175),"")</f>
        <v>0.84824999999999995</v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25">
      <c r="A337" s="64" t="s">
        <v>502</v>
      </c>
      <c r="B337" s="64" t="s">
        <v>503</v>
      </c>
      <c r="C337" s="37">
        <v>4301051445</v>
      </c>
      <c r="D337" s="380">
        <v>4680115881976</v>
      </c>
      <c r="E337" s="380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115</v>
      </c>
      <c r="L337" s="39" t="s">
        <v>79</v>
      </c>
      <c r="M337" s="38">
        <v>40</v>
      </c>
      <c r="N337" s="5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82"/>
      <c r="P337" s="382"/>
      <c r="Q337" s="382"/>
      <c r="R337" s="38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27" customHeight="1" x14ac:dyDescent="0.25">
      <c r="A338" s="64" t="s">
        <v>504</v>
      </c>
      <c r="B338" s="64" t="s">
        <v>505</v>
      </c>
      <c r="C338" s="37">
        <v>4301051297</v>
      </c>
      <c r="D338" s="380">
        <v>4607091384253</v>
      </c>
      <c r="E338" s="380"/>
      <c r="F338" s="63">
        <v>0.4</v>
      </c>
      <c r="G338" s="38">
        <v>6</v>
      </c>
      <c r="H338" s="63">
        <v>2.4</v>
      </c>
      <c r="I338" s="63">
        <v>2.6840000000000002</v>
      </c>
      <c r="J338" s="38">
        <v>156</v>
      </c>
      <c r="K338" s="38" t="s">
        <v>80</v>
      </c>
      <c r="L338" s="39" t="s">
        <v>79</v>
      </c>
      <c r="M338" s="38">
        <v>40</v>
      </c>
      <c r="N338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82"/>
      <c r="P338" s="382"/>
      <c r="Q338" s="382"/>
      <c r="R338" s="38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customHeight="1" x14ac:dyDescent="0.25">
      <c r="A339" s="64" t="s">
        <v>506</v>
      </c>
      <c r="B339" s="64" t="s">
        <v>507</v>
      </c>
      <c r="C339" s="37">
        <v>4301051444</v>
      </c>
      <c r="D339" s="380">
        <v>4680115881969</v>
      </c>
      <c r="E339" s="380"/>
      <c r="F339" s="63">
        <v>0.4</v>
      </c>
      <c r="G339" s="38">
        <v>6</v>
      </c>
      <c r="H339" s="63">
        <v>2.4</v>
      </c>
      <c r="I339" s="63">
        <v>2.6</v>
      </c>
      <c r="J339" s="38">
        <v>156</v>
      </c>
      <c r="K339" s="38" t="s">
        <v>80</v>
      </c>
      <c r="L339" s="39" t="s">
        <v>79</v>
      </c>
      <c r="M339" s="38">
        <v>40</v>
      </c>
      <c r="N339" s="5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82"/>
      <c r="P339" s="382"/>
      <c r="Q339" s="382"/>
      <c r="R339" s="38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8"/>
      <c r="N340" s="384" t="s">
        <v>43</v>
      </c>
      <c r="O340" s="385"/>
      <c r="P340" s="385"/>
      <c r="Q340" s="385"/>
      <c r="R340" s="385"/>
      <c r="S340" s="385"/>
      <c r="T340" s="386"/>
      <c r="U340" s="43" t="s">
        <v>42</v>
      </c>
      <c r="V340" s="44">
        <f>IFERROR(V336/H336,"0")+IFERROR(V337/H337,"0")+IFERROR(V338/H338,"0")+IFERROR(V339/H339,"0")</f>
        <v>38.46153846153846</v>
      </c>
      <c r="W340" s="44">
        <f>IFERROR(W336/H336,"0")+IFERROR(W337/H337,"0")+IFERROR(W338/H338,"0")+IFERROR(W339/H339,"0")</f>
        <v>39</v>
      </c>
      <c r="X340" s="44">
        <f>IFERROR(IF(X336="",0,X336),"0")+IFERROR(IF(X337="",0,X337),"0")+IFERROR(IF(X338="",0,X338),"0")+IFERROR(IF(X339="",0,X339),"0")</f>
        <v>0.84824999999999995</v>
      </c>
      <c r="Y340" s="68"/>
      <c r="Z340" s="68"/>
    </row>
    <row r="341" spans="1:53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8"/>
      <c r="N341" s="384" t="s">
        <v>43</v>
      </c>
      <c r="O341" s="385"/>
      <c r="P341" s="385"/>
      <c r="Q341" s="385"/>
      <c r="R341" s="385"/>
      <c r="S341" s="385"/>
      <c r="T341" s="386"/>
      <c r="U341" s="43" t="s">
        <v>0</v>
      </c>
      <c r="V341" s="44">
        <f>IFERROR(SUM(V336:V339),"0")</f>
        <v>300</v>
      </c>
      <c r="W341" s="44">
        <f>IFERROR(SUM(W336:W339),"0")</f>
        <v>304.2</v>
      </c>
      <c r="X341" s="43"/>
      <c r="Y341" s="68"/>
      <c r="Z341" s="68"/>
    </row>
    <row r="342" spans="1:53" ht="14.25" customHeight="1" x14ac:dyDescent="0.25">
      <c r="A342" s="379" t="s">
        <v>233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508</v>
      </c>
      <c r="B343" s="64" t="s">
        <v>509</v>
      </c>
      <c r="C343" s="37">
        <v>4301060322</v>
      </c>
      <c r="D343" s="380">
        <v>4607091389357</v>
      </c>
      <c r="E343" s="380"/>
      <c r="F343" s="63">
        <v>1.3</v>
      </c>
      <c r="G343" s="38">
        <v>6</v>
      </c>
      <c r="H343" s="63">
        <v>7.8</v>
      </c>
      <c r="I343" s="63">
        <v>8.2799999999999994</v>
      </c>
      <c r="J343" s="38">
        <v>56</v>
      </c>
      <c r="K343" s="38" t="s">
        <v>115</v>
      </c>
      <c r="L343" s="39" t="s">
        <v>79</v>
      </c>
      <c r="M343" s="38">
        <v>40</v>
      </c>
      <c r="N343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82"/>
      <c r="P343" s="382"/>
      <c r="Q343" s="382"/>
      <c r="R343" s="38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5" t="s">
        <v>66</v>
      </c>
    </row>
    <row r="344" spans="1:53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8"/>
      <c r="N344" s="384" t="s">
        <v>43</v>
      </c>
      <c r="O344" s="385"/>
      <c r="P344" s="385"/>
      <c r="Q344" s="385"/>
      <c r="R344" s="385"/>
      <c r="S344" s="385"/>
      <c r="T344" s="386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8"/>
      <c r="N345" s="384" t="s">
        <v>43</v>
      </c>
      <c r="O345" s="385"/>
      <c r="P345" s="385"/>
      <c r="Q345" s="385"/>
      <c r="R345" s="385"/>
      <c r="S345" s="385"/>
      <c r="T345" s="386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27.75" customHeight="1" x14ac:dyDescent="0.2">
      <c r="A346" s="377" t="s">
        <v>510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55"/>
      <c r="Z346" s="55"/>
    </row>
    <row r="347" spans="1:53" ht="16.5" customHeight="1" x14ac:dyDescent="0.25">
      <c r="A347" s="378" t="s">
        <v>511</v>
      </c>
      <c r="B347" s="378"/>
      <c r="C347" s="378"/>
      <c r="D347" s="378"/>
      <c r="E347" s="378"/>
      <c r="F347" s="378"/>
      <c r="G347" s="378"/>
      <c r="H347" s="378"/>
      <c r="I347" s="378"/>
      <c r="J347" s="378"/>
      <c r="K347" s="378"/>
      <c r="L347" s="378"/>
      <c r="M347" s="378"/>
      <c r="N347" s="378"/>
      <c r="O347" s="378"/>
      <c r="P347" s="378"/>
      <c r="Q347" s="378"/>
      <c r="R347" s="378"/>
      <c r="S347" s="378"/>
      <c r="T347" s="378"/>
      <c r="U347" s="378"/>
      <c r="V347" s="378"/>
      <c r="W347" s="378"/>
      <c r="X347" s="378"/>
      <c r="Y347" s="66"/>
      <c r="Z347" s="66"/>
    </row>
    <row r="348" spans="1:53" ht="14.25" customHeight="1" x14ac:dyDescent="0.25">
      <c r="A348" s="379" t="s">
        <v>119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512</v>
      </c>
      <c r="B349" s="64" t="s">
        <v>513</v>
      </c>
      <c r="C349" s="37">
        <v>4301011428</v>
      </c>
      <c r="D349" s="380">
        <v>4607091389708</v>
      </c>
      <c r="E349" s="380"/>
      <c r="F349" s="63">
        <v>0.45</v>
      </c>
      <c r="G349" s="38">
        <v>6</v>
      </c>
      <c r="H349" s="63">
        <v>2.7</v>
      </c>
      <c r="I349" s="63">
        <v>2.9</v>
      </c>
      <c r="J349" s="38">
        <v>156</v>
      </c>
      <c r="K349" s="38" t="s">
        <v>80</v>
      </c>
      <c r="L349" s="39" t="s">
        <v>114</v>
      </c>
      <c r="M349" s="38">
        <v>50</v>
      </c>
      <c r="N349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82"/>
      <c r="P349" s="382"/>
      <c r="Q349" s="382"/>
      <c r="R349" s="383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6" t="s">
        <v>66</v>
      </c>
    </row>
    <row r="350" spans="1:53" ht="27" customHeight="1" x14ac:dyDescent="0.25">
      <c r="A350" s="64" t="s">
        <v>514</v>
      </c>
      <c r="B350" s="64" t="s">
        <v>515</v>
      </c>
      <c r="C350" s="37">
        <v>4301011427</v>
      </c>
      <c r="D350" s="380">
        <v>4607091389692</v>
      </c>
      <c r="E350" s="380"/>
      <c r="F350" s="63">
        <v>0.45</v>
      </c>
      <c r="G350" s="38">
        <v>6</v>
      </c>
      <c r="H350" s="63">
        <v>2.7</v>
      </c>
      <c r="I350" s="63">
        <v>2.9</v>
      </c>
      <c r="J350" s="38">
        <v>156</v>
      </c>
      <c r="K350" s="38" t="s">
        <v>80</v>
      </c>
      <c r="L350" s="39" t="s">
        <v>114</v>
      </c>
      <c r="M350" s="38">
        <v>50</v>
      </c>
      <c r="N350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82"/>
      <c r="P350" s="382"/>
      <c r="Q350" s="382"/>
      <c r="R350" s="38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7" t="s">
        <v>66</v>
      </c>
    </row>
    <row r="351" spans="1:53" x14ac:dyDescent="0.2">
      <c r="A351" s="387"/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8"/>
      <c r="N351" s="384" t="s">
        <v>43</v>
      </c>
      <c r="O351" s="385"/>
      <c r="P351" s="385"/>
      <c r="Q351" s="385"/>
      <c r="R351" s="385"/>
      <c r="S351" s="385"/>
      <c r="T351" s="386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87"/>
      <c r="B352" s="387"/>
      <c r="C352" s="387"/>
      <c r="D352" s="387"/>
      <c r="E352" s="387"/>
      <c r="F352" s="387"/>
      <c r="G352" s="387"/>
      <c r="H352" s="387"/>
      <c r="I352" s="387"/>
      <c r="J352" s="387"/>
      <c r="K352" s="387"/>
      <c r="L352" s="387"/>
      <c r="M352" s="388"/>
      <c r="N352" s="384" t="s">
        <v>43</v>
      </c>
      <c r="O352" s="385"/>
      <c r="P352" s="385"/>
      <c r="Q352" s="385"/>
      <c r="R352" s="385"/>
      <c r="S352" s="385"/>
      <c r="T352" s="386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9" t="s">
        <v>76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27" customHeight="1" x14ac:dyDescent="0.25">
      <c r="A354" s="64" t="s">
        <v>516</v>
      </c>
      <c r="B354" s="64" t="s">
        <v>517</v>
      </c>
      <c r="C354" s="37">
        <v>4301031177</v>
      </c>
      <c r="D354" s="380">
        <v>4607091389753</v>
      </c>
      <c r="E354" s="380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82"/>
      <c r="P354" s="382"/>
      <c r="Q354" s="382"/>
      <c r="R354" s="38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ref="W354:W366" si="16"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4301031174</v>
      </c>
      <c r="D355" s="380">
        <v>4607091389760</v>
      </c>
      <c r="E355" s="38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8" t="s">
        <v>80</v>
      </c>
      <c r="L355" s="39" t="s">
        <v>79</v>
      </c>
      <c r="M355" s="38">
        <v>45</v>
      </c>
      <c r="N355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82"/>
      <c r="P355" s="382"/>
      <c r="Q355" s="382"/>
      <c r="R355" s="38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520</v>
      </c>
      <c r="B356" s="64" t="s">
        <v>521</v>
      </c>
      <c r="C356" s="37">
        <v>4301031175</v>
      </c>
      <c r="D356" s="380">
        <v>4607091389746</v>
      </c>
      <c r="E356" s="380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80</v>
      </c>
      <c r="L356" s="39" t="s">
        <v>79</v>
      </c>
      <c r="M356" s="38">
        <v>45</v>
      </c>
      <c r="N356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82"/>
      <c r="P356" s="382"/>
      <c r="Q356" s="382"/>
      <c r="R356" s="38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6"/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4301031236</v>
      </c>
      <c r="D357" s="380">
        <v>4680115882928</v>
      </c>
      <c r="E357" s="380"/>
      <c r="F357" s="63">
        <v>0.28000000000000003</v>
      </c>
      <c r="G357" s="38">
        <v>6</v>
      </c>
      <c r="H357" s="63">
        <v>1.68</v>
      </c>
      <c r="I357" s="63">
        <v>2.6</v>
      </c>
      <c r="J357" s="38">
        <v>156</v>
      </c>
      <c r="K357" s="38" t="s">
        <v>80</v>
      </c>
      <c r="L357" s="39" t="s">
        <v>79</v>
      </c>
      <c r="M357" s="38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82"/>
      <c r="P357" s="382"/>
      <c r="Q357" s="382"/>
      <c r="R357" s="38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524</v>
      </c>
      <c r="B358" s="64" t="s">
        <v>525</v>
      </c>
      <c r="C358" s="37">
        <v>4301031257</v>
      </c>
      <c r="D358" s="380">
        <v>4680115883147</v>
      </c>
      <c r="E358" s="380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188</v>
      </c>
      <c r="L358" s="39" t="s">
        <v>79</v>
      </c>
      <c r="M358" s="38">
        <v>45</v>
      </c>
      <c r="N35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82"/>
      <c r="P358" s="382"/>
      <c r="Q358" s="382"/>
      <c r="R358" s="38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 t="shared" ref="X358:X366" si="17">IFERROR(IF(W358=0,"",ROUNDUP(W358/H358,0)*0.00502),"")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4301031178</v>
      </c>
      <c r="D359" s="380">
        <v>4607091384338</v>
      </c>
      <c r="E359" s="380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188</v>
      </c>
      <c r="L359" s="39" t="s">
        <v>79</v>
      </c>
      <c r="M359" s="38">
        <v>45</v>
      </c>
      <c r="N359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82"/>
      <c r="P359" s="382"/>
      <c r="Q359" s="382"/>
      <c r="R359" s="38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528</v>
      </c>
      <c r="B360" s="64" t="s">
        <v>529</v>
      </c>
      <c r="C360" s="37">
        <v>4301031254</v>
      </c>
      <c r="D360" s="380">
        <v>4680115883154</v>
      </c>
      <c r="E360" s="380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188</v>
      </c>
      <c r="L360" s="39" t="s">
        <v>79</v>
      </c>
      <c r="M360" s="38">
        <v>45</v>
      </c>
      <c r="N360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82"/>
      <c r="P360" s="382"/>
      <c r="Q360" s="382"/>
      <c r="R360" s="38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 t="shared" si="17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530</v>
      </c>
      <c r="B361" s="64" t="s">
        <v>531</v>
      </c>
      <c r="C361" s="37">
        <v>4301031171</v>
      </c>
      <c r="D361" s="380">
        <v>4607091389524</v>
      </c>
      <c r="E361" s="380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188</v>
      </c>
      <c r="L361" s="39" t="s">
        <v>79</v>
      </c>
      <c r="M361" s="38">
        <v>45</v>
      </c>
      <c r="N361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82"/>
      <c r="P361" s="382"/>
      <c r="Q361" s="382"/>
      <c r="R361" s="38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532</v>
      </c>
      <c r="B362" s="64" t="s">
        <v>533</v>
      </c>
      <c r="C362" s="37">
        <v>4301031258</v>
      </c>
      <c r="D362" s="380">
        <v>4680115883161</v>
      </c>
      <c r="E362" s="380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188</v>
      </c>
      <c r="L362" s="39" t="s">
        <v>79</v>
      </c>
      <c r="M362" s="38">
        <v>45</v>
      </c>
      <c r="N362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82"/>
      <c r="P362" s="382"/>
      <c r="Q362" s="382"/>
      <c r="R362" s="38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534</v>
      </c>
      <c r="B363" s="64" t="s">
        <v>535</v>
      </c>
      <c r="C363" s="37">
        <v>4301031170</v>
      </c>
      <c r="D363" s="380">
        <v>4607091384345</v>
      </c>
      <c r="E363" s="380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188</v>
      </c>
      <c r="L363" s="39" t="s">
        <v>79</v>
      </c>
      <c r="M363" s="38">
        <v>45</v>
      </c>
      <c r="N36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82"/>
      <c r="P363" s="382"/>
      <c r="Q363" s="382"/>
      <c r="R363" s="38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536</v>
      </c>
      <c r="B364" s="64" t="s">
        <v>537</v>
      </c>
      <c r="C364" s="37">
        <v>4301031256</v>
      </c>
      <c r="D364" s="380">
        <v>4680115883178</v>
      </c>
      <c r="E364" s="380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188</v>
      </c>
      <c r="L364" s="39" t="s">
        <v>79</v>
      </c>
      <c r="M364" s="38">
        <v>45</v>
      </c>
      <c r="N36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82"/>
      <c r="P364" s="382"/>
      <c r="Q364" s="382"/>
      <c r="R364" s="38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538</v>
      </c>
      <c r="B365" s="64" t="s">
        <v>539</v>
      </c>
      <c r="C365" s="37">
        <v>4301031172</v>
      </c>
      <c r="D365" s="380">
        <v>4607091389531</v>
      </c>
      <c r="E365" s="380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188</v>
      </c>
      <c r="L365" s="39" t="s">
        <v>79</v>
      </c>
      <c r="M365" s="38">
        <v>45</v>
      </c>
      <c r="N365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82"/>
      <c r="P365" s="382"/>
      <c r="Q365" s="382"/>
      <c r="R365" s="38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540</v>
      </c>
      <c r="B366" s="64" t="s">
        <v>541</v>
      </c>
      <c r="C366" s="37">
        <v>4301031255</v>
      </c>
      <c r="D366" s="380">
        <v>4680115883185</v>
      </c>
      <c r="E366" s="380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188</v>
      </c>
      <c r="L366" s="39" t="s">
        <v>79</v>
      </c>
      <c r="M366" s="38">
        <v>45</v>
      </c>
      <c r="N366" s="585" t="s">
        <v>542</v>
      </c>
      <c r="O366" s="382"/>
      <c r="P366" s="382"/>
      <c r="Q366" s="382"/>
      <c r="R366" s="38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8"/>
      <c r="N367" s="384" t="s">
        <v>43</v>
      </c>
      <c r="O367" s="385"/>
      <c r="P367" s="385"/>
      <c r="Q367" s="385"/>
      <c r="R367" s="385"/>
      <c r="S367" s="385"/>
      <c r="T367" s="386"/>
      <c r="U367" s="43" t="s">
        <v>42</v>
      </c>
      <c r="V367" s="4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4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4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7"/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8"/>
      <c r="N368" s="384" t="s">
        <v>43</v>
      </c>
      <c r="O368" s="385"/>
      <c r="P368" s="385"/>
      <c r="Q368" s="385"/>
      <c r="R368" s="385"/>
      <c r="S368" s="385"/>
      <c r="T368" s="386"/>
      <c r="U368" s="43" t="s">
        <v>0</v>
      </c>
      <c r="V368" s="44">
        <f>IFERROR(SUM(V354:V366),"0")</f>
        <v>0</v>
      </c>
      <c r="W368" s="44">
        <f>IFERROR(SUM(W354:W366),"0")</f>
        <v>0</v>
      </c>
      <c r="X368" s="43"/>
      <c r="Y368" s="68"/>
      <c r="Z368" s="68"/>
    </row>
    <row r="369" spans="1:53" ht="14.25" customHeight="1" x14ac:dyDescent="0.25">
      <c r="A369" s="379" t="s">
        <v>81</v>
      </c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  <c r="Y369" s="67"/>
      <c r="Z369" s="67"/>
    </row>
    <row r="370" spans="1:53" ht="27" customHeight="1" x14ac:dyDescent="0.25">
      <c r="A370" s="64" t="s">
        <v>543</v>
      </c>
      <c r="B370" s="64" t="s">
        <v>544</v>
      </c>
      <c r="C370" s="37">
        <v>4301051258</v>
      </c>
      <c r="D370" s="380">
        <v>4607091389685</v>
      </c>
      <c r="E370" s="380"/>
      <c r="F370" s="63">
        <v>1.3</v>
      </c>
      <c r="G370" s="38">
        <v>6</v>
      </c>
      <c r="H370" s="63">
        <v>7.8</v>
      </c>
      <c r="I370" s="63">
        <v>8.3460000000000001</v>
      </c>
      <c r="J370" s="38">
        <v>56</v>
      </c>
      <c r="K370" s="38" t="s">
        <v>115</v>
      </c>
      <c r="L370" s="39" t="s">
        <v>144</v>
      </c>
      <c r="M370" s="38">
        <v>45</v>
      </c>
      <c r="N370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82"/>
      <c r="P370" s="382"/>
      <c r="Q370" s="382"/>
      <c r="R370" s="383"/>
      <c r="S370" s="40" t="s">
        <v>48</v>
      </c>
      <c r="T370" s="40" t="s">
        <v>48</v>
      </c>
      <c r="U370" s="41" t="s">
        <v>0</v>
      </c>
      <c r="V370" s="59">
        <v>200</v>
      </c>
      <c r="W370" s="56">
        <f>IFERROR(IF(V370="",0,CEILING((V370/$H370),1)*$H370),"")</f>
        <v>202.79999999999998</v>
      </c>
      <c r="X370" s="42">
        <f>IFERROR(IF(W370=0,"",ROUNDUP(W370/H370,0)*0.02175),"")</f>
        <v>0.5655</v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25">
      <c r="A371" s="64" t="s">
        <v>545</v>
      </c>
      <c r="B371" s="64" t="s">
        <v>546</v>
      </c>
      <c r="C371" s="37">
        <v>4301051431</v>
      </c>
      <c r="D371" s="380">
        <v>4607091389654</v>
      </c>
      <c r="E371" s="380"/>
      <c r="F371" s="63">
        <v>0.33</v>
      </c>
      <c r="G371" s="38">
        <v>6</v>
      </c>
      <c r="H371" s="63">
        <v>1.98</v>
      </c>
      <c r="I371" s="63">
        <v>2.258</v>
      </c>
      <c r="J371" s="38">
        <v>156</v>
      </c>
      <c r="K371" s="38" t="s">
        <v>80</v>
      </c>
      <c r="L371" s="39" t="s">
        <v>144</v>
      </c>
      <c r="M371" s="38">
        <v>45</v>
      </c>
      <c r="N37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82"/>
      <c r="P371" s="382"/>
      <c r="Q371" s="382"/>
      <c r="R371" s="38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27" customHeight="1" x14ac:dyDescent="0.25">
      <c r="A372" s="64" t="s">
        <v>547</v>
      </c>
      <c r="B372" s="64" t="s">
        <v>548</v>
      </c>
      <c r="C372" s="37">
        <v>4301051284</v>
      </c>
      <c r="D372" s="380">
        <v>4607091384352</v>
      </c>
      <c r="E372" s="380"/>
      <c r="F372" s="63">
        <v>0.6</v>
      </c>
      <c r="G372" s="38">
        <v>4</v>
      </c>
      <c r="H372" s="63">
        <v>2.4</v>
      </c>
      <c r="I372" s="63">
        <v>2.6459999999999999</v>
      </c>
      <c r="J372" s="38">
        <v>120</v>
      </c>
      <c r="K372" s="38" t="s">
        <v>80</v>
      </c>
      <c r="L372" s="39" t="s">
        <v>144</v>
      </c>
      <c r="M372" s="38">
        <v>45</v>
      </c>
      <c r="N372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82"/>
      <c r="P372" s="382"/>
      <c r="Q372" s="382"/>
      <c r="R372" s="38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IFERROR(IF(W372=0,"",ROUNDUP(W372/H372,0)*0.00937),"")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4301051257</v>
      </c>
      <c r="D373" s="380">
        <v>4607091389661</v>
      </c>
      <c r="E373" s="380"/>
      <c r="F373" s="63">
        <v>0.55000000000000004</v>
      </c>
      <c r="G373" s="38">
        <v>4</v>
      </c>
      <c r="H373" s="63">
        <v>2.2000000000000002</v>
      </c>
      <c r="I373" s="63">
        <v>2.492</v>
      </c>
      <c r="J373" s="38">
        <v>120</v>
      </c>
      <c r="K373" s="38" t="s">
        <v>80</v>
      </c>
      <c r="L373" s="39" t="s">
        <v>144</v>
      </c>
      <c r="M373" s="38">
        <v>45</v>
      </c>
      <c r="N373" s="5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82"/>
      <c r="P373" s="382"/>
      <c r="Q373" s="382"/>
      <c r="R373" s="38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IFERROR(IF(W373=0,"",ROUNDUP(W373/H373,0)*0.00937),"")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x14ac:dyDescent="0.2">
      <c r="A374" s="387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8"/>
      <c r="N374" s="384" t="s">
        <v>43</v>
      </c>
      <c r="O374" s="385"/>
      <c r="P374" s="385"/>
      <c r="Q374" s="385"/>
      <c r="R374" s="385"/>
      <c r="S374" s="385"/>
      <c r="T374" s="386"/>
      <c r="U374" s="43" t="s">
        <v>42</v>
      </c>
      <c r="V374" s="44">
        <f>IFERROR(V370/H370,"0")+IFERROR(V371/H371,"0")+IFERROR(V372/H372,"0")+IFERROR(V373/H373,"0")</f>
        <v>25.641025641025642</v>
      </c>
      <c r="W374" s="44">
        <f>IFERROR(W370/H370,"0")+IFERROR(W371/H371,"0")+IFERROR(W372/H372,"0")+IFERROR(W373/H373,"0")</f>
        <v>26</v>
      </c>
      <c r="X374" s="44">
        <f>IFERROR(IF(X370="",0,X370),"0")+IFERROR(IF(X371="",0,X371),"0")+IFERROR(IF(X372="",0,X372),"0")+IFERROR(IF(X373="",0,X373),"0")</f>
        <v>0.5655</v>
      </c>
      <c r="Y374" s="68"/>
      <c r="Z374" s="68"/>
    </row>
    <row r="375" spans="1:53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8"/>
      <c r="N375" s="384" t="s">
        <v>43</v>
      </c>
      <c r="O375" s="385"/>
      <c r="P375" s="385"/>
      <c r="Q375" s="385"/>
      <c r="R375" s="385"/>
      <c r="S375" s="385"/>
      <c r="T375" s="386"/>
      <c r="U375" s="43" t="s">
        <v>0</v>
      </c>
      <c r="V375" s="44">
        <f>IFERROR(SUM(V370:V373),"0")</f>
        <v>200</v>
      </c>
      <c r="W375" s="44">
        <f>IFERROR(SUM(W370:W373),"0")</f>
        <v>202.79999999999998</v>
      </c>
      <c r="X375" s="43"/>
      <c r="Y375" s="68"/>
      <c r="Z375" s="68"/>
    </row>
    <row r="376" spans="1:53" ht="14.25" customHeight="1" x14ac:dyDescent="0.25">
      <c r="A376" s="379" t="s">
        <v>233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67"/>
      <c r="Z376" s="67"/>
    </row>
    <row r="377" spans="1:53" ht="27" customHeight="1" x14ac:dyDescent="0.25">
      <c r="A377" s="64" t="s">
        <v>551</v>
      </c>
      <c r="B377" s="64" t="s">
        <v>552</v>
      </c>
      <c r="C377" s="37">
        <v>4301060352</v>
      </c>
      <c r="D377" s="380">
        <v>4680115881648</v>
      </c>
      <c r="E377" s="380"/>
      <c r="F377" s="63">
        <v>1</v>
      </c>
      <c r="G377" s="38">
        <v>4</v>
      </c>
      <c r="H377" s="63">
        <v>4</v>
      </c>
      <c r="I377" s="63">
        <v>4.4039999999999999</v>
      </c>
      <c r="J377" s="38">
        <v>104</v>
      </c>
      <c r="K377" s="38" t="s">
        <v>115</v>
      </c>
      <c r="L377" s="39" t="s">
        <v>79</v>
      </c>
      <c r="M377" s="38">
        <v>35</v>
      </c>
      <c r="N377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82"/>
      <c r="P377" s="382"/>
      <c r="Q377" s="382"/>
      <c r="R377" s="38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8"/>
      <c r="N378" s="384" t="s">
        <v>43</v>
      </c>
      <c r="O378" s="385"/>
      <c r="P378" s="385"/>
      <c r="Q378" s="385"/>
      <c r="R378" s="385"/>
      <c r="S378" s="385"/>
      <c r="T378" s="386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8"/>
      <c r="N379" s="384" t="s">
        <v>43</v>
      </c>
      <c r="O379" s="385"/>
      <c r="P379" s="385"/>
      <c r="Q379" s="385"/>
      <c r="R379" s="385"/>
      <c r="S379" s="385"/>
      <c r="T379" s="386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14.25" customHeight="1" x14ac:dyDescent="0.25">
      <c r="A380" s="379" t="s">
        <v>97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67"/>
      <c r="Z380" s="67"/>
    </row>
    <row r="381" spans="1:53" ht="27" customHeight="1" x14ac:dyDescent="0.25">
      <c r="A381" s="64" t="s">
        <v>553</v>
      </c>
      <c r="B381" s="64" t="s">
        <v>554</v>
      </c>
      <c r="C381" s="37">
        <v>4301032046</v>
      </c>
      <c r="D381" s="380">
        <v>4680115884359</v>
      </c>
      <c r="E381" s="380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557</v>
      </c>
      <c r="L381" s="39" t="s">
        <v>556</v>
      </c>
      <c r="M381" s="38">
        <v>60</v>
      </c>
      <c r="N381" s="591" t="s">
        <v>555</v>
      </c>
      <c r="O381" s="382"/>
      <c r="P381" s="382"/>
      <c r="Q381" s="382"/>
      <c r="R381" s="38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25">
      <c r="A382" s="64" t="s">
        <v>558</v>
      </c>
      <c r="B382" s="64" t="s">
        <v>559</v>
      </c>
      <c r="C382" s="37">
        <v>4301032045</v>
      </c>
      <c r="D382" s="380">
        <v>4680115884335</v>
      </c>
      <c r="E382" s="380"/>
      <c r="F382" s="63">
        <v>0.06</v>
      </c>
      <c r="G382" s="38">
        <v>20</v>
      </c>
      <c r="H382" s="63">
        <v>1.2</v>
      </c>
      <c r="I382" s="63">
        <v>1.8</v>
      </c>
      <c r="J382" s="38">
        <v>200</v>
      </c>
      <c r="K382" s="38" t="s">
        <v>557</v>
      </c>
      <c r="L382" s="39" t="s">
        <v>556</v>
      </c>
      <c r="M382" s="38">
        <v>60</v>
      </c>
      <c r="N382" s="592" t="s">
        <v>560</v>
      </c>
      <c r="O382" s="382"/>
      <c r="P382" s="382"/>
      <c r="Q382" s="382"/>
      <c r="R382" s="38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4301032047</v>
      </c>
      <c r="D383" s="380">
        <v>4680115884342</v>
      </c>
      <c r="E383" s="380"/>
      <c r="F383" s="63">
        <v>0.06</v>
      </c>
      <c r="G383" s="38">
        <v>20</v>
      </c>
      <c r="H383" s="63">
        <v>1.2</v>
      </c>
      <c r="I383" s="63">
        <v>1.8</v>
      </c>
      <c r="J383" s="38">
        <v>200</v>
      </c>
      <c r="K383" s="38" t="s">
        <v>557</v>
      </c>
      <c r="L383" s="39" t="s">
        <v>556</v>
      </c>
      <c r="M383" s="38">
        <v>60</v>
      </c>
      <c r="N383" s="593" t="s">
        <v>563</v>
      </c>
      <c r="O383" s="382"/>
      <c r="P383" s="382"/>
      <c r="Q383" s="382"/>
      <c r="R383" s="38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4301170011</v>
      </c>
      <c r="D384" s="380">
        <v>4680115884113</v>
      </c>
      <c r="E384" s="380"/>
      <c r="F384" s="63">
        <v>0.11</v>
      </c>
      <c r="G384" s="38">
        <v>12</v>
      </c>
      <c r="H384" s="63">
        <v>1.32</v>
      </c>
      <c r="I384" s="63">
        <v>1.88</v>
      </c>
      <c r="J384" s="38">
        <v>200</v>
      </c>
      <c r="K384" s="38" t="s">
        <v>557</v>
      </c>
      <c r="L384" s="39" t="s">
        <v>556</v>
      </c>
      <c r="M384" s="38">
        <v>150</v>
      </c>
      <c r="N384" s="594" t="s">
        <v>566</v>
      </c>
      <c r="O384" s="382"/>
      <c r="P384" s="382"/>
      <c r="Q384" s="382"/>
      <c r="R384" s="38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87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8"/>
      <c r="N385" s="384" t="s">
        <v>43</v>
      </c>
      <c r="O385" s="385"/>
      <c r="P385" s="385"/>
      <c r="Q385" s="385"/>
      <c r="R385" s="385"/>
      <c r="S385" s="385"/>
      <c r="T385" s="386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8"/>
      <c r="N386" s="384" t="s">
        <v>43</v>
      </c>
      <c r="O386" s="385"/>
      <c r="P386" s="385"/>
      <c r="Q386" s="385"/>
      <c r="R386" s="385"/>
      <c r="S386" s="385"/>
      <c r="T386" s="386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6.5" customHeight="1" x14ac:dyDescent="0.25">
      <c r="A387" s="378" t="s">
        <v>567</v>
      </c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66"/>
      <c r="Z387" s="66"/>
    </row>
    <row r="388" spans="1:53" ht="14.25" customHeight="1" x14ac:dyDescent="0.25">
      <c r="A388" s="379" t="s">
        <v>111</v>
      </c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  <c r="Y388" s="67"/>
      <c r="Z388" s="67"/>
    </row>
    <row r="389" spans="1:53" ht="27" customHeight="1" x14ac:dyDescent="0.25">
      <c r="A389" s="64" t="s">
        <v>568</v>
      </c>
      <c r="B389" s="64" t="s">
        <v>569</v>
      </c>
      <c r="C389" s="37">
        <v>4301020196</v>
      </c>
      <c r="D389" s="380">
        <v>4607091389388</v>
      </c>
      <c r="E389" s="380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115</v>
      </c>
      <c r="L389" s="39" t="s">
        <v>144</v>
      </c>
      <c r="M389" s="38">
        <v>35</v>
      </c>
      <c r="N389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82"/>
      <c r="P389" s="382"/>
      <c r="Q389" s="382"/>
      <c r="R389" s="383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0" t="s">
        <v>66</v>
      </c>
    </row>
    <row r="390" spans="1:53" ht="27" customHeight="1" x14ac:dyDescent="0.25">
      <c r="A390" s="64" t="s">
        <v>570</v>
      </c>
      <c r="B390" s="64" t="s">
        <v>571</v>
      </c>
      <c r="C390" s="37">
        <v>4301020185</v>
      </c>
      <c r="D390" s="380">
        <v>4607091389364</v>
      </c>
      <c r="E390" s="380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144</v>
      </c>
      <c r="M390" s="38">
        <v>35</v>
      </c>
      <c r="N390" s="59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82"/>
      <c r="P390" s="382"/>
      <c r="Q390" s="382"/>
      <c r="R390" s="383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1" t="s">
        <v>66</v>
      </c>
    </row>
    <row r="391" spans="1:53" x14ac:dyDescent="0.2">
      <c r="A391" s="387"/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8"/>
      <c r="N391" s="384" t="s">
        <v>43</v>
      </c>
      <c r="O391" s="385"/>
      <c r="P391" s="385"/>
      <c r="Q391" s="385"/>
      <c r="R391" s="385"/>
      <c r="S391" s="385"/>
      <c r="T391" s="386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87"/>
      <c r="B392" s="387"/>
      <c r="C392" s="387"/>
      <c r="D392" s="387"/>
      <c r="E392" s="387"/>
      <c r="F392" s="387"/>
      <c r="G392" s="387"/>
      <c r="H392" s="387"/>
      <c r="I392" s="387"/>
      <c r="J392" s="387"/>
      <c r="K392" s="387"/>
      <c r="L392" s="387"/>
      <c r="M392" s="388"/>
      <c r="N392" s="384" t="s">
        <v>43</v>
      </c>
      <c r="O392" s="385"/>
      <c r="P392" s="385"/>
      <c r="Q392" s="385"/>
      <c r="R392" s="385"/>
      <c r="S392" s="385"/>
      <c r="T392" s="386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79" t="s">
        <v>76</v>
      </c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  <c r="Y393" s="67"/>
      <c r="Z393" s="67"/>
    </row>
    <row r="394" spans="1:53" ht="27" customHeight="1" x14ac:dyDescent="0.25">
      <c r="A394" s="64" t="s">
        <v>572</v>
      </c>
      <c r="B394" s="64" t="s">
        <v>573</v>
      </c>
      <c r="C394" s="37">
        <v>4301031212</v>
      </c>
      <c r="D394" s="380">
        <v>4607091389739</v>
      </c>
      <c r="E394" s="380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114</v>
      </c>
      <c r="M394" s="38">
        <v>45</v>
      </c>
      <c r="N394" s="5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82"/>
      <c r="P394" s="382"/>
      <c r="Q394" s="382"/>
      <c r="R394" s="38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8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574</v>
      </c>
      <c r="B395" s="64" t="s">
        <v>575</v>
      </c>
      <c r="C395" s="37">
        <v>4301031247</v>
      </c>
      <c r="D395" s="380">
        <v>4680115883048</v>
      </c>
      <c r="E395" s="380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82"/>
      <c r="P395" s="382"/>
      <c r="Q395" s="382"/>
      <c r="R395" s="38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576</v>
      </c>
      <c r="B396" s="64" t="s">
        <v>577</v>
      </c>
      <c r="C396" s="37">
        <v>4301031176</v>
      </c>
      <c r="D396" s="380">
        <v>4607091389425</v>
      </c>
      <c r="E396" s="38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188</v>
      </c>
      <c r="L396" s="39" t="s">
        <v>79</v>
      </c>
      <c r="M396" s="38">
        <v>45</v>
      </c>
      <c r="N396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82"/>
      <c r="P396" s="382"/>
      <c r="Q396" s="382"/>
      <c r="R396" s="38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578</v>
      </c>
      <c r="B397" s="64" t="s">
        <v>579</v>
      </c>
      <c r="C397" s="37">
        <v>4301031215</v>
      </c>
      <c r="D397" s="380">
        <v>4680115882911</v>
      </c>
      <c r="E397" s="380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188</v>
      </c>
      <c r="L397" s="39" t="s">
        <v>79</v>
      </c>
      <c r="M397" s="38">
        <v>40</v>
      </c>
      <c r="N397" s="600" t="s">
        <v>580</v>
      </c>
      <c r="O397" s="382"/>
      <c r="P397" s="382"/>
      <c r="Q397" s="382"/>
      <c r="R397" s="38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581</v>
      </c>
      <c r="B398" s="64" t="s">
        <v>582</v>
      </c>
      <c r="C398" s="37">
        <v>4301031167</v>
      </c>
      <c r="D398" s="380">
        <v>4680115880771</v>
      </c>
      <c r="E398" s="38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188</v>
      </c>
      <c r="L398" s="39" t="s">
        <v>79</v>
      </c>
      <c r="M398" s="38">
        <v>45</v>
      </c>
      <c r="N398" s="6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82"/>
      <c r="P398" s="382"/>
      <c r="Q398" s="382"/>
      <c r="R398" s="38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583</v>
      </c>
      <c r="B399" s="64" t="s">
        <v>584</v>
      </c>
      <c r="C399" s="37">
        <v>4301031173</v>
      </c>
      <c r="D399" s="380">
        <v>4607091389500</v>
      </c>
      <c r="E399" s="38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82"/>
      <c r="P399" s="382"/>
      <c r="Q399" s="382"/>
      <c r="R399" s="38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585</v>
      </c>
      <c r="B400" s="64" t="s">
        <v>586</v>
      </c>
      <c r="C400" s="37">
        <v>4301031103</v>
      </c>
      <c r="D400" s="380">
        <v>4680115881983</v>
      </c>
      <c r="E400" s="380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188</v>
      </c>
      <c r="L400" s="39" t="s">
        <v>79</v>
      </c>
      <c r="M400" s="38">
        <v>40</v>
      </c>
      <c r="N400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82"/>
      <c r="P400" s="382"/>
      <c r="Q400" s="382"/>
      <c r="R400" s="38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87"/>
      <c r="B401" s="387"/>
      <c r="C401" s="387"/>
      <c r="D401" s="387"/>
      <c r="E401" s="387"/>
      <c r="F401" s="387"/>
      <c r="G401" s="387"/>
      <c r="H401" s="387"/>
      <c r="I401" s="387"/>
      <c r="J401" s="387"/>
      <c r="K401" s="387"/>
      <c r="L401" s="387"/>
      <c r="M401" s="388"/>
      <c r="N401" s="384" t="s">
        <v>43</v>
      </c>
      <c r="O401" s="385"/>
      <c r="P401" s="385"/>
      <c r="Q401" s="385"/>
      <c r="R401" s="385"/>
      <c r="S401" s="385"/>
      <c r="T401" s="386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8"/>
      <c r="N402" s="384" t="s">
        <v>43</v>
      </c>
      <c r="O402" s="385"/>
      <c r="P402" s="385"/>
      <c r="Q402" s="385"/>
      <c r="R402" s="385"/>
      <c r="S402" s="385"/>
      <c r="T402" s="386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79" t="s">
        <v>106</v>
      </c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  <c r="Y403" s="67"/>
      <c r="Z403" s="67"/>
    </row>
    <row r="404" spans="1:53" ht="27" customHeight="1" x14ac:dyDescent="0.25">
      <c r="A404" s="64" t="s">
        <v>587</v>
      </c>
      <c r="B404" s="64" t="s">
        <v>588</v>
      </c>
      <c r="C404" s="37">
        <v>4301170010</v>
      </c>
      <c r="D404" s="380">
        <v>4680115884090</v>
      </c>
      <c r="E404" s="380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557</v>
      </c>
      <c r="L404" s="39" t="s">
        <v>556</v>
      </c>
      <c r="M404" s="38">
        <v>150</v>
      </c>
      <c r="N404" s="604" t="s">
        <v>589</v>
      </c>
      <c r="O404" s="382"/>
      <c r="P404" s="382"/>
      <c r="Q404" s="382"/>
      <c r="R404" s="38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8"/>
      <c r="N405" s="384" t="s">
        <v>43</v>
      </c>
      <c r="O405" s="385"/>
      <c r="P405" s="385"/>
      <c r="Q405" s="385"/>
      <c r="R405" s="385"/>
      <c r="S405" s="385"/>
      <c r="T405" s="386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8"/>
      <c r="N406" s="384" t="s">
        <v>43</v>
      </c>
      <c r="O406" s="385"/>
      <c r="P406" s="385"/>
      <c r="Q406" s="385"/>
      <c r="R406" s="385"/>
      <c r="S406" s="385"/>
      <c r="T406" s="386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77" t="s">
        <v>590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55"/>
      <c r="Z407" s="55"/>
    </row>
    <row r="408" spans="1:53" ht="16.5" customHeight="1" x14ac:dyDescent="0.25">
      <c r="A408" s="378" t="s">
        <v>590</v>
      </c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66"/>
      <c r="Z408" s="66"/>
    </row>
    <row r="409" spans="1:53" ht="14.25" customHeight="1" x14ac:dyDescent="0.25">
      <c r="A409" s="379" t="s">
        <v>119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67"/>
      <c r="Z409" s="67"/>
    </row>
    <row r="410" spans="1:53" ht="27" customHeight="1" x14ac:dyDescent="0.25">
      <c r="A410" s="64" t="s">
        <v>591</v>
      </c>
      <c r="B410" s="64" t="s">
        <v>592</v>
      </c>
      <c r="C410" s="37">
        <v>4301011371</v>
      </c>
      <c r="D410" s="380">
        <v>4607091389067</v>
      </c>
      <c r="E410" s="38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115</v>
      </c>
      <c r="L410" s="39" t="s">
        <v>144</v>
      </c>
      <c r="M410" s="38">
        <v>55</v>
      </c>
      <c r="N410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82"/>
      <c r="P410" s="382"/>
      <c r="Q410" s="382"/>
      <c r="R410" s="38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9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593</v>
      </c>
      <c r="B411" s="64" t="s">
        <v>594</v>
      </c>
      <c r="C411" s="37">
        <v>4301011363</v>
      </c>
      <c r="D411" s="380">
        <v>4607091383522</v>
      </c>
      <c r="E411" s="38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115</v>
      </c>
      <c r="L411" s="39" t="s">
        <v>114</v>
      </c>
      <c r="M411" s="38">
        <v>55</v>
      </c>
      <c r="N411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82"/>
      <c r="P411" s="382"/>
      <c r="Q411" s="382"/>
      <c r="R411" s="38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595</v>
      </c>
      <c r="B412" s="64" t="s">
        <v>596</v>
      </c>
      <c r="C412" s="37">
        <v>4301011431</v>
      </c>
      <c r="D412" s="380">
        <v>4607091384437</v>
      </c>
      <c r="E412" s="380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115</v>
      </c>
      <c r="L412" s="39" t="s">
        <v>114</v>
      </c>
      <c r="M412" s="38">
        <v>50</v>
      </c>
      <c r="N412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82"/>
      <c r="P412" s="382"/>
      <c r="Q412" s="382"/>
      <c r="R412" s="38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597</v>
      </c>
      <c r="B413" s="64" t="s">
        <v>598</v>
      </c>
      <c r="C413" s="37">
        <v>4301011365</v>
      </c>
      <c r="D413" s="380">
        <v>4607091389104</v>
      </c>
      <c r="E413" s="380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115</v>
      </c>
      <c r="L413" s="39" t="s">
        <v>114</v>
      </c>
      <c r="M413" s="38">
        <v>55</v>
      </c>
      <c r="N413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82"/>
      <c r="P413" s="382"/>
      <c r="Q413" s="382"/>
      <c r="R413" s="38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599</v>
      </c>
      <c r="B414" s="64" t="s">
        <v>600</v>
      </c>
      <c r="C414" s="37">
        <v>4301011367</v>
      </c>
      <c r="D414" s="380">
        <v>4680115880603</v>
      </c>
      <c r="E414" s="38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114</v>
      </c>
      <c r="M414" s="38">
        <v>55</v>
      </c>
      <c r="N414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82"/>
      <c r="P414" s="382"/>
      <c r="Q414" s="382"/>
      <c r="R414" s="38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601</v>
      </c>
      <c r="B415" s="64" t="s">
        <v>602</v>
      </c>
      <c r="C415" s="37">
        <v>4301011168</v>
      </c>
      <c r="D415" s="380">
        <v>4607091389999</v>
      </c>
      <c r="E415" s="38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114</v>
      </c>
      <c r="M415" s="38">
        <v>55</v>
      </c>
      <c r="N415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82"/>
      <c r="P415" s="382"/>
      <c r="Q415" s="382"/>
      <c r="R415" s="38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603</v>
      </c>
      <c r="B416" s="64" t="s">
        <v>604</v>
      </c>
      <c r="C416" s="37">
        <v>4301011372</v>
      </c>
      <c r="D416" s="380">
        <v>4680115882782</v>
      </c>
      <c r="E416" s="38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114</v>
      </c>
      <c r="M416" s="38">
        <v>50</v>
      </c>
      <c r="N416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82"/>
      <c r="P416" s="382"/>
      <c r="Q416" s="382"/>
      <c r="R416" s="38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605</v>
      </c>
      <c r="B417" s="64" t="s">
        <v>606</v>
      </c>
      <c r="C417" s="37">
        <v>4301011190</v>
      </c>
      <c r="D417" s="380">
        <v>4607091389098</v>
      </c>
      <c r="E417" s="380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144</v>
      </c>
      <c r="M417" s="38">
        <v>50</v>
      </c>
      <c r="N417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82"/>
      <c r="P417" s="382"/>
      <c r="Q417" s="382"/>
      <c r="R417" s="38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607</v>
      </c>
      <c r="B418" s="64" t="s">
        <v>608</v>
      </c>
      <c r="C418" s="37">
        <v>4301011366</v>
      </c>
      <c r="D418" s="380">
        <v>4607091389982</v>
      </c>
      <c r="E418" s="38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114</v>
      </c>
      <c r="M418" s="38">
        <v>55</v>
      </c>
      <c r="N418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82"/>
      <c r="P418" s="382"/>
      <c r="Q418" s="382"/>
      <c r="R418" s="38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8"/>
      <c r="N419" s="384" t="s">
        <v>43</v>
      </c>
      <c r="O419" s="385"/>
      <c r="P419" s="385"/>
      <c r="Q419" s="385"/>
      <c r="R419" s="385"/>
      <c r="S419" s="385"/>
      <c r="T419" s="386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8"/>
      <c r="N420" s="384" t="s">
        <v>43</v>
      </c>
      <c r="O420" s="385"/>
      <c r="P420" s="385"/>
      <c r="Q420" s="385"/>
      <c r="R420" s="385"/>
      <c r="S420" s="385"/>
      <c r="T420" s="386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79" t="s">
        <v>111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67"/>
      <c r="Z421" s="67"/>
    </row>
    <row r="422" spans="1:53" ht="16.5" customHeight="1" x14ac:dyDescent="0.25">
      <c r="A422" s="64" t="s">
        <v>609</v>
      </c>
      <c r="B422" s="64" t="s">
        <v>610</v>
      </c>
      <c r="C422" s="37">
        <v>4301020222</v>
      </c>
      <c r="D422" s="380">
        <v>4607091388930</v>
      </c>
      <c r="E422" s="380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115</v>
      </c>
      <c r="L422" s="39" t="s">
        <v>114</v>
      </c>
      <c r="M422" s="38">
        <v>55</v>
      </c>
      <c r="N422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82"/>
      <c r="P422" s="382"/>
      <c r="Q422" s="382"/>
      <c r="R422" s="38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16.5" customHeight="1" x14ac:dyDescent="0.25">
      <c r="A423" s="64" t="s">
        <v>611</v>
      </c>
      <c r="B423" s="64" t="s">
        <v>612</v>
      </c>
      <c r="C423" s="37">
        <v>4301020206</v>
      </c>
      <c r="D423" s="380">
        <v>4680115880054</v>
      </c>
      <c r="E423" s="38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114</v>
      </c>
      <c r="M423" s="38">
        <v>55</v>
      </c>
      <c r="N423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82"/>
      <c r="P423" s="382"/>
      <c r="Q423" s="382"/>
      <c r="R423" s="38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8"/>
      <c r="N424" s="384" t="s">
        <v>43</v>
      </c>
      <c r="O424" s="385"/>
      <c r="P424" s="385"/>
      <c r="Q424" s="385"/>
      <c r="R424" s="385"/>
      <c r="S424" s="385"/>
      <c r="T424" s="38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8"/>
      <c r="N425" s="384" t="s">
        <v>43</v>
      </c>
      <c r="O425" s="385"/>
      <c r="P425" s="385"/>
      <c r="Q425" s="385"/>
      <c r="R425" s="385"/>
      <c r="S425" s="385"/>
      <c r="T425" s="38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9" t="s">
        <v>76</v>
      </c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  <c r="Y426" s="67"/>
      <c r="Z426" s="67"/>
    </row>
    <row r="427" spans="1:53" ht="27" customHeight="1" x14ac:dyDescent="0.25">
      <c r="A427" s="64" t="s">
        <v>613</v>
      </c>
      <c r="B427" s="64" t="s">
        <v>614</v>
      </c>
      <c r="C427" s="37">
        <v>4301031252</v>
      </c>
      <c r="D427" s="380">
        <v>4680115883116</v>
      </c>
      <c r="E427" s="38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115</v>
      </c>
      <c r="L427" s="39" t="s">
        <v>114</v>
      </c>
      <c r="M427" s="38">
        <v>60</v>
      </c>
      <c r="N42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82"/>
      <c r="P427" s="382"/>
      <c r="Q427" s="382"/>
      <c r="R427" s="38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20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615</v>
      </c>
      <c r="B428" s="64" t="s">
        <v>616</v>
      </c>
      <c r="C428" s="37">
        <v>4301031248</v>
      </c>
      <c r="D428" s="380">
        <v>4680115883093</v>
      </c>
      <c r="E428" s="380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115</v>
      </c>
      <c r="L428" s="39" t="s">
        <v>79</v>
      </c>
      <c r="M428" s="38">
        <v>60</v>
      </c>
      <c r="N428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82"/>
      <c r="P428" s="382"/>
      <c r="Q428" s="382"/>
      <c r="R428" s="38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617</v>
      </c>
      <c r="B429" s="64" t="s">
        <v>618</v>
      </c>
      <c r="C429" s="37">
        <v>4301031250</v>
      </c>
      <c r="D429" s="380">
        <v>4680115883109</v>
      </c>
      <c r="E429" s="38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115</v>
      </c>
      <c r="L429" s="39" t="s">
        <v>79</v>
      </c>
      <c r="M429" s="38">
        <v>60</v>
      </c>
      <c r="N429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82"/>
      <c r="P429" s="382"/>
      <c r="Q429" s="382"/>
      <c r="R429" s="38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619</v>
      </c>
      <c r="B430" s="64" t="s">
        <v>620</v>
      </c>
      <c r="C430" s="37">
        <v>4301031249</v>
      </c>
      <c r="D430" s="380">
        <v>4680115882072</v>
      </c>
      <c r="E430" s="38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114</v>
      </c>
      <c r="M430" s="38">
        <v>60</v>
      </c>
      <c r="N430" s="619" t="s">
        <v>621</v>
      </c>
      <c r="O430" s="382"/>
      <c r="P430" s="382"/>
      <c r="Q430" s="382"/>
      <c r="R430" s="38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622</v>
      </c>
      <c r="B431" s="64" t="s">
        <v>623</v>
      </c>
      <c r="C431" s="37">
        <v>4301031251</v>
      </c>
      <c r="D431" s="380">
        <v>4680115882102</v>
      </c>
      <c r="E431" s="380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620" t="s">
        <v>624</v>
      </c>
      <c r="O431" s="382"/>
      <c r="P431" s="382"/>
      <c r="Q431" s="382"/>
      <c r="R431" s="38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625</v>
      </c>
      <c r="B432" s="64" t="s">
        <v>626</v>
      </c>
      <c r="C432" s="37">
        <v>4301031253</v>
      </c>
      <c r="D432" s="380">
        <v>4680115882096</v>
      </c>
      <c r="E432" s="380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621" t="s">
        <v>627</v>
      </c>
      <c r="O432" s="382"/>
      <c r="P432" s="382"/>
      <c r="Q432" s="382"/>
      <c r="R432" s="38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x14ac:dyDescent="0.2">
      <c r="A433" s="387"/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7"/>
      <c r="M433" s="388"/>
      <c r="N433" s="384" t="s">
        <v>43</v>
      </c>
      <c r="O433" s="385"/>
      <c r="P433" s="385"/>
      <c r="Q433" s="385"/>
      <c r="R433" s="385"/>
      <c r="S433" s="385"/>
      <c r="T433" s="386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87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8"/>
      <c r="N434" s="384" t="s">
        <v>43</v>
      </c>
      <c r="O434" s="385"/>
      <c r="P434" s="385"/>
      <c r="Q434" s="385"/>
      <c r="R434" s="385"/>
      <c r="S434" s="385"/>
      <c r="T434" s="386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79" t="s">
        <v>81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67"/>
      <c r="Z435" s="67"/>
    </row>
    <row r="436" spans="1:53" ht="27" customHeight="1" x14ac:dyDescent="0.25">
      <c r="A436" s="64" t="s">
        <v>628</v>
      </c>
      <c r="B436" s="64" t="s">
        <v>629</v>
      </c>
      <c r="C436" s="37">
        <v>4301051058</v>
      </c>
      <c r="D436" s="380">
        <v>4680115883536</v>
      </c>
      <c r="E436" s="380"/>
      <c r="F436" s="63">
        <v>0.3</v>
      </c>
      <c r="G436" s="38">
        <v>6</v>
      </c>
      <c r="H436" s="63">
        <v>1.8</v>
      </c>
      <c r="I436" s="63">
        <v>2.0659999999999998</v>
      </c>
      <c r="J436" s="38">
        <v>156</v>
      </c>
      <c r="K436" s="38" t="s">
        <v>80</v>
      </c>
      <c r="L436" s="39" t="s">
        <v>79</v>
      </c>
      <c r="M436" s="38">
        <v>45</v>
      </c>
      <c r="N436" s="622" t="s">
        <v>630</v>
      </c>
      <c r="O436" s="382"/>
      <c r="P436" s="382"/>
      <c r="Q436" s="382"/>
      <c r="R436" s="38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IFERROR(IF(W436=0,"",ROUNDUP(W436/H436,0)*0.00753),"")</f>
        <v/>
      </c>
      <c r="Y436" s="69" t="s">
        <v>48</v>
      </c>
      <c r="Z436" s="70" t="s">
        <v>134</v>
      </c>
      <c r="AD436" s="71"/>
      <c r="BA436" s="307" t="s">
        <v>66</v>
      </c>
    </row>
    <row r="437" spans="1:53" ht="16.5" customHeight="1" x14ac:dyDescent="0.25">
      <c r="A437" s="64" t="s">
        <v>631</v>
      </c>
      <c r="B437" s="64" t="s">
        <v>632</v>
      </c>
      <c r="C437" s="37">
        <v>4301051230</v>
      </c>
      <c r="D437" s="380">
        <v>4607091383409</v>
      </c>
      <c r="E437" s="380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115</v>
      </c>
      <c r="L437" s="39" t="s">
        <v>79</v>
      </c>
      <c r="M437" s="38">
        <v>45</v>
      </c>
      <c r="N437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82"/>
      <c r="P437" s="382"/>
      <c r="Q437" s="382"/>
      <c r="R437" s="38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16.5" customHeight="1" x14ac:dyDescent="0.25">
      <c r="A438" s="64" t="s">
        <v>633</v>
      </c>
      <c r="B438" s="64" t="s">
        <v>634</v>
      </c>
      <c r="C438" s="37">
        <v>4301051231</v>
      </c>
      <c r="D438" s="380">
        <v>4607091383416</v>
      </c>
      <c r="E438" s="380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115</v>
      </c>
      <c r="L438" s="39" t="s">
        <v>79</v>
      </c>
      <c r="M438" s="38">
        <v>45</v>
      </c>
      <c r="N438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82"/>
      <c r="P438" s="382"/>
      <c r="Q438" s="382"/>
      <c r="R438" s="383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x14ac:dyDescent="0.2">
      <c r="A439" s="387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8"/>
      <c r="N439" s="384" t="s">
        <v>43</v>
      </c>
      <c r="O439" s="385"/>
      <c r="P439" s="385"/>
      <c r="Q439" s="385"/>
      <c r="R439" s="385"/>
      <c r="S439" s="385"/>
      <c r="T439" s="386"/>
      <c r="U439" s="43" t="s">
        <v>42</v>
      </c>
      <c r="V439" s="44">
        <f>IFERROR(V436/H436,"0")+IFERROR(V437/H437,"0")+IFERROR(V438/H438,"0")</f>
        <v>0</v>
      </c>
      <c r="W439" s="44">
        <f>IFERROR(W436/H436,"0")+IFERROR(W437/H437,"0")+IFERROR(W438/H438,"0")</f>
        <v>0</v>
      </c>
      <c r="X439" s="44">
        <f>IFERROR(IF(X436="",0,X436),"0")+IFERROR(IF(X437="",0,X437),"0")+IFERROR(IF(X438="",0,X438),"0")</f>
        <v>0</v>
      </c>
      <c r="Y439" s="68"/>
      <c r="Z439" s="68"/>
    </row>
    <row r="440" spans="1:53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8"/>
      <c r="N440" s="384" t="s">
        <v>43</v>
      </c>
      <c r="O440" s="385"/>
      <c r="P440" s="385"/>
      <c r="Q440" s="385"/>
      <c r="R440" s="385"/>
      <c r="S440" s="385"/>
      <c r="T440" s="386"/>
      <c r="U440" s="43" t="s">
        <v>0</v>
      </c>
      <c r="V440" s="44">
        <f>IFERROR(SUM(V436:V438),"0")</f>
        <v>0</v>
      </c>
      <c r="W440" s="44">
        <f>IFERROR(SUM(W436:W438),"0")</f>
        <v>0</v>
      </c>
      <c r="X440" s="43"/>
      <c r="Y440" s="68"/>
      <c r="Z440" s="68"/>
    </row>
    <row r="441" spans="1:53" ht="27.75" customHeight="1" x14ac:dyDescent="0.2">
      <c r="A441" s="377" t="s">
        <v>635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377"/>
      <c r="Y441" s="55"/>
      <c r="Z441" s="55"/>
    </row>
    <row r="442" spans="1:53" ht="16.5" customHeight="1" x14ac:dyDescent="0.25">
      <c r="A442" s="378" t="s">
        <v>636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378"/>
      <c r="Y442" s="66"/>
      <c r="Z442" s="66"/>
    </row>
    <row r="443" spans="1:53" ht="14.25" customHeight="1" x14ac:dyDescent="0.25">
      <c r="A443" s="379" t="s">
        <v>119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637</v>
      </c>
      <c r="B444" s="64" t="s">
        <v>638</v>
      </c>
      <c r="C444" s="37">
        <v>4301011585</v>
      </c>
      <c r="D444" s="380">
        <v>4640242180441</v>
      </c>
      <c r="E444" s="380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115</v>
      </c>
      <c r="L444" s="39" t="s">
        <v>114</v>
      </c>
      <c r="M444" s="38">
        <v>50</v>
      </c>
      <c r="N444" s="625" t="s">
        <v>639</v>
      </c>
      <c r="O444" s="382"/>
      <c r="P444" s="382"/>
      <c r="Q444" s="382"/>
      <c r="R444" s="38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0" t="s">
        <v>66</v>
      </c>
    </row>
    <row r="445" spans="1:53" ht="27" customHeight="1" x14ac:dyDescent="0.25">
      <c r="A445" s="64" t="s">
        <v>640</v>
      </c>
      <c r="B445" s="64" t="s">
        <v>641</v>
      </c>
      <c r="C445" s="37">
        <v>4301011584</v>
      </c>
      <c r="D445" s="380">
        <v>4640242180564</v>
      </c>
      <c r="E445" s="380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115</v>
      </c>
      <c r="L445" s="39" t="s">
        <v>114</v>
      </c>
      <c r="M445" s="38">
        <v>50</v>
      </c>
      <c r="N445" s="626" t="s">
        <v>642</v>
      </c>
      <c r="O445" s="382"/>
      <c r="P445" s="382"/>
      <c r="Q445" s="382"/>
      <c r="R445" s="383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1" t="s">
        <v>66</v>
      </c>
    </row>
    <row r="446" spans="1:53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8"/>
      <c r="N446" s="384" t="s">
        <v>43</v>
      </c>
      <c r="O446" s="385"/>
      <c r="P446" s="385"/>
      <c r="Q446" s="385"/>
      <c r="R446" s="385"/>
      <c r="S446" s="385"/>
      <c r="T446" s="386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87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8"/>
      <c r="N447" s="384" t="s">
        <v>43</v>
      </c>
      <c r="O447" s="385"/>
      <c r="P447" s="385"/>
      <c r="Q447" s="385"/>
      <c r="R447" s="385"/>
      <c r="S447" s="385"/>
      <c r="T447" s="386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79" t="s">
        <v>111</v>
      </c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4301020260</v>
      </c>
      <c r="D449" s="380">
        <v>4640242180526</v>
      </c>
      <c r="E449" s="380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8" t="s">
        <v>115</v>
      </c>
      <c r="L449" s="39" t="s">
        <v>114</v>
      </c>
      <c r="M449" s="38">
        <v>50</v>
      </c>
      <c r="N449" s="627" t="s">
        <v>645</v>
      </c>
      <c r="O449" s="382"/>
      <c r="P449" s="382"/>
      <c r="Q449" s="382"/>
      <c r="R449" s="383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2" t="s">
        <v>66</v>
      </c>
    </row>
    <row r="450" spans="1:53" ht="16.5" customHeight="1" x14ac:dyDescent="0.25">
      <c r="A450" s="64" t="s">
        <v>646</v>
      </c>
      <c r="B450" s="64" t="s">
        <v>647</v>
      </c>
      <c r="C450" s="37">
        <v>4301020269</v>
      </c>
      <c r="D450" s="380">
        <v>4640242180519</v>
      </c>
      <c r="E450" s="380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8" t="s">
        <v>115</v>
      </c>
      <c r="L450" s="39" t="s">
        <v>144</v>
      </c>
      <c r="M450" s="38">
        <v>50</v>
      </c>
      <c r="N450" s="628" t="s">
        <v>648</v>
      </c>
      <c r="O450" s="382"/>
      <c r="P450" s="382"/>
      <c r="Q450" s="382"/>
      <c r="R450" s="38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x14ac:dyDescent="0.2">
      <c r="A451" s="387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8"/>
      <c r="N451" s="384" t="s">
        <v>43</v>
      </c>
      <c r="O451" s="385"/>
      <c r="P451" s="385"/>
      <c r="Q451" s="385"/>
      <c r="R451" s="385"/>
      <c r="S451" s="385"/>
      <c r="T451" s="386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8"/>
      <c r="N452" s="384" t="s">
        <v>43</v>
      </c>
      <c r="O452" s="385"/>
      <c r="P452" s="385"/>
      <c r="Q452" s="385"/>
      <c r="R452" s="385"/>
      <c r="S452" s="385"/>
      <c r="T452" s="386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79" t="s">
        <v>76</v>
      </c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4301031280</v>
      </c>
      <c r="D454" s="380">
        <v>4640242180816</v>
      </c>
      <c r="E454" s="380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629" t="s">
        <v>651</v>
      </c>
      <c r="O454" s="382"/>
      <c r="P454" s="382"/>
      <c r="Q454" s="382"/>
      <c r="R454" s="383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652</v>
      </c>
      <c r="B455" s="64" t="s">
        <v>653</v>
      </c>
      <c r="C455" s="37">
        <v>4301031244</v>
      </c>
      <c r="D455" s="380">
        <v>4640242180595</v>
      </c>
      <c r="E455" s="380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0" t="s">
        <v>654</v>
      </c>
      <c r="O455" s="382"/>
      <c r="P455" s="382"/>
      <c r="Q455" s="382"/>
      <c r="R455" s="38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87"/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8"/>
      <c r="N456" s="384" t="s">
        <v>43</v>
      </c>
      <c r="O456" s="385"/>
      <c r="P456" s="385"/>
      <c r="Q456" s="385"/>
      <c r="R456" s="385"/>
      <c r="S456" s="385"/>
      <c r="T456" s="386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87"/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8"/>
      <c r="N457" s="384" t="s">
        <v>43</v>
      </c>
      <c r="O457" s="385"/>
      <c r="P457" s="385"/>
      <c r="Q457" s="385"/>
      <c r="R457" s="385"/>
      <c r="S457" s="385"/>
      <c r="T457" s="386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79" t="s">
        <v>81</v>
      </c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4301051310</v>
      </c>
      <c r="D459" s="380">
        <v>4680115880870</v>
      </c>
      <c r="E459" s="380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115</v>
      </c>
      <c r="L459" s="39" t="s">
        <v>144</v>
      </c>
      <c r="M459" s="38">
        <v>40</v>
      </c>
      <c r="N459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82"/>
      <c r="P459" s="382"/>
      <c r="Q459" s="382"/>
      <c r="R459" s="38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27" customHeight="1" x14ac:dyDescent="0.25">
      <c r="A460" s="64" t="s">
        <v>657</v>
      </c>
      <c r="B460" s="64" t="s">
        <v>658</v>
      </c>
      <c r="C460" s="37">
        <v>4301051510</v>
      </c>
      <c r="D460" s="380">
        <v>4640242180540</v>
      </c>
      <c r="E460" s="380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115</v>
      </c>
      <c r="L460" s="39" t="s">
        <v>79</v>
      </c>
      <c r="M460" s="38">
        <v>30</v>
      </c>
      <c r="N460" s="632" t="s">
        <v>659</v>
      </c>
      <c r="O460" s="382"/>
      <c r="P460" s="382"/>
      <c r="Q460" s="382"/>
      <c r="R460" s="38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ht="27" customHeight="1" x14ac:dyDescent="0.25">
      <c r="A461" s="64" t="s">
        <v>660</v>
      </c>
      <c r="B461" s="64" t="s">
        <v>661</v>
      </c>
      <c r="C461" s="37">
        <v>4301051508</v>
      </c>
      <c r="D461" s="380">
        <v>4640242180557</v>
      </c>
      <c r="E461" s="380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3" t="s">
        <v>662</v>
      </c>
      <c r="O461" s="382"/>
      <c r="P461" s="382"/>
      <c r="Q461" s="382"/>
      <c r="R461" s="383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x14ac:dyDescent="0.2">
      <c r="A462" s="387"/>
      <c r="B462" s="387"/>
      <c r="C462" s="387"/>
      <c r="D462" s="387"/>
      <c r="E462" s="387"/>
      <c r="F462" s="387"/>
      <c r="G462" s="387"/>
      <c r="H462" s="387"/>
      <c r="I462" s="387"/>
      <c r="J462" s="387"/>
      <c r="K462" s="387"/>
      <c r="L462" s="387"/>
      <c r="M462" s="388"/>
      <c r="N462" s="384" t="s">
        <v>43</v>
      </c>
      <c r="O462" s="385"/>
      <c r="P462" s="385"/>
      <c r="Q462" s="385"/>
      <c r="R462" s="385"/>
      <c r="S462" s="385"/>
      <c r="T462" s="386"/>
      <c r="U462" s="43" t="s">
        <v>42</v>
      </c>
      <c r="V462" s="44">
        <f>IFERROR(V459/H459,"0")+IFERROR(V460/H460,"0")+IFERROR(V461/H461,"0")</f>
        <v>0</v>
      </c>
      <c r="W462" s="44">
        <f>IFERROR(W459/H459,"0")+IFERROR(W460/H460,"0")+IFERROR(W461/H461,"0")</f>
        <v>0</v>
      </c>
      <c r="X462" s="44">
        <f>IFERROR(IF(X459="",0,X459),"0")+IFERROR(IF(X460="",0,X460),"0")+IFERROR(IF(X461="",0,X461),"0")</f>
        <v>0</v>
      </c>
      <c r="Y462" s="68"/>
      <c r="Z462" s="68"/>
    </row>
    <row r="463" spans="1:53" x14ac:dyDescent="0.2">
      <c r="A463" s="387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8"/>
      <c r="N463" s="384" t="s">
        <v>43</v>
      </c>
      <c r="O463" s="385"/>
      <c r="P463" s="385"/>
      <c r="Q463" s="385"/>
      <c r="R463" s="385"/>
      <c r="S463" s="385"/>
      <c r="T463" s="386"/>
      <c r="U463" s="43" t="s">
        <v>0</v>
      </c>
      <c r="V463" s="44">
        <f>IFERROR(SUM(V459:V461),"0")</f>
        <v>0</v>
      </c>
      <c r="W463" s="44">
        <f>IFERROR(SUM(W459:W461),"0")</f>
        <v>0</v>
      </c>
      <c r="X463" s="43"/>
      <c r="Y463" s="68"/>
      <c r="Z463" s="68"/>
    </row>
    <row r="464" spans="1:53" ht="15" customHeight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637"/>
      <c r="N464" s="634" t="s">
        <v>36</v>
      </c>
      <c r="O464" s="635"/>
      <c r="P464" s="635"/>
      <c r="Q464" s="635"/>
      <c r="R464" s="635"/>
      <c r="S464" s="635"/>
      <c r="T464" s="636"/>
      <c r="U464" s="43" t="s">
        <v>0</v>
      </c>
      <c r="V464" s="4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2600</v>
      </c>
      <c r="W464" s="4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2625</v>
      </c>
      <c r="X464" s="43"/>
      <c r="Y464" s="68"/>
      <c r="Z464" s="68"/>
    </row>
    <row r="465" spans="1:29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637"/>
      <c r="N465" s="634" t="s">
        <v>37</v>
      </c>
      <c r="O465" s="635"/>
      <c r="P465" s="635"/>
      <c r="Q465" s="635"/>
      <c r="R465" s="635"/>
      <c r="S465" s="635"/>
      <c r="T465" s="636"/>
      <c r="U465" s="43" t="s">
        <v>0</v>
      </c>
      <c r="V46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2704.136752136752</v>
      </c>
      <c r="W46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2730.3120000000004</v>
      </c>
      <c r="X465" s="43"/>
      <c r="Y465" s="68"/>
      <c r="Z465" s="68"/>
    </row>
    <row r="466" spans="1:29" x14ac:dyDescent="0.2">
      <c r="A466" s="387"/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637"/>
      <c r="N466" s="634" t="s">
        <v>38</v>
      </c>
      <c r="O466" s="635"/>
      <c r="P466" s="635"/>
      <c r="Q466" s="635"/>
      <c r="R466" s="635"/>
      <c r="S466" s="635"/>
      <c r="T466" s="636"/>
      <c r="U466" s="43" t="s">
        <v>23</v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5</v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5</v>
      </c>
      <c r="X466" s="43"/>
      <c r="Y466" s="68"/>
      <c r="Z466" s="68"/>
    </row>
    <row r="467" spans="1:29" x14ac:dyDescent="0.2">
      <c r="A467" s="387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637"/>
      <c r="N467" s="634" t="s">
        <v>39</v>
      </c>
      <c r="O467" s="635"/>
      <c r="P467" s="635"/>
      <c r="Q467" s="635"/>
      <c r="R467" s="635"/>
      <c r="S467" s="635"/>
      <c r="T467" s="636"/>
      <c r="U467" s="43" t="s">
        <v>0</v>
      </c>
      <c r="V467" s="44">
        <f>GrossWeightTotal+PalletQtyTotal*25</f>
        <v>2829.136752136752</v>
      </c>
      <c r="W467" s="44">
        <f>GrossWeightTotalR+PalletQtyTotalR*25</f>
        <v>2855.3120000000004</v>
      </c>
      <c r="X467" s="43"/>
      <c r="Y467" s="68"/>
      <c r="Z467" s="68"/>
    </row>
    <row r="468" spans="1:29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637"/>
      <c r="N468" s="634" t="s">
        <v>40</v>
      </c>
      <c r="O468" s="635"/>
      <c r="P468" s="635"/>
      <c r="Q468" s="635"/>
      <c r="R468" s="635"/>
      <c r="S468" s="635"/>
      <c r="T468" s="636"/>
      <c r="U468" s="43" t="s">
        <v>23</v>
      </c>
      <c r="V468" s="4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206.6951566951567</v>
      </c>
      <c r="W468" s="4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209</v>
      </c>
      <c r="X468" s="43"/>
      <c r="Y468" s="68"/>
      <c r="Z468" s="68"/>
    </row>
    <row r="469" spans="1:29" ht="14.25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637"/>
      <c r="N469" s="634" t="s">
        <v>41</v>
      </c>
      <c r="O469" s="635"/>
      <c r="P469" s="635"/>
      <c r="Q469" s="635"/>
      <c r="R469" s="635"/>
      <c r="S469" s="635"/>
      <c r="T469" s="636"/>
      <c r="U469" s="46" t="s">
        <v>54</v>
      </c>
      <c r="V469" s="43"/>
      <c r="W469" s="43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4.54575</v>
      </c>
      <c r="Y469" s="68"/>
      <c r="Z469" s="68"/>
    </row>
    <row r="470" spans="1:29" ht="13.5" thickBot="1" x14ac:dyDescent="0.25"/>
    <row r="471" spans="1:29" ht="27" thickTop="1" thickBot="1" x14ac:dyDescent="0.25">
      <c r="A471" s="47" t="s">
        <v>9</v>
      </c>
      <c r="B471" s="72" t="s">
        <v>75</v>
      </c>
      <c r="C471" s="638" t="s">
        <v>109</v>
      </c>
      <c r="D471" s="638" t="s">
        <v>109</v>
      </c>
      <c r="E471" s="638" t="s">
        <v>109</v>
      </c>
      <c r="F471" s="638" t="s">
        <v>109</v>
      </c>
      <c r="G471" s="638" t="s">
        <v>256</v>
      </c>
      <c r="H471" s="638" t="s">
        <v>256</v>
      </c>
      <c r="I471" s="638" t="s">
        <v>256</v>
      </c>
      <c r="J471" s="638" t="s">
        <v>256</v>
      </c>
      <c r="K471" s="639"/>
      <c r="L471" s="638" t="s">
        <v>256</v>
      </c>
      <c r="M471" s="638" t="s">
        <v>256</v>
      </c>
      <c r="N471" s="638" t="s">
        <v>256</v>
      </c>
      <c r="O471" s="638" t="s">
        <v>460</v>
      </c>
      <c r="P471" s="638" t="s">
        <v>460</v>
      </c>
      <c r="Q471" s="638" t="s">
        <v>510</v>
      </c>
      <c r="R471" s="638" t="s">
        <v>510</v>
      </c>
      <c r="S471" s="72" t="s">
        <v>590</v>
      </c>
      <c r="T471" s="72" t="s">
        <v>635</v>
      </c>
      <c r="U471" s="1"/>
      <c r="Z471" s="61"/>
      <c r="AC471" s="1"/>
    </row>
    <row r="472" spans="1:29" ht="14.25" customHeight="1" thickTop="1" x14ac:dyDescent="0.2">
      <c r="A472" s="640" t="s">
        <v>10</v>
      </c>
      <c r="B472" s="638" t="s">
        <v>75</v>
      </c>
      <c r="C472" s="638" t="s">
        <v>110</v>
      </c>
      <c r="D472" s="638" t="s">
        <v>118</v>
      </c>
      <c r="E472" s="638" t="s">
        <v>109</v>
      </c>
      <c r="F472" s="638" t="s">
        <v>248</v>
      </c>
      <c r="G472" s="638" t="s">
        <v>257</v>
      </c>
      <c r="H472" s="638" t="s">
        <v>264</v>
      </c>
      <c r="I472" s="638" t="s">
        <v>284</v>
      </c>
      <c r="J472" s="638" t="s">
        <v>350</v>
      </c>
      <c r="K472" s="1"/>
      <c r="L472" s="638" t="s">
        <v>353</v>
      </c>
      <c r="M472" s="638" t="s">
        <v>433</v>
      </c>
      <c r="N472" s="638" t="s">
        <v>451</v>
      </c>
      <c r="O472" s="638" t="s">
        <v>461</v>
      </c>
      <c r="P472" s="638" t="s">
        <v>487</v>
      </c>
      <c r="Q472" s="638" t="s">
        <v>511</v>
      </c>
      <c r="R472" s="638" t="s">
        <v>567</v>
      </c>
      <c r="S472" s="638" t="s">
        <v>590</v>
      </c>
      <c r="T472" s="638" t="s">
        <v>636</v>
      </c>
      <c r="U472" s="1"/>
      <c r="Z472" s="61"/>
      <c r="AC472" s="1"/>
    </row>
    <row r="473" spans="1:29" ht="13.5" thickBot="1" x14ac:dyDescent="0.25">
      <c r="A473" s="641"/>
      <c r="B473" s="638"/>
      <c r="C473" s="638"/>
      <c r="D473" s="638"/>
      <c r="E473" s="638"/>
      <c r="F473" s="638"/>
      <c r="G473" s="638"/>
      <c r="H473" s="638"/>
      <c r="I473" s="638"/>
      <c r="J473" s="638"/>
      <c r="K473" s="1"/>
      <c r="L473" s="638"/>
      <c r="M473" s="638"/>
      <c r="N473" s="638"/>
      <c r="O473" s="638"/>
      <c r="P473" s="638"/>
      <c r="Q473" s="638"/>
      <c r="R473" s="638"/>
      <c r="S473" s="638"/>
      <c r="T473" s="638"/>
      <c r="U473" s="1"/>
      <c r="Z473" s="61"/>
      <c r="AC473" s="1"/>
    </row>
    <row r="474" spans="1:29" ht="18" thickTop="1" thickBot="1" x14ac:dyDescent="0.25">
      <c r="A474" s="47" t="s">
        <v>13</v>
      </c>
      <c r="B474" s="53">
        <f>IFERROR(W22*1,"0")+IFERROR(W26*1,"0")+IFERROR(W27*1,"0")+IFERROR(W28*1,"0")+IFERROR(W29*1,"0")+IFERROR(W30*1,"0")+IFERROR(W31*1,"0")+IFERROR(W32*1,"0")+IFERROR(W36*1,"0")+IFERROR(W40*1,"0")+IFERROR(W44*1,"0")</f>
        <v>0</v>
      </c>
      <c r="C474" s="53">
        <f>IFERROR(W50*1,"0")+IFERROR(W51*1,"0")</f>
        <v>0</v>
      </c>
      <c r="D474" s="53">
        <f>IFERROR(W56*1,"0")+IFERROR(W57*1,"0")+IFERROR(W58*1,"0")+IFERROR(W59*1,"0")</f>
        <v>108</v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53">
        <f>IFERROR(W127*1,"0")+IFERROR(W128*1,"0")+IFERROR(W129*1,"0")</f>
        <v>0</v>
      </c>
      <c r="G474" s="53">
        <f>IFERROR(W135*1,"0")+IFERROR(W136*1,"0")+IFERROR(W137*1,"0")</f>
        <v>0</v>
      </c>
      <c r="H474" s="53">
        <f>IFERROR(W142*1,"0")+IFERROR(W143*1,"0")+IFERROR(W144*1,"0")+IFERROR(W145*1,"0")+IFERROR(W146*1,"0")+IFERROR(W147*1,"0")+IFERROR(W148*1,"0")+IFERROR(W149*1,"0")+IFERROR(W150*1,"0")</f>
        <v>0</v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53">
        <f>IFERROR(W200*1,"0")</f>
        <v>0</v>
      </c>
      <c r="K474" s="1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53">
        <f>IFERROR(W264*1,"0")+IFERROR(W265*1,"0")+IFERROR(W266*1,"0")+IFERROR(W267*1,"0")+IFERROR(W268*1,"0")+IFERROR(W269*1,"0")+IFERROR(W270*1,"0")+IFERROR(W274*1,"0")+IFERROR(W275*1,"0")</f>
        <v>0</v>
      </c>
      <c r="N474" s="53">
        <f>IFERROR(W280*1,"0")+IFERROR(W284*1,"0")+IFERROR(W288*1,"0")+IFERROR(W292*1,"0")</f>
        <v>0</v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2010</v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>304.2</v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202.79999999999998</v>
      </c>
      <c r="R474" s="53">
        <f>IFERROR(W389*1,"0")+IFERROR(W390*1,"0")+IFERROR(W394*1,"0")+IFERROR(W395*1,"0")+IFERROR(W396*1,"0")+IFERROR(W397*1,"0")+IFERROR(W398*1,"0")+IFERROR(W399*1,"0")+IFERROR(W400*1,"0")+IFERROR(W404*1,"0")</f>
        <v>0</v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53">
        <f>IFERROR(W444*1,"0")+IFERROR(W445*1,"0")+IFERROR(W449*1,"0")+IFERROR(W450*1,"0")+IFERROR(W454*1,"0")+IFERROR(W455*1,"0")+IFERROR(W459*1,"0")+IFERROR(W460*1,"0")+IFERROR(W461*1,"0")</f>
        <v>0</v>
      </c>
      <c r="U474" s="1"/>
      <c r="Z474" s="61"/>
      <c r="AC474" s="1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4">
    <mergeCell ref="T472:T473"/>
    <mergeCell ref="J472:J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N464:T464"/>
    <mergeCell ref="A464:M469"/>
    <mergeCell ref="N465:T465"/>
    <mergeCell ref="N466:T466"/>
    <mergeCell ref="N467:T467"/>
    <mergeCell ref="N468:T468"/>
    <mergeCell ref="N469:T469"/>
    <mergeCell ref="C471:F471"/>
    <mergeCell ref="G471:N471"/>
    <mergeCell ref="O471:P471"/>
    <mergeCell ref="Q471:R471"/>
    <mergeCell ref="A458:X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51:T351"/>
    <mergeCell ref="A351:M352"/>
    <mergeCell ref="N352:T352"/>
    <mergeCell ref="A353:X353"/>
    <mergeCell ref="D354:E354"/>
    <mergeCell ref="N354:R354"/>
    <mergeCell ref="D355:E355"/>
    <mergeCell ref="N355:R355"/>
    <mergeCell ref="D356:E356"/>
    <mergeCell ref="N356:R356"/>
    <mergeCell ref="N344:T344"/>
    <mergeCell ref="A344:M345"/>
    <mergeCell ref="N345:T345"/>
    <mergeCell ref="A346:X346"/>
    <mergeCell ref="A347:X347"/>
    <mergeCell ref="A348:X348"/>
    <mergeCell ref="D349:E349"/>
    <mergeCell ref="N349:R349"/>
    <mergeCell ref="D350:E350"/>
    <mergeCell ref="N350:R350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20:T320"/>
    <mergeCell ref="A320:M321"/>
    <mergeCell ref="N321:T321"/>
    <mergeCell ref="A322:X322"/>
    <mergeCell ref="A323:X323"/>
    <mergeCell ref="D324:E324"/>
    <mergeCell ref="N324:R324"/>
    <mergeCell ref="D325:E325"/>
    <mergeCell ref="N325:R325"/>
    <mergeCell ref="A314:X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D311:E311"/>
    <mergeCell ref="N311:R311"/>
    <mergeCell ref="N312:T312"/>
    <mergeCell ref="A312:M313"/>
    <mergeCell ref="N313:T313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1:X291"/>
    <mergeCell ref="D292:E292"/>
    <mergeCell ref="N292:R292"/>
    <mergeCell ref="N293:T293"/>
    <mergeCell ref="A293:M294"/>
    <mergeCell ref="N294:T294"/>
    <mergeCell ref="A295:X295"/>
    <mergeCell ref="A296:X296"/>
    <mergeCell ref="A297:X297"/>
    <mergeCell ref="N285:T285"/>
    <mergeCell ref="A285:M286"/>
    <mergeCell ref="N286:T286"/>
    <mergeCell ref="A287:X287"/>
    <mergeCell ref="D288:E288"/>
    <mergeCell ref="N288:R288"/>
    <mergeCell ref="N289:T289"/>
    <mergeCell ref="A289:M290"/>
    <mergeCell ref="N290:T290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A273:X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62:X262"/>
    <mergeCell ref="A263:X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6:X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N220:T220"/>
    <mergeCell ref="A220:M221"/>
    <mergeCell ref="N221:T221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38:T138"/>
    <mergeCell ref="A138:M139"/>
    <mergeCell ref="N139:T139"/>
    <mergeCell ref="A140:X140"/>
    <mergeCell ref="A141:X141"/>
    <mergeCell ref="D142:E142"/>
    <mergeCell ref="N142:R142"/>
    <mergeCell ref="D143:E143"/>
    <mergeCell ref="N143:R143"/>
    <mergeCell ref="A132:X132"/>
    <mergeCell ref="A133:X133"/>
    <mergeCell ref="A134:X134"/>
    <mergeCell ref="D135:E135"/>
    <mergeCell ref="N135:R135"/>
    <mergeCell ref="D136:E136"/>
    <mergeCell ref="N136:R136"/>
    <mergeCell ref="D137:E137"/>
    <mergeCell ref="N137:R137"/>
    <mergeCell ref="A125:X125"/>
    <mergeCell ref="A126:X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D120:E120"/>
    <mergeCell ref="N120:R120"/>
    <mergeCell ref="D121:E121"/>
    <mergeCell ref="N121:R121"/>
    <mergeCell ref="D122:E122"/>
    <mergeCell ref="N122:R122"/>
    <mergeCell ref="N123:T123"/>
    <mergeCell ref="A123:M124"/>
    <mergeCell ref="N124:T124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10" spans="2:8" x14ac:dyDescent="0.2">
      <c r="B10" s="54" t="s">
        <v>675</v>
      </c>
      <c r="C10" s="54" t="s">
        <v>667</v>
      </c>
      <c r="D10" s="54" t="s">
        <v>48</v>
      </c>
      <c r="E10" s="54" t="s">
        <v>48</v>
      </c>
    </row>
    <row r="12" spans="2:8" x14ac:dyDescent="0.2">
      <c r="B12" s="54" t="s">
        <v>676</v>
      </c>
      <c r="C12" s="54" t="s">
        <v>670</v>
      </c>
      <c r="D12" s="54" t="s">
        <v>48</v>
      </c>
      <c r="E12" s="54" t="s">
        <v>48</v>
      </c>
    </row>
    <row r="14" spans="2:8" x14ac:dyDescent="0.2">
      <c r="B14" s="54" t="s">
        <v>677</v>
      </c>
      <c r="C14" s="54" t="s">
        <v>673</v>
      </c>
      <c r="D14" s="54" t="s">
        <v>48</v>
      </c>
      <c r="E14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686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687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688</v>
      </c>
      <c r="C26" s="54" t="s">
        <v>48</v>
      </c>
      <c r="D26" s="54" t="s">
        <v>48</v>
      </c>
      <c r="E26" s="54" t="s">
        <v>48</v>
      </c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2023-12-21T09:12:48Z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