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610" windowHeight="1153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45339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КСК ТРЕЙД, ООО, Крым Респ, Симферополь г, Генерала Васильева ул, д. 44В, литера Ж, пом 5,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"КСК ТРЕЙД"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0.3333333333333333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590943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70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157.5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350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450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65" t="n">
        <v>4607091385670</v>
      </c>
      <c r="E65" s="735" t="n"/>
      <c r="F65" s="767" t="n">
        <v>1.4</v>
      </c>
      <c r="G65" s="38" t="n">
        <v>8</v>
      </c>
      <c r="H65" s="767" t="n">
        <v>11.2</v>
      </c>
      <c r="I65" s="76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9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0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65" t="n">
        <v>4607091385670</v>
      </c>
      <c r="E66" s="735" t="n"/>
      <c r="F66" s="767" t="n">
        <v>1.35</v>
      </c>
      <c r="G66" s="38" t="n">
        <v>8</v>
      </c>
      <c r="H66" s="767" t="n">
        <v>10.8</v>
      </c>
      <c r="I66" s="7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200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40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25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65" t="n">
        <v>4680115882539</v>
      </c>
      <c r="E72" s="735" t="n"/>
      <c r="F72" s="767" t="n">
        <v>0.37</v>
      </c>
      <c r="G72" s="38" t="n">
        <v>10</v>
      </c>
      <c r="H72" s="767" t="n">
        <v>3.7</v>
      </c>
      <c r="I72" s="76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65" t="n">
        <v>4607091385687</v>
      </c>
      <c r="E73" s="735" t="n"/>
      <c r="F73" s="767" t="n">
        <v>0.4</v>
      </c>
      <c r="G73" s="38" t="n">
        <v>10</v>
      </c>
      <c r="H73" s="767" t="n">
        <v>4</v>
      </c>
      <c r="I73" s="7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80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405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20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450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21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100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40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23.1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225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30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30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9.9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450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540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80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50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120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70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175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105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0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30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100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80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170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100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250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280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320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320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600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0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100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200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28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32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175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0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0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20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0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0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28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0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875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105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0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49.5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9.9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30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200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0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85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50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50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30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5" t="n">
        <v>4607091387452</v>
      </c>
      <c r="E294" s="735" t="n"/>
      <c r="F294" s="767" t="n">
        <v>1.45</v>
      </c>
      <c r="G294" s="38" t="n">
        <v>8</v>
      </c>
      <c r="H294" s="767" t="n">
        <v>11.6</v>
      </c>
      <c r="I294" s="767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0</v>
      </c>
      <c r="W294" s="771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P003076</t>
        </is>
      </c>
      <c r="C295" s="37" t="n">
        <v>4301011396</v>
      </c>
      <c r="D295" s="365" t="n">
        <v>4607091387452</v>
      </c>
      <c r="E295" s="735" t="n"/>
      <c r="F295" s="767" t="n">
        <v>1.35</v>
      </c>
      <c r="G295" s="38" t="n">
        <v>8</v>
      </c>
      <c r="H295" s="767" t="n">
        <v>10.8</v>
      </c>
      <c r="I295" s="767" t="n">
        <v>11.28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55</v>
      </c>
      <c r="N295" s="9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18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15.2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17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Особый рецепт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Особая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Вареные колбасы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5" t="n">
        <v>4607091383997</v>
      </c>
      <c r="E326" s="735" t="n"/>
      <c r="F326" s="767" t="n">
        <v>2.5</v>
      </c>
      <c r="G326" s="38" t="n">
        <v>6</v>
      </c>
      <c r="H326" s="767" t="n">
        <v>15</v>
      </c>
      <c r="I326" s="767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2100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5" t="n">
        <v>4607091383997</v>
      </c>
      <c r="E327" s="735" t="n"/>
      <c r="F327" s="767" t="n">
        <v>2.5</v>
      </c>
      <c r="G327" s="38" t="n">
        <v>6</v>
      </c>
      <c r="H327" s="767" t="n">
        <v>15</v>
      </c>
      <c r="I327" s="76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9" t="n"/>
      <c r="P327" s="769" t="n"/>
      <c r="Q327" s="769" t="n"/>
      <c r="R327" s="735" t="n"/>
      <c r="S327" s="40" t="inlineStr"/>
      <c r="T327" s="40" t="inlineStr"/>
      <c r="U327" s="41" t="inlineStr">
        <is>
          <t>кг</t>
        </is>
      </c>
      <c r="V327" s="770" t="n">
        <v>0</v>
      </c>
      <c r="W327" s="77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5" t="n">
        <v>4607091384130</v>
      </c>
      <c r="E328" s="735" t="n"/>
      <c r="F328" s="767" t="n">
        <v>2.5</v>
      </c>
      <c r="G328" s="38" t="n">
        <v>6</v>
      </c>
      <c r="H328" s="767" t="n">
        <v>15</v>
      </c>
      <c r="I328" s="76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9" t="n"/>
      <c r="P328" s="769" t="n"/>
      <c r="Q328" s="769" t="n"/>
      <c r="R328" s="735" t="n"/>
      <c r="S328" s="40" t="inlineStr"/>
      <c r="T328" s="40" t="inlineStr"/>
      <c r="U328" s="41" t="inlineStr">
        <is>
          <t>кг</t>
        </is>
      </c>
      <c r="V328" s="770" t="n">
        <v>1300</v>
      </c>
      <c r="W328" s="7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5" t="n">
        <v>4607091384130</v>
      </c>
      <c r="E329" s="735" t="n"/>
      <c r="F329" s="767" t="n">
        <v>2.5</v>
      </c>
      <c r="G329" s="38" t="n">
        <v>6</v>
      </c>
      <c r="H329" s="767" t="n">
        <v>15</v>
      </c>
      <c r="I329" s="76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9" t="n"/>
      <c r="P329" s="769" t="n"/>
      <c r="Q329" s="769" t="n"/>
      <c r="R329" s="735" t="n"/>
      <c r="S329" s="40" t="inlineStr"/>
      <c r="T329" s="40" t="inlineStr"/>
      <c r="U329" s="41" t="inlineStr">
        <is>
          <t>кг</t>
        </is>
      </c>
      <c r="V329" s="770" t="n">
        <v>0</v>
      </c>
      <c r="W329" s="77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5" t="n">
        <v>4607091384147</v>
      </c>
      <c r="E330" s="735" t="n"/>
      <c r="F330" s="767" t="n">
        <v>2.5</v>
      </c>
      <c r="G330" s="38" t="n">
        <v>6</v>
      </c>
      <c r="H330" s="767" t="n">
        <v>15</v>
      </c>
      <c r="I330" s="76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9" t="n"/>
      <c r="P330" s="769" t="n"/>
      <c r="Q330" s="769" t="n"/>
      <c r="R330" s="735" t="n"/>
      <c r="S330" s="40" t="inlineStr"/>
      <c r="T330" s="40" t="inlineStr"/>
      <c r="U330" s="41" t="inlineStr">
        <is>
          <t>кг</t>
        </is>
      </c>
      <c r="V330" s="770" t="n">
        <v>1300</v>
      </c>
      <c r="W330" s="77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5" t="n">
        <v>4607091384147</v>
      </c>
      <c r="E331" s="735" t="n"/>
      <c r="F331" s="767" t="n">
        <v>2.5</v>
      </c>
      <c r="G331" s="38" t="n">
        <v>6</v>
      </c>
      <c r="H331" s="767" t="n">
        <v>15</v>
      </c>
      <c r="I331" s="76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6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9" t="n"/>
      <c r="P331" s="769" t="n"/>
      <c r="Q331" s="769" t="n"/>
      <c r="R331" s="735" t="n"/>
      <c r="S331" s="40" t="inlineStr"/>
      <c r="T331" s="40" t="inlineStr"/>
      <c r="U331" s="41" t="inlineStr">
        <is>
          <t>кг</t>
        </is>
      </c>
      <c r="V331" s="770" t="n">
        <v>0</v>
      </c>
      <c r="W331" s="77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5" t="n">
        <v>4607091384154</v>
      </c>
      <c r="E332" s="735" t="n"/>
      <c r="F332" s="767" t="n">
        <v>0.5</v>
      </c>
      <c r="G332" s="38" t="n">
        <v>10</v>
      </c>
      <c r="H332" s="767" t="n">
        <v>5</v>
      </c>
      <c r="I332" s="76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75</v>
      </c>
      <c r="W332" s="77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5" t="n">
        <v>4607091384161</v>
      </c>
      <c r="E333" s="735" t="n"/>
      <c r="F333" s="767" t="n">
        <v>0.5</v>
      </c>
      <c r="G333" s="38" t="n">
        <v>10</v>
      </c>
      <c r="H333" s="767" t="n">
        <v>5</v>
      </c>
      <c r="I333" s="767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15</v>
      </c>
      <c r="W333" s="771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3" t="n"/>
      <c r="B334" s="362" t="n"/>
      <c r="C334" s="362" t="n"/>
      <c r="D334" s="362" t="n"/>
      <c r="E334" s="362" t="n"/>
      <c r="F334" s="362" t="n"/>
      <c r="G334" s="362" t="n"/>
      <c r="H334" s="362" t="n"/>
      <c r="I334" s="362" t="n"/>
      <c r="J334" s="362" t="n"/>
      <c r="K334" s="362" t="n"/>
      <c r="L334" s="362" t="n"/>
      <c r="M334" s="772" t="n"/>
      <c r="N334" s="773" t="inlineStr">
        <is>
          <t>Итого</t>
        </is>
      </c>
      <c r="O334" s="743" t="n"/>
      <c r="P334" s="743" t="n"/>
      <c r="Q334" s="743" t="n"/>
      <c r="R334" s="743" t="n"/>
      <c r="S334" s="743" t="n"/>
      <c r="T334" s="744" t="n"/>
      <c r="U334" s="43" t="inlineStr">
        <is>
          <t>кор</t>
        </is>
      </c>
      <c r="V334" s="774">
        <f>IFERROR(V326/H326,"0")+IFERROR(V327/H327,"0")+IFERROR(V328/H328,"0")+IFERROR(V329/H329,"0")+IFERROR(V330/H330,"0")+IFERROR(V331/H331,"0")+IFERROR(V332/H332,"0")+IFERROR(V333/H333,"0")</f>
        <v/>
      </c>
      <c r="W334" s="774">
        <f>IFERROR(W326/H326,"0")+IFERROR(W327/H327,"0")+IFERROR(W328/H328,"0")+IFERROR(W329/H329,"0")+IFERROR(W330/H330,"0")+IFERROR(W331/H331,"0")+IFERROR(W332/H332,"0")+IFERROR(W333/H333,"0")</f>
        <v/>
      </c>
      <c r="X334" s="77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5" t="n"/>
      <c r="Z334" s="775" t="n"/>
    </row>
    <row r="335">
      <c r="A335" s="362" t="n"/>
      <c r="B335" s="362" t="n"/>
      <c r="C335" s="362" t="n"/>
      <c r="D335" s="362" t="n"/>
      <c r="E335" s="362" t="n"/>
      <c r="F335" s="362" t="n"/>
      <c r="G335" s="362" t="n"/>
      <c r="H335" s="362" t="n"/>
      <c r="I335" s="362" t="n"/>
      <c r="J335" s="362" t="n"/>
      <c r="K335" s="362" t="n"/>
      <c r="L335" s="362" t="n"/>
      <c r="M335" s="772" t="n"/>
      <c r="N335" s="773" t="inlineStr">
        <is>
          <t>Итого</t>
        </is>
      </c>
      <c r="O335" s="743" t="n"/>
      <c r="P335" s="743" t="n"/>
      <c r="Q335" s="743" t="n"/>
      <c r="R335" s="743" t="n"/>
      <c r="S335" s="743" t="n"/>
      <c r="T335" s="744" t="n"/>
      <c r="U335" s="43" t="inlineStr">
        <is>
          <t>кг</t>
        </is>
      </c>
      <c r="V335" s="774">
        <f>IFERROR(SUM(V326:V333),"0")</f>
        <v/>
      </c>
      <c r="W335" s="774">
        <f>IFERROR(SUM(W326:W333),"0")</f>
        <v/>
      </c>
      <c r="X335" s="43" t="n"/>
      <c r="Y335" s="775" t="n"/>
      <c r="Z335" s="775" t="n"/>
    </row>
    <row r="336" ht="14.25" customHeight="1">
      <c r="A336" s="378" t="inlineStr">
        <is>
          <t>Ветчины</t>
        </is>
      </c>
      <c r="B336" s="362" t="n"/>
      <c r="C336" s="362" t="n"/>
      <c r="D336" s="362" t="n"/>
      <c r="E336" s="362" t="n"/>
      <c r="F336" s="362" t="n"/>
      <c r="G336" s="362" t="n"/>
      <c r="H336" s="362" t="n"/>
      <c r="I336" s="362" t="n"/>
      <c r="J336" s="362" t="n"/>
      <c r="K336" s="362" t="n"/>
      <c r="L336" s="362" t="n"/>
      <c r="M336" s="362" t="n"/>
      <c r="N336" s="362" t="n"/>
      <c r="O336" s="362" t="n"/>
      <c r="P336" s="362" t="n"/>
      <c r="Q336" s="362" t="n"/>
      <c r="R336" s="362" t="n"/>
      <c r="S336" s="362" t="n"/>
      <c r="T336" s="362" t="n"/>
      <c r="U336" s="362" t="n"/>
      <c r="V336" s="362" t="n"/>
      <c r="W336" s="362" t="n"/>
      <c r="X336" s="362" t="n"/>
      <c r="Y336" s="378" t="n"/>
      <c r="Z336" s="378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5" t="n">
        <v>4607091383980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1200</v>
      </c>
      <c r="W337" s="77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5" t="n">
        <v>4680115883314</v>
      </c>
      <c r="E338" s="735" t="n"/>
      <c r="F338" s="767" t="n">
        <v>1.35</v>
      </c>
      <c r="G338" s="38" t="n">
        <v>8</v>
      </c>
      <c r="H338" s="767" t="n">
        <v>10.8</v>
      </c>
      <c r="I338" s="767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4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0</v>
      </c>
      <c r="W338" s="77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5" t="n">
        <v>4607091384178</v>
      </c>
      <c r="E339" s="735" t="n"/>
      <c r="F339" s="767" t="n">
        <v>0.4</v>
      </c>
      <c r="G339" s="38" t="n">
        <v>10</v>
      </c>
      <c r="H339" s="767" t="n">
        <v>4</v>
      </c>
      <c r="I339" s="767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12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IFERROR(V337/H337,"0")+IFERROR(V338/H338,"0")+IFERROR(V339/H339,"0")</f>
        <v/>
      </c>
      <c r="W340" s="774">
        <f>IFERROR(W337/H337,"0")+IFERROR(W338/H338,"0")+IFERROR(W339/H339,"0")</f>
        <v/>
      </c>
      <c r="X340" s="774">
        <f>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IFERROR(SUM(V337:V339),"0")</f>
        <v/>
      </c>
      <c r="W341" s="774">
        <f>IFERROR(SUM(W337:W339),"0")</f>
        <v/>
      </c>
      <c r="X341" s="43" t="n"/>
      <c r="Y341" s="775" t="n"/>
      <c r="Z341" s="775" t="n"/>
    </row>
    <row r="342" ht="14.25" customHeight="1">
      <c r="A342" s="378" t="inlineStr">
        <is>
          <t>Сосиски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5" t="n">
        <v>4607091383928</v>
      </c>
      <c r="E343" s="735" t="n"/>
      <c r="F343" s="767" t="n">
        <v>1.3</v>
      </c>
      <c r="G343" s="38" t="n">
        <v>6</v>
      </c>
      <c r="H343" s="767" t="n">
        <v>7.8</v>
      </c>
      <c r="I343" s="767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6" t="inlineStr">
        <is>
          <t>Сосиски «Датские» Весовые п/а мгс ТМ «Особый рецепт»</t>
        </is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5" t="n">
        <v>4607091384260</v>
      </c>
      <c r="E344" s="735" t="n"/>
      <c r="F344" s="767" t="n">
        <v>1.3</v>
      </c>
      <c r="G344" s="38" t="n">
        <v>6</v>
      </c>
      <c r="H344" s="767" t="n">
        <v>7.8</v>
      </c>
      <c r="I344" s="767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3" t="n"/>
      <c r="B345" s="362" t="n"/>
      <c r="C345" s="362" t="n"/>
      <c r="D345" s="362" t="n"/>
      <c r="E345" s="362" t="n"/>
      <c r="F345" s="362" t="n"/>
      <c r="G345" s="362" t="n"/>
      <c r="H345" s="362" t="n"/>
      <c r="I345" s="362" t="n"/>
      <c r="J345" s="362" t="n"/>
      <c r="K345" s="362" t="n"/>
      <c r="L345" s="362" t="n"/>
      <c r="M345" s="772" t="n"/>
      <c r="N345" s="773" t="inlineStr">
        <is>
          <t>Итого</t>
        </is>
      </c>
      <c r="O345" s="743" t="n"/>
      <c r="P345" s="743" t="n"/>
      <c r="Q345" s="743" t="n"/>
      <c r="R345" s="743" t="n"/>
      <c r="S345" s="743" t="n"/>
      <c r="T345" s="744" t="n"/>
      <c r="U345" s="43" t="inlineStr">
        <is>
          <t>кор</t>
        </is>
      </c>
      <c r="V345" s="774">
        <f>IFERROR(V343/H343,"0")+IFERROR(V344/H344,"0")</f>
        <v/>
      </c>
      <c r="W345" s="774">
        <f>IFERROR(W343/H343,"0")+IFERROR(W344/H344,"0")</f>
        <v/>
      </c>
      <c r="X345" s="774">
        <f>IFERROR(IF(X343="",0,X343),"0")+IFERROR(IF(X344="",0,X344),"0")</f>
        <v/>
      </c>
      <c r="Y345" s="775" t="n"/>
      <c r="Z345" s="775" t="n"/>
    </row>
    <row r="346">
      <c r="A346" s="362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кг</t>
        </is>
      </c>
      <c r="V346" s="774">
        <f>IFERROR(SUM(V343:V344),"0")</f>
        <v/>
      </c>
      <c r="W346" s="774">
        <f>IFERROR(SUM(W343:W344),"0")</f>
        <v/>
      </c>
      <c r="X346" s="43" t="n"/>
      <c r="Y346" s="775" t="n"/>
      <c r="Z346" s="775" t="n"/>
    </row>
    <row r="347" ht="14.25" customHeight="1">
      <c r="A347" s="378" t="inlineStr">
        <is>
          <t>Сардельки</t>
        </is>
      </c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362" t="n"/>
      <c r="N347" s="362" t="n"/>
      <c r="O347" s="362" t="n"/>
      <c r="P347" s="362" t="n"/>
      <c r="Q347" s="362" t="n"/>
      <c r="R347" s="362" t="n"/>
      <c r="S347" s="362" t="n"/>
      <c r="T347" s="362" t="n"/>
      <c r="U347" s="362" t="n"/>
      <c r="V347" s="362" t="n"/>
      <c r="W347" s="362" t="n"/>
      <c r="X347" s="362" t="n"/>
      <c r="Y347" s="378" t="n"/>
      <c r="Z347" s="378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5" t="n">
        <v>4607091384673</v>
      </c>
      <c r="E348" s="735" t="n"/>
      <c r="F348" s="767" t="n">
        <v>1.3</v>
      </c>
      <c r="G348" s="38" t="n">
        <v>6</v>
      </c>
      <c r="H348" s="767" t="n">
        <v>7.8</v>
      </c>
      <c r="I348" s="767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9" t="n"/>
      <c r="P348" s="769" t="n"/>
      <c r="Q348" s="769" t="n"/>
      <c r="R348" s="735" t="n"/>
      <c r="S348" s="40" t="inlineStr"/>
      <c r="T348" s="40" t="inlineStr"/>
      <c r="U348" s="41" t="inlineStr">
        <is>
          <t>кг</t>
        </is>
      </c>
      <c r="V348" s="770" t="n">
        <v>0</v>
      </c>
      <c r="W348" s="771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3" t="n"/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772" t="n"/>
      <c r="N349" s="773" t="inlineStr">
        <is>
          <t>Итого</t>
        </is>
      </c>
      <c r="O349" s="743" t="n"/>
      <c r="P349" s="743" t="n"/>
      <c r="Q349" s="743" t="n"/>
      <c r="R349" s="743" t="n"/>
      <c r="S349" s="743" t="n"/>
      <c r="T349" s="744" t="n"/>
      <c r="U349" s="43" t="inlineStr">
        <is>
          <t>кор</t>
        </is>
      </c>
      <c r="V349" s="774">
        <f>IFERROR(V348/H348,"0")</f>
        <v/>
      </c>
      <c r="W349" s="774">
        <f>IFERROR(W348/H348,"0")</f>
        <v/>
      </c>
      <c r="X349" s="774">
        <f>IFERROR(IF(X348="",0,X348),"0")</f>
        <v/>
      </c>
      <c r="Y349" s="775" t="n"/>
      <c r="Z349" s="775" t="n"/>
    </row>
    <row r="350">
      <c r="A350" s="362" t="n"/>
      <c r="B350" s="362" t="n"/>
      <c r="C350" s="362" t="n"/>
      <c r="D350" s="362" t="n"/>
      <c r="E350" s="362" t="n"/>
      <c r="F350" s="362" t="n"/>
      <c r="G350" s="362" t="n"/>
      <c r="H350" s="362" t="n"/>
      <c r="I350" s="362" t="n"/>
      <c r="J350" s="362" t="n"/>
      <c r="K350" s="362" t="n"/>
      <c r="L350" s="362" t="n"/>
      <c r="M350" s="772" t="n"/>
      <c r="N350" s="773" t="inlineStr">
        <is>
          <t>Итого</t>
        </is>
      </c>
      <c r="O350" s="743" t="n"/>
      <c r="P350" s="743" t="n"/>
      <c r="Q350" s="743" t="n"/>
      <c r="R350" s="743" t="n"/>
      <c r="S350" s="743" t="n"/>
      <c r="T350" s="744" t="n"/>
      <c r="U350" s="43" t="inlineStr">
        <is>
          <t>кг</t>
        </is>
      </c>
      <c r="V350" s="774">
        <f>IFERROR(SUM(V348:V348),"0")</f>
        <v/>
      </c>
      <c r="W350" s="774">
        <f>IFERROR(SUM(W348:W348),"0")</f>
        <v/>
      </c>
      <c r="X350" s="43" t="n"/>
      <c r="Y350" s="775" t="n"/>
      <c r="Z350" s="775" t="n"/>
    </row>
    <row r="351" ht="16.5" customHeight="1">
      <c r="A351" s="393" t="inlineStr">
        <is>
          <t>Особая Без свинины</t>
        </is>
      </c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362" t="n"/>
      <c r="N351" s="362" t="n"/>
      <c r="O351" s="362" t="n"/>
      <c r="P351" s="362" t="n"/>
      <c r="Q351" s="362" t="n"/>
      <c r="R351" s="362" t="n"/>
      <c r="S351" s="362" t="n"/>
      <c r="T351" s="362" t="n"/>
      <c r="U351" s="362" t="n"/>
      <c r="V351" s="362" t="n"/>
      <c r="W351" s="362" t="n"/>
      <c r="X351" s="362" t="n"/>
      <c r="Y351" s="393" t="n"/>
      <c r="Z351" s="393" t="n"/>
    </row>
    <row r="352" ht="14.25" customHeight="1">
      <c r="A352" s="378" t="inlineStr">
        <is>
          <t>Вареные колбасы</t>
        </is>
      </c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362" t="n"/>
      <c r="N352" s="362" t="n"/>
      <c r="O352" s="362" t="n"/>
      <c r="P352" s="362" t="n"/>
      <c r="Q352" s="362" t="n"/>
      <c r="R352" s="362" t="n"/>
      <c r="S352" s="362" t="n"/>
      <c r="T352" s="362" t="n"/>
      <c r="U352" s="362" t="n"/>
      <c r="V352" s="362" t="n"/>
      <c r="W352" s="362" t="n"/>
      <c r="X352" s="362" t="n"/>
      <c r="Y352" s="378" t="n"/>
      <c r="Z352" s="378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5" t="n">
        <v>4607091384185</v>
      </c>
      <c r="E353" s="735" t="n"/>
      <c r="F353" s="767" t="n">
        <v>0.8</v>
      </c>
      <c r="G353" s="38" t="n">
        <v>15</v>
      </c>
      <c r="H353" s="767" t="n">
        <v>12</v>
      </c>
      <c r="I353" s="767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9" t="n"/>
      <c r="P353" s="769" t="n"/>
      <c r="Q353" s="769" t="n"/>
      <c r="R353" s="735" t="n"/>
      <c r="S353" s="40" t="inlineStr"/>
      <c r="T353" s="40" t="inlineStr"/>
      <c r="U353" s="41" t="inlineStr">
        <is>
          <t>кг</t>
        </is>
      </c>
      <c r="V353" s="770" t="n">
        <v>50</v>
      </c>
      <c r="W353" s="77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5" t="n">
        <v>4607091384192</v>
      </c>
      <c r="E354" s="735" t="n"/>
      <c r="F354" s="767" t="n">
        <v>1.8</v>
      </c>
      <c r="G354" s="38" t="n">
        <v>6</v>
      </c>
      <c r="H354" s="767" t="n">
        <v>10.8</v>
      </c>
      <c r="I354" s="767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5" t="n">
        <v>4680115881907</v>
      </c>
      <c r="E355" s="735" t="n"/>
      <c r="F355" s="767" t="n">
        <v>1.8</v>
      </c>
      <c r="G355" s="38" t="n">
        <v>6</v>
      </c>
      <c r="H355" s="767" t="n">
        <v>10.8</v>
      </c>
      <c r="I355" s="767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9" t="n"/>
      <c r="P355" s="769" t="n"/>
      <c r="Q355" s="769" t="n"/>
      <c r="R355" s="735" t="n"/>
      <c r="S355" s="40" t="inlineStr"/>
      <c r="T355" s="40" t="inlineStr"/>
      <c r="U355" s="41" t="inlineStr">
        <is>
          <t>кг</t>
        </is>
      </c>
      <c r="V355" s="770" t="n">
        <v>0</v>
      </c>
      <c r="W355" s="77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5" t="n">
        <v>4680115883925</v>
      </c>
      <c r="E356" s="735" t="n"/>
      <c r="F356" s="767" t="n">
        <v>2.5</v>
      </c>
      <c r="G356" s="38" t="n">
        <v>6</v>
      </c>
      <c r="H356" s="767" t="n">
        <v>15</v>
      </c>
      <c r="I356" s="767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9" t="n"/>
      <c r="P356" s="769" t="n"/>
      <c r="Q356" s="769" t="n"/>
      <c r="R356" s="735" t="n"/>
      <c r="S356" s="40" t="inlineStr"/>
      <c r="T356" s="40" t="inlineStr"/>
      <c r="U356" s="41" t="inlineStr">
        <is>
          <t>кг</t>
        </is>
      </c>
      <c r="V356" s="770" t="n">
        <v>0</v>
      </c>
      <c r="W356" s="77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5" t="n">
        <v>4607091384680</v>
      </c>
      <c r="E357" s="735" t="n"/>
      <c r="F357" s="767" t="n">
        <v>0.4</v>
      </c>
      <c r="G357" s="38" t="n">
        <v>10</v>
      </c>
      <c r="H357" s="767" t="n">
        <v>4</v>
      </c>
      <c r="I357" s="767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9" t="n"/>
      <c r="P357" s="769" t="n"/>
      <c r="Q357" s="769" t="n"/>
      <c r="R357" s="735" t="n"/>
      <c r="S357" s="40" t="inlineStr"/>
      <c r="T357" s="40" t="inlineStr"/>
      <c r="U357" s="41" t="inlineStr">
        <is>
          <t>кг</t>
        </is>
      </c>
      <c r="V357" s="770" t="n">
        <v>0</v>
      </c>
      <c r="W357" s="771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3" t="n"/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772" t="n"/>
      <c r="N358" s="773" t="inlineStr">
        <is>
          <t>Итого</t>
        </is>
      </c>
      <c r="O358" s="743" t="n"/>
      <c r="P358" s="743" t="n"/>
      <c r="Q358" s="743" t="n"/>
      <c r="R358" s="743" t="n"/>
      <c r="S358" s="743" t="n"/>
      <c r="T358" s="744" t="n"/>
      <c r="U358" s="43" t="inlineStr">
        <is>
          <t>кор</t>
        </is>
      </c>
      <c r="V358" s="774">
        <f>IFERROR(V353/H353,"0")+IFERROR(V354/H354,"0")+IFERROR(V355/H355,"0")+IFERROR(V356/H356,"0")+IFERROR(V357/H357,"0")</f>
        <v/>
      </c>
      <c r="W358" s="774">
        <f>IFERROR(W353/H353,"0")+IFERROR(W354/H354,"0")+IFERROR(W355/H355,"0")+IFERROR(W356/H356,"0")+IFERROR(W357/H357,"0")</f>
        <v/>
      </c>
      <c r="X358" s="774">
        <f>IFERROR(IF(X353="",0,X353),"0")+IFERROR(IF(X354="",0,X354),"0")+IFERROR(IF(X355="",0,X355),"0")+IFERROR(IF(X356="",0,X356),"0")+IFERROR(IF(X357="",0,X357),"0")</f>
        <v/>
      </c>
      <c r="Y358" s="775" t="n"/>
      <c r="Z358" s="775" t="n"/>
    </row>
    <row r="359">
      <c r="A359" s="362" t="n"/>
      <c r="B359" s="362" t="n"/>
      <c r="C359" s="362" t="n"/>
      <c r="D359" s="362" t="n"/>
      <c r="E359" s="362" t="n"/>
      <c r="F359" s="362" t="n"/>
      <c r="G359" s="362" t="n"/>
      <c r="H359" s="362" t="n"/>
      <c r="I359" s="362" t="n"/>
      <c r="J359" s="362" t="n"/>
      <c r="K359" s="362" t="n"/>
      <c r="L359" s="362" t="n"/>
      <c r="M359" s="772" t="n"/>
      <c r="N359" s="773" t="inlineStr">
        <is>
          <t>Итого</t>
        </is>
      </c>
      <c r="O359" s="743" t="n"/>
      <c r="P359" s="743" t="n"/>
      <c r="Q359" s="743" t="n"/>
      <c r="R359" s="743" t="n"/>
      <c r="S359" s="743" t="n"/>
      <c r="T359" s="744" t="n"/>
      <c r="U359" s="43" t="inlineStr">
        <is>
          <t>кг</t>
        </is>
      </c>
      <c r="V359" s="774">
        <f>IFERROR(SUM(V353:V357),"0")</f>
        <v/>
      </c>
      <c r="W359" s="774">
        <f>IFERROR(SUM(W353:W357),"0")</f>
        <v/>
      </c>
      <c r="X359" s="43" t="n"/>
      <c r="Y359" s="775" t="n"/>
      <c r="Z359" s="775" t="n"/>
    </row>
    <row r="360" ht="14.25" customHeight="1">
      <c r="A360" s="378" t="inlineStr">
        <is>
          <t>Копченые колбасы</t>
        </is>
      </c>
      <c r="B360" s="362" t="n"/>
      <c r="C360" s="362" t="n"/>
      <c r="D360" s="362" t="n"/>
      <c r="E360" s="362" t="n"/>
      <c r="F360" s="362" t="n"/>
      <c r="G360" s="362" t="n"/>
      <c r="H360" s="362" t="n"/>
      <c r="I360" s="362" t="n"/>
      <c r="J360" s="362" t="n"/>
      <c r="K360" s="362" t="n"/>
      <c r="L360" s="362" t="n"/>
      <c r="M360" s="362" t="n"/>
      <c r="N360" s="362" t="n"/>
      <c r="O360" s="362" t="n"/>
      <c r="P360" s="362" t="n"/>
      <c r="Q360" s="362" t="n"/>
      <c r="R360" s="362" t="n"/>
      <c r="S360" s="362" t="n"/>
      <c r="T360" s="362" t="n"/>
      <c r="U360" s="362" t="n"/>
      <c r="V360" s="362" t="n"/>
      <c r="W360" s="362" t="n"/>
      <c r="X360" s="362" t="n"/>
      <c r="Y360" s="378" t="n"/>
      <c r="Z360" s="378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5" t="n">
        <v>4607091384802</v>
      </c>
      <c r="E361" s="735" t="n"/>
      <c r="F361" s="767" t="n">
        <v>0.73</v>
      </c>
      <c r="G361" s="38" t="n">
        <v>6</v>
      </c>
      <c r="H361" s="767" t="n">
        <v>4.38</v>
      </c>
      <c r="I361" s="767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5" t="n">
        <v>4607091384826</v>
      </c>
      <c r="E362" s="735" t="n"/>
      <c r="F362" s="767" t="n">
        <v>0.35</v>
      </c>
      <c r="G362" s="38" t="n">
        <v>8</v>
      </c>
      <c r="H362" s="767" t="n">
        <v>2.8</v>
      </c>
      <c r="I362" s="767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3" t="n"/>
      <c r="B363" s="362" t="n"/>
      <c r="C363" s="362" t="n"/>
      <c r="D363" s="362" t="n"/>
      <c r="E363" s="362" t="n"/>
      <c r="F363" s="362" t="n"/>
      <c r="G363" s="362" t="n"/>
      <c r="H363" s="362" t="n"/>
      <c r="I363" s="362" t="n"/>
      <c r="J363" s="362" t="n"/>
      <c r="K363" s="362" t="n"/>
      <c r="L363" s="362" t="n"/>
      <c r="M363" s="772" t="n"/>
      <c r="N363" s="773" t="inlineStr">
        <is>
          <t>Итого</t>
        </is>
      </c>
      <c r="O363" s="743" t="n"/>
      <c r="P363" s="743" t="n"/>
      <c r="Q363" s="743" t="n"/>
      <c r="R363" s="743" t="n"/>
      <c r="S363" s="743" t="n"/>
      <c r="T363" s="744" t="n"/>
      <c r="U363" s="43" t="inlineStr">
        <is>
          <t>кор</t>
        </is>
      </c>
      <c r="V363" s="774">
        <f>IFERROR(V361/H361,"0")+IFERROR(V362/H362,"0")</f>
        <v/>
      </c>
      <c r="W363" s="774">
        <f>IFERROR(W361/H361,"0")+IFERROR(W362/H362,"0")</f>
        <v/>
      </c>
      <c r="X363" s="774">
        <f>IFERROR(IF(X361="",0,X361),"0")+IFERROR(IF(X362="",0,X362),"0")</f>
        <v/>
      </c>
      <c r="Y363" s="775" t="n"/>
      <c r="Z363" s="775" t="n"/>
    </row>
    <row r="364">
      <c r="A364" s="362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кг</t>
        </is>
      </c>
      <c r="V364" s="774">
        <f>IFERROR(SUM(V361:V362),"0")</f>
        <v/>
      </c>
      <c r="W364" s="774">
        <f>IFERROR(SUM(W361:W362),"0")</f>
        <v/>
      </c>
      <c r="X364" s="43" t="n"/>
      <c r="Y364" s="775" t="n"/>
      <c r="Z364" s="775" t="n"/>
    </row>
    <row r="365" ht="14.25" customHeight="1">
      <c r="A365" s="378" t="inlineStr">
        <is>
          <t>Сосиски</t>
        </is>
      </c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362" t="n"/>
      <c r="N365" s="362" t="n"/>
      <c r="O365" s="362" t="n"/>
      <c r="P365" s="362" t="n"/>
      <c r="Q365" s="362" t="n"/>
      <c r="R365" s="362" t="n"/>
      <c r="S365" s="362" t="n"/>
      <c r="T365" s="362" t="n"/>
      <c r="U365" s="362" t="n"/>
      <c r="V365" s="362" t="n"/>
      <c r="W365" s="362" t="n"/>
      <c r="X365" s="362" t="n"/>
      <c r="Y365" s="378" t="n"/>
      <c r="Z365" s="378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5" t="n">
        <v>4607091384246</v>
      </c>
      <c r="E366" s="735" t="n"/>
      <c r="F366" s="767" t="n">
        <v>1.3</v>
      </c>
      <c r="G366" s="38" t="n">
        <v>6</v>
      </c>
      <c r="H366" s="767" t="n">
        <v>7.8</v>
      </c>
      <c r="I366" s="767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9" t="n"/>
      <c r="P366" s="769" t="n"/>
      <c r="Q366" s="769" t="n"/>
      <c r="R366" s="735" t="n"/>
      <c r="S366" s="40" t="inlineStr"/>
      <c r="T366" s="40" t="inlineStr"/>
      <c r="U366" s="41" t="inlineStr">
        <is>
          <t>кг</t>
        </is>
      </c>
      <c r="V366" s="770" t="n">
        <v>30</v>
      </c>
      <c r="W366" s="77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5" t="n">
        <v>4680115881976</v>
      </c>
      <c r="E367" s="735" t="n"/>
      <c r="F367" s="767" t="n">
        <v>1.3</v>
      </c>
      <c r="G367" s="38" t="n">
        <v>6</v>
      </c>
      <c r="H367" s="767" t="n">
        <v>7.8</v>
      </c>
      <c r="I367" s="767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5" t="n">
        <v>4607091384253</v>
      </c>
      <c r="E368" s="735" t="n"/>
      <c r="F368" s="767" t="n">
        <v>0.4</v>
      </c>
      <c r="G368" s="38" t="n">
        <v>6</v>
      </c>
      <c r="H368" s="767" t="n">
        <v>2.4</v>
      </c>
      <c r="I368" s="767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5" t="n">
        <v>4680115881969</v>
      </c>
      <c r="E369" s="735" t="n"/>
      <c r="F369" s="767" t="n">
        <v>0.4</v>
      </c>
      <c r="G369" s="38" t="n">
        <v>6</v>
      </c>
      <c r="H369" s="767" t="n">
        <v>2.4</v>
      </c>
      <c r="I369" s="767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9" t="n"/>
      <c r="P369" s="769" t="n"/>
      <c r="Q369" s="769" t="n"/>
      <c r="R369" s="735" t="n"/>
      <c r="S369" s="40" t="inlineStr"/>
      <c r="T369" s="40" t="inlineStr"/>
      <c r="U369" s="41" t="inlineStr">
        <is>
          <t>кг</t>
        </is>
      </c>
      <c r="V369" s="770" t="n">
        <v>0</v>
      </c>
      <c r="W369" s="77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3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кор</t>
        </is>
      </c>
      <c r="V370" s="774">
        <f>IFERROR(V366/H366,"0")+IFERROR(V367/H367,"0")+IFERROR(V368/H368,"0")+IFERROR(V369/H369,"0")</f>
        <v/>
      </c>
      <c r="W370" s="774">
        <f>IFERROR(W366/H366,"0")+IFERROR(W367/H367,"0")+IFERROR(W368/H368,"0")+IFERROR(W369/H369,"0")</f>
        <v/>
      </c>
      <c r="X370" s="774">
        <f>IFERROR(IF(X366="",0,X366),"0")+IFERROR(IF(X367="",0,X367),"0")+IFERROR(IF(X368="",0,X368),"0")+IFERROR(IF(X369="",0,X369),"0")</f>
        <v/>
      </c>
      <c r="Y370" s="775" t="n"/>
      <c r="Z370" s="775" t="n"/>
    </row>
    <row r="371">
      <c r="A371" s="362" t="n"/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772" t="n"/>
      <c r="N371" s="773" t="inlineStr">
        <is>
          <t>Итого</t>
        </is>
      </c>
      <c r="O371" s="743" t="n"/>
      <c r="P371" s="743" t="n"/>
      <c r="Q371" s="743" t="n"/>
      <c r="R371" s="743" t="n"/>
      <c r="S371" s="743" t="n"/>
      <c r="T371" s="744" t="n"/>
      <c r="U371" s="43" t="inlineStr">
        <is>
          <t>кг</t>
        </is>
      </c>
      <c r="V371" s="774">
        <f>IFERROR(SUM(V366:V369),"0")</f>
        <v/>
      </c>
      <c r="W371" s="774">
        <f>IFERROR(SUM(W366:W369),"0")</f>
        <v/>
      </c>
      <c r="X371" s="43" t="n"/>
      <c r="Y371" s="775" t="n"/>
      <c r="Z371" s="775" t="n"/>
    </row>
    <row r="372" ht="14.25" customHeight="1">
      <c r="A372" s="378" t="inlineStr">
        <is>
          <t>Сардельки</t>
        </is>
      </c>
      <c r="B372" s="362" t="n"/>
      <c r="C372" s="362" t="n"/>
      <c r="D372" s="362" t="n"/>
      <c r="E372" s="362" t="n"/>
      <c r="F372" s="362" t="n"/>
      <c r="G372" s="362" t="n"/>
      <c r="H372" s="362" t="n"/>
      <c r="I372" s="362" t="n"/>
      <c r="J372" s="362" t="n"/>
      <c r="K372" s="362" t="n"/>
      <c r="L372" s="362" t="n"/>
      <c r="M372" s="362" t="n"/>
      <c r="N372" s="362" t="n"/>
      <c r="O372" s="362" t="n"/>
      <c r="P372" s="362" t="n"/>
      <c r="Q372" s="362" t="n"/>
      <c r="R372" s="362" t="n"/>
      <c r="S372" s="362" t="n"/>
      <c r="T372" s="362" t="n"/>
      <c r="U372" s="362" t="n"/>
      <c r="V372" s="362" t="n"/>
      <c r="W372" s="362" t="n"/>
      <c r="X372" s="362" t="n"/>
      <c r="Y372" s="378" t="n"/>
      <c r="Z372" s="378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5" t="n">
        <v>4607091389357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3" t="n"/>
      <c r="B374" s="362" t="n"/>
      <c r="C374" s="362" t="n"/>
      <c r="D374" s="362" t="n"/>
      <c r="E374" s="362" t="n"/>
      <c r="F374" s="362" t="n"/>
      <c r="G374" s="362" t="n"/>
      <c r="H374" s="362" t="n"/>
      <c r="I374" s="362" t="n"/>
      <c r="J374" s="362" t="n"/>
      <c r="K374" s="362" t="n"/>
      <c r="L374" s="362" t="n"/>
      <c r="M374" s="772" t="n"/>
      <c r="N374" s="773" t="inlineStr">
        <is>
          <t>Итого</t>
        </is>
      </c>
      <c r="O374" s="743" t="n"/>
      <c r="P374" s="743" t="n"/>
      <c r="Q374" s="743" t="n"/>
      <c r="R374" s="743" t="n"/>
      <c r="S374" s="743" t="n"/>
      <c r="T374" s="744" t="n"/>
      <c r="U374" s="43" t="inlineStr">
        <is>
          <t>кор</t>
        </is>
      </c>
      <c r="V374" s="774">
        <f>IFERROR(V373/H373,"0")</f>
        <v/>
      </c>
      <c r="W374" s="774">
        <f>IFERROR(W373/H373,"0")</f>
        <v/>
      </c>
      <c r="X374" s="774">
        <f>IFERROR(IF(X373="",0,X373),"0")</f>
        <v/>
      </c>
      <c r="Y374" s="775" t="n"/>
      <c r="Z374" s="775" t="n"/>
    </row>
    <row r="375">
      <c r="A375" s="362" t="n"/>
      <c r="B375" s="362" t="n"/>
      <c r="C375" s="362" t="n"/>
      <c r="D375" s="362" t="n"/>
      <c r="E375" s="362" t="n"/>
      <c r="F375" s="362" t="n"/>
      <c r="G375" s="362" t="n"/>
      <c r="H375" s="362" t="n"/>
      <c r="I375" s="362" t="n"/>
      <c r="J375" s="362" t="n"/>
      <c r="K375" s="362" t="n"/>
      <c r="L375" s="362" t="n"/>
      <c r="M375" s="772" t="n"/>
      <c r="N375" s="773" t="inlineStr">
        <is>
          <t>Итого</t>
        </is>
      </c>
      <c r="O375" s="743" t="n"/>
      <c r="P375" s="743" t="n"/>
      <c r="Q375" s="743" t="n"/>
      <c r="R375" s="743" t="n"/>
      <c r="S375" s="743" t="n"/>
      <c r="T375" s="744" t="n"/>
      <c r="U375" s="43" t="inlineStr">
        <is>
          <t>кг</t>
        </is>
      </c>
      <c r="V375" s="774">
        <f>IFERROR(SUM(V373:V373),"0")</f>
        <v/>
      </c>
      <c r="W375" s="774">
        <f>IFERROR(SUM(W373:W373),"0")</f>
        <v/>
      </c>
      <c r="X375" s="43" t="n"/>
      <c r="Y375" s="775" t="n"/>
      <c r="Z375" s="775" t="n"/>
    </row>
    <row r="376" ht="27.75" customHeight="1">
      <c r="A376" s="392" t="inlineStr">
        <is>
          <t>Баварушка</t>
        </is>
      </c>
      <c r="B376" s="766" t="n"/>
      <c r="C376" s="766" t="n"/>
      <c r="D376" s="766" t="n"/>
      <c r="E376" s="766" t="n"/>
      <c r="F376" s="766" t="n"/>
      <c r="G376" s="766" t="n"/>
      <c r="H376" s="766" t="n"/>
      <c r="I376" s="766" t="n"/>
      <c r="J376" s="766" t="n"/>
      <c r="K376" s="766" t="n"/>
      <c r="L376" s="766" t="n"/>
      <c r="M376" s="766" t="n"/>
      <c r="N376" s="766" t="n"/>
      <c r="O376" s="766" t="n"/>
      <c r="P376" s="766" t="n"/>
      <c r="Q376" s="766" t="n"/>
      <c r="R376" s="766" t="n"/>
      <c r="S376" s="766" t="n"/>
      <c r="T376" s="766" t="n"/>
      <c r="U376" s="766" t="n"/>
      <c r="V376" s="766" t="n"/>
      <c r="W376" s="766" t="n"/>
      <c r="X376" s="766" t="n"/>
      <c r="Y376" s="55" t="n"/>
      <c r="Z376" s="55" t="n"/>
    </row>
    <row r="377" ht="16.5" customHeight="1">
      <c r="A377" s="393" t="inlineStr">
        <is>
          <t>Филейбургская</t>
        </is>
      </c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362" t="n"/>
      <c r="N377" s="362" t="n"/>
      <c r="O377" s="362" t="n"/>
      <c r="P377" s="362" t="n"/>
      <c r="Q377" s="362" t="n"/>
      <c r="R377" s="362" t="n"/>
      <c r="S377" s="362" t="n"/>
      <c r="T377" s="362" t="n"/>
      <c r="U377" s="362" t="n"/>
      <c r="V377" s="362" t="n"/>
      <c r="W377" s="362" t="n"/>
      <c r="X377" s="362" t="n"/>
      <c r="Y377" s="393" t="n"/>
      <c r="Z377" s="393" t="n"/>
    </row>
    <row r="378" ht="14.25" customHeight="1">
      <c r="A378" s="378" t="inlineStr">
        <is>
          <t>Вареные колбасы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5" t="n">
        <v>4607091389708</v>
      </c>
      <c r="E379" s="735" t="n"/>
      <c r="F379" s="767" t="n">
        <v>0.45</v>
      </c>
      <c r="G379" s="38" t="n">
        <v>6</v>
      </c>
      <c r="H379" s="767" t="n">
        <v>2.7</v>
      </c>
      <c r="I379" s="76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8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5" t="n">
        <v>4607091389692</v>
      </c>
      <c r="E380" s="735" t="n"/>
      <c r="F380" s="767" t="n">
        <v>0.45</v>
      </c>
      <c r="G380" s="38" t="n">
        <v>6</v>
      </c>
      <c r="H380" s="767" t="n">
        <v>2.7</v>
      </c>
      <c r="I380" s="767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9" t="n"/>
      <c r="P380" s="769" t="n"/>
      <c r="Q380" s="769" t="n"/>
      <c r="R380" s="735" t="n"/>
      <c r="S380" s="40" t="inlineStr"/>
      <c r="T380" s="40" t="inlineStr"/>
      <c r="U380" s="41" t="inlineStr">
        <is>
          <t>кг</t>
        </is>
      </c>
      <c r="V380" s="770" t="n">
        <v>40.5</v>
      </c>
      <c r="W380" s="771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3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кор</t>
        </is>
      </c>
      <c r="V381" s="774">
        <f>IFERROR(V379/H379,"0")+IFERROR(V380/H380,"0")</f>
        <v/>
      </c>
      <c r="W381" s="774">
        <f>IFERROR(W379/H379,"0")+IFERROR(W380/H380,"0")</f>
        <v/>
      </c>
      <c r="X381" s="774">
        <f>IFERROR(IF(X379="",0,X379),"0")+IFERROR(IF(X380="",0,X380),"0")</f>
        <v/>
      </c>
      <c r="Y381" s="775" t="n"/>
      <c r="Z381" s="775" t="n"/>
    </row>
    <row r="382">
      <c r="A382" s="362" t="n"/>
      <c r="B382" s="362" t="n"/>
      <c r="C382" s="362" t="n"/>
      <c r="D382" s="362" t="n"/>
      <c r="E382" s="362" t="n"/>
      <c r="F382" s="362" t="n"/>
      <c r="G382" s="362" t="n"/>
      <c r="H382" s="362" t="n"/>
      <c r="I382" s="362" t="n"/>
      <c r="J382" s="362" t="n"/>
      <c r="K382" s="362" t="n"/>
      <c r="L382" s="362" t="n"/>
      <c r="M382" s="772" t="n"/>
      <c r="N382" s="773" t="inlineStr">
        <is>
          <t>Итого</t>
        </is>
      </c>
      <c r="O382" s="743" t="n"/>
      <c r="P382" s="743" t="n"/>
      <c r="Q382" s="743" t="n"/>
      <c r="R382" s="743" t="n"/>
      <c r="S382" s="743" t="n"/>
      <c r="T382" s="744" t="n"/>
      <c r="U382" s="43" t="inlineStr">
        <is>
          <t>кг</t>
        </is>
      </c>
      <c r="V382" s="774">
        <f>IFERROR(SUM(V379:V380),"0")</f>
        <v/>
      </c>
      <c r="W382" s="774">
        <f>IFERROR(SUM(W379:W380),"0")</f>
        <v/>
      </c>
      <c r="X382" s="43" t="n"/>
      <c r="Y382" s="775" t="n"/>
      <c r="Z382" s="775" t="n"/>
    </row>
    <row r="383" ht="14.25" customHeight="1">
      <c r="A383" s="378" t="inlineStr">
        <is>
          <t>Копченые колбасы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78" t="n"/>
      <c r="Z383" s="378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5" t="n">
        <v>4607091389753</v>
      </c>
      <c r="E384" s="735" t="n"/>
      <c r="F384" s="767" t="n">
        <v>0.7</v>
      </c>
      <c r="G384" s="38" t="n">
        <v>6</v>
      </c>
      <c r="H384" s="767" t="n">
        <v>4.2</v>
      </c>
      <c r="I384" s="76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9" t="n"/>
      <c r="P384" s="769" t="n"/>
      <c r="Q384" s="769" t="n"/>
      <c r="R384" s="735" t="n"/>
      <c r="S384" s="40" t="inlineStr"/>
      <c r="T384" s="40" t="inlineStr"/>
      <c r="U384" s="41" t="inlineStr">
        <is>
          <t>кг</t>
        </is>
      </c>
      <c r="V384" s="770" t="n">
        <v>100</v>
      </c>
      <c r="W384" s="77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5" t="n">
        <v>4607091389760</v>
      </c>
      <c r="E385" s="735" t="n"/>
      <c r="F385" s="767" t="n">
        <v>0.7</v>
      </c>
      <c r="G385" s="38" t="n">
        <v>6</v>
      </c>
      <c r="H385" s="767" t="n">
        <v>4.2</v>
      </c>
      <c r="I385" s="76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5" t="n">
        <v>4607091389746</v>
      </c>
      <c r="E386" s="735" t="n"/>
      <c r="F386" s="767" t="n">
        <v>0.7</v>
      </c>
      <c r="G386" s="38" t="n">
        <v>6</v>
      </c>
      <c r="H386" s="767" t="n">
        <v>4.2</v>
      </c>
      <c r="I386" s="767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80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5" t="n">
        <v>4680115882928</v>
      </c>
      <c r="E387" s="735" t="n"/>
      <c r="F387" s="767" t="n">
        <v>0.28</v>
      </c>
      <c r="G387" s="38" t="n">
        <v>6</v>
      </c>
      <c r="H387" s="767" t="n">
        <v>1.68</v>
      </c>
      <c r="I387" s="767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9" t="n"/>
      <c r="P387" s="769" t="n"/>
      <c r="Q387" s="769" t="n"/>
      <c r="R387" s="735" t="n"/>
      <c r="S387" s="40" t="inlineStr"/>
      <c r="T387" s="40" t="inlineStr"/>
      <c r="U387" s="41" t="inlineStr">
        <is>
          <t>кг</t>
        </is>
      </c>
      <c r="V387" s="770" t="n">
        <v>196</v>
      </c>
      <c r="W387" s="77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5" t="n">
        <v>4680115883147</v>
      </c>
      <c r="E388" s="735" t="n"/>
      <c r="F388" s="767" t="n">
        <v>0.28</v>
      </c>
      <c r="G388" s="38" t="n">
        <v>6</v>
      </c>
      <c r="H388" s="767" t="n">
        <v>1.68</v>
      </c>
      <c r="I388" s="767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9" t="n"/>
      <c r="P388" s="769" t="n"/>
      <c r="Q388" s="769" t="n"/>
      <c r="R388" s="735" t="n"/>
      <c r="S388" s="40" t="inlineStr"/>
      <c r="T388" s="40" t="inlineStr"/>
      <c r="U388" s="41" t="inlineStr">
        <is>
          <t>кг</t>
        </is>
      </c>
      <c r="V388" s="770" t="n">
        <v>0</v>
      </c>
      <c r="W388" s="7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5" t="n">
        <v>4607091384338</v>
      </c>
      <c r="E389" s="735" t="n"/>
      <c r="F389" s="767" t="n">
        <v>0.35</v>
      </c>
      <c r="G389" s="38" t="n">
        <v>6</v>
      </c>
      <c r="H389" s="767" t="n">
        <v>2.1</v>
      </c>
      <c r="I389" s="767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9" t="n"/>
      <c r="P389" s="769" t="n"/>
      <c r="Q389" s="769" t="n"/>
      <c r="R389" s="735" t="n"/>
      <c r="S389" s="40" t="inlineStr"/>
      <c r="T389" s="40" t="inlineStr"/>
      <c r="U389" s="41" t="inlineStr">
        <is>
          <t>кг</t>
        </is>
      </c>
      <c r="V389" s="770" t="n">
        <v>77</v>
      </c>
      <c r="W389" s="7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5" t="n">
        <v>4680115883154</v>
      </c>
      <c r="E390" s="735" t="n"/>
      <c r="F390" s="767" t="n">
        <v>0.28</v>
      </c>
      <c r="G390" s="38" t="n">
        <v>6</v>
      </c>
      <c r="H390" s="767" t="n">
        <v>1.68</v>
      </c>
      <c r="I390" s="767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5" t="n">
        <v>4607091389524</v>
      </c>
      <c r="E391" s="735" t="n"/>
      <c r="F391" s="767" t="n">
        <v>0.35</v>
      </c>
      <c r="G391" s="38" t="n">
        <v>6</v>
      </c>
      <c r="H391" s="767" t="n">
        <v>2.1</v>
      </c>
      <c r="I391" s="767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9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52.5</v>
      </c>
      <c r="W391" s="77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5" t="n">
        <v>4680115883161</v>
      </c>
      <c r="E392" s="735" t="n"/>
      <c r="F392" s="767" t="n">
        <v>0.28</v>
      </c>
      <c r="G392" s="38" t="n">
        <v>6</v>
      </c>
      <c r="H392" s="767" t="n">
        <v>1.68</v>
      </c>
      <c r="I392" s="767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9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5" t="n">
        <v>4607091384345</v>
      </c>
      <c r="E393" s="735" t="n"/>
      <c r="F393" s="767" t="n">
        <v>0.35</v>
      </c>
      <c r="G393" s="38" t="n">
        <v>6</v>
      </c>
      <c r="H393" s="767" t="n">
        <v>2.1</v>
      </c>
      <c r="I393" s="767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5" t="n">
        <v>4680115883178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5" t="n">
        <v>4607091389531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52.5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5" t="n">
        <v>4680115883185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3" t="n"/>
      <c r="B397" s="362" t="n"/>
      <c r="C397" s="362" t="n"/>
      <c r="D397" s="362" t="n"/>
      <c r="E397" s="362" t="n"/>
      <c r="F397" s="362" t="n"/>
      <c r="G397" s="362" t="n"/>
      <c r="H397" s="362" t="n"/>
      <c r="I397" s="362" t="n"/>
      <c r="J397" s="362" t="n"/>
      <c r="K397" s="362" t="n"/>
      <c r="L397" s="362" t="n"/>
      <c r="M397" s="772" t="n"/>
      <c r="N397" s="773" t="inlineStr">
        <is>
          <t>Итого</t>
        </is>
      </c>
      <c r="O397" s="743" t="n"/>
      <c r="P397" s="743" t="n"/>
      <c r="Q397" s="743" t="n"/>
      <c r="R397" s="743" t="n"/>
      <c r="S397" s="743" t="n"/>
      <c r="T397" s="744" t="n"/>
      <c r="U397" s="43" t="inlineStr">
        <is>
          <t>кор</t>
        </is>
      </c>
      <c r="V397" s="77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5" t="n"/>
      <c r="Z397" s="775" t="n"/>
    </row>
    <row r="398">
      <c r="A398" s="362" t="n"/>
      <c r="B398" s="362" t="n"/>
      <c r="C398" s="362" t="n"/>
      <c r="D398" s="362" t="n"/>
      <c r="E398" s="362" t="n"/>
      <c r="F398" s="362" t="n"/>
      <c r="G398" s="362" t="n"/>
      <c r="H398" s="362" t="n"/>
      <c r="I398" s="362" t="n"/>
      <c r="J398" s="362" t="n"/>
      <c r="K398" s="362" t="n"/>
      <c r="L398" s="362" t="n"/>
      <c r="M398" s="772" t="n"/>
      <c r="N398" s="773" t="inlineStr">
        <is>
          <t>Итого</t>
        </is>
      </c>
      <c r="O398" s="743" t="n"/>
      <c r="P398" s="743" t="n"/>
      <c r="Q398" s="743" t="n"/>
      <c r="R398" s="743" t="n"/>
      <c r="S398" s="743" t="n"/>
      <c r="T398" s="744" t="n"/>
      <c r="U398" s="43" t="inlineStr">
        <is>
          <t>кг</t>
        </is>
      </c>
      <c r="V398" s="774">
        <f>IFERROR(SUM(V384:V396),"0")</f>
        <v/>
      </c>
      <c r="W398" s="774">
        <f>IFERROR(SUM(W384:W396),"0")</f>
        <v/>
      </c>
      <c r="X398" s="43" t="n"/>
      <c r="Y398" s="775" t="n"/>
      <c r="Z398" s="775" t="n"/>
    </row>
    <row r="399" ht="14.25" customHeight="1">
      <c r="A399" s="378" t="inlineStr">
        <is>
          <t>Сосиски</t>
        </is>
      </c>
      <c r="B399" s="362" t="n"/>
      <c r="C399" s="362" t="n"/>
      <c r="D399" s="362" t="n"/>
      <c r="E399" s="362" t="n"/>
      <c r="F399" s="362" t="n"/>
      <c r="G399" s="362" t="n"/>
      <c r="H399" s="362" t="n"/>
      <c r="I399" s="362" t="n"/>
      <c r="J399" s="362" t="n"/>
      <c r="K399" s="362" t="n"/>
      <c r="L399" s="362" t="n"/>
      <c r="M399" s="362" t="n"/>
      <c r="N399" s="362" t="n"/>
      <c r="O399" s="362" t="n"/>
      <c r="P399" s="362" t="n"/>
      <c r="Q399" s="362" t="n"/>
      <c r="R399" s="362" t="n"/>
      <c r="S399" s="362" t="n"/>
      <c r="T399" s="362" t="n"/>
      <c r="U399" s="362" t="n"/>
      <c r="V399" s="362" t="n"/>
      <c r="W399" s="362" t="n"/>
      <c r="X399" s="362" t="n"/>
      <c r="Y399" s="378" t="n"/>
      <c r="Z399" s="378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5" t="n">
        <v>4607091389685</v>
      </c>
      <c r="E400" s="735" t="n"/>
      <c r="F400" s="767" t="n">
        <v>1.3</v>
      </c>
      <c r="G400" s="38" t="n">
        <v>6</v>
      </c>
      <c r="H400" s="767" t="n">
        <v>7.8</v>
      </c>
      <c r="I400" s="767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5" t="n">
        <v>4607091389654</v>
      </c>
      <c r="E401" s="735" t="n"/>
      <c r="F401" s="767" t="n">
        <v>0.33</v>
      </c>
      <c r="G401" s="38" t="n">
        <v>6</v>
      </c>
      <c r="H401" s="767" t="n">
        <v>1.98</v>
      </c>
      <c r="I401" s="767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0</v>
      </c>
      <c r="W401" s="77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5" t="n">
        <v>4607091384352</v>
      </c>
      <c r="E402" s="735" t="n"/>
      <c r="F402" s="767" t="n">
        <v>0.6</v>
      </c>
      <c r="G402" s="38" t="n">
        <v>4</v>
      </c>
      <c r="H402" s="767" t="n">
        <v>2.4</v>
      </c>
      <c r="I402" s="767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5" t="n">
        <v>4607091389661</v>
      </c>
      <c r="E403" s="735" t="n"/>
      <c r="F403" s="767" t="n">
        <v>0.55</v>
      </c>
      <c r="G403" s="38" t="n">
        <v>4</v>
      </c>
      <c r="H403" s="767" t="n">
        <v>2.2</v>
      </c>
      <c r="I403" s="767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9" t="n"/>
      <c r="P403" s="769" t="n"/>
      <c r="Q403" s="769" t="n"/>
      <c r="R403" s="735" t="n"/>
      <c r="S403" s="40" t="inlineStr"/>
      <c r="T403" s="40" t="inlineStr"/>
      <c r="U403" s="41" t="inlineStr">
        <is>
          <t>кг</t>
        </is>
      </c>
      <c r="V403" s="770" t="n">
        <v>0</v>
      </c>
      <c r="W403" s="7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3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кор</t>
        </is>
      </c>
      <c r="V404" s="774">
        <f>IFERROR(V400/H400,"0")+IFERROR(V401/H401,"0")+IFERROR(V402/H402,"0")+IFERROR(V403/H403,"0")</f>
        <v/>
      </c>
      <c r="W404" s="774">
        <f>IFERROR(W400/H400,"0")+IFERROR(W401/H401,"0")+IFERROR(W402/H402,"0")+IFERROR(W403/H403,"0")</f>
        <v/>
      </c>
      <c r="X404" s="774">
        <f>IFERROR(IF(X400="",0,X400),"0")+IFERROR(IF(X401="",0,X401),"0")+IFERROR(IF(X402="",0,X402),"0")+IFERROR(IF(X403="",0,X403),"0")</f>
        <v/>
      </c>
      <c r="Y404" s="775" t="n"/>
      <c r="Z404" s="775" t="n"/>
    </row>
    <row r="405">
      <c r="A405" s="362" t="n"/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772" t="n"/>
      <c r="N405" s="773" t="inlineStr">
        <is>
          <t>Итого</t>
        </is>
      </c>
      <c r="O405" s="743" t="n"/>
      <c r="P405" s="743" t="n"/>
      <c r="Q405" s="743" t="n"/>
      <c r="R405" s="743" t="n"/>
      <c r="S405" s="743" t="n"/>
      <c r="T405" s="744" t="n"/>
      <c r="U405" s="43" t="inlineStr">
        <is>
          <t>кг</t>
        </is>
      </c>
      <c r="V405" s="774">
        <f>IFERROR(SUM(V400:V403),"0")</f>
        <v/>
      </c>
      <c r="W405" s="774">
        <f>IFERROR(SUM(W400:W403),"0")</f>
        <v/>
      </c>
      <c r="X405" s="43" t="n"/>
      <c r="Y405" s="775" t="n"/>
      <c r="Z405" s="775" t="n"/>
    </row>
    <row r="406" ht="14.25" customHeight="1">
      <c r="A406" s="378" t="inlineStr">
        <is>
          <t>Сардельки</t>
        </is>
      </c>
      <c r="B406" s="362" t="n"/>
      <c r="C406" s="362" t="n"/>
      <c r="D406" s="362" t="n"/>
      <c r="E406" s="362" t="n"/>
      <c r="F406" s="362" t="n"/>
      <c r="G406" s="362" t="n"/>
      <c r="H406" s="362" t="n"/>
      <c r="I406" s="362" t="n"/>
      <c r="J406" s="362" t="n"/>
      <c r="K406" s="362" t="n"/>
      <c r="L406" s="362" t="n"/>
      <c r="M406" s="362" t="n"/>
      <c r="N406" s="362" t="n"/>
      <c r="O406" s="362" t="n"/>
      <c r="P406" s="362" t="n"/>
      <c r="Q406" s="362" t="n"/>
      <c r="R406" s="362" t="n"/>
      <c r="S406" s="362" t="n"/>
      <c r="T406" s="362" t="n"/>
      <c r="U406" s="362" t="n"/>
      <c r="V406" s="362" t="n"/>
      <c r="W406" s="362" t="n"/>
      <c r="X406" s="362" t="n"/>
      <c r="Y406" s="378" t="n"/>
      <c r="Z406" s="378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5" t="n">
        <v>4680115881648</v>
      </c>
      <c r="E407" s="735" t="n"/>
      <c r="F407" s="767" t="n">
        <v>1</v>
      </c>
      <c r="G407" s="38" t="n">
        <v>4</v>
      </c>
      <c r="H407" s="767" t="n">
        <v>4</v>
      </c>
      <c r="I407" s="767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100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3" t="n"/>
      <c r="B408" s="362" t="n"/>
      <c r="C408" s="362" t="n"/>
      <c r="D408" s="362" t="n"/>
      <c r="E408" s="362" t="n"/>
      <c r="F408" s="362" t="n"/>
      <c r="G408" s="362" t="n"/>
      <c r="H408" s="362" t="n"/>
      <c r="I408" s="362" t="n"/>
      <c r="J408" s="362" t="n"/>
      <c r="K408" s="362" t="n"/>
      <c r="L408" s="362" t="n"/>
      <c r="M408" s="772" t="n"/>
      <c r="N408" s="773" t="inlineStr">
        <is>
          <t>Итого</t>
        </is>
      </c>
      <c r="O408" s="743" t="n"/>
      <c r="P408" s="743" t="n"/>
      <c r="Q408" s="743" t="n"/>
      <c r="R408" s="743" t="n"/>
      <c r="S408" s="743" t="n"/>
      <c r="T408" s="744" t="n"/>
      <c r="U408" s="43" t="inlineStr">
        <is>
          <t>кор</t>
        </is>
      </c>
      <c r="V408" s="774">
        <f>IFERROR(V407/H407,"0")</f>
        <v/>
      </c>
      <c r="W408" s="774">
        <f>IFERROR(W407/H407,"0")</f>
        <v/>
      </c>
      <c r="X408" s="774">
        <f>IFERROR(IF(X407="",0,X407),"0")</f>
        <v/>
      </c>
      <c r="Y408" s="775" t="n"/>
      <c r="Z408" s="775" t="n"/>
    </row>
    <row r="409">
      <c r="A409" s="362" t="n"/>
      <c r="B409" s="362" t="n"/>
      <c r="C409" s="362" t="n"/>
      <c r="D409" s="362" t="n"/>
      <c r="E409" s="362" t="n"/>
      <c r="F409" s="362" t="n"/>
      <c r="G409" s="362" t="n"/>
      <c r="H409" s="362" t="n"/>
      <c r="I409" s="362" t="n"/>
      <c r="J409" s="362" t="n"/>
      <c r="K409" s="362" t="n"/>
      <c r="L409" s="362" t="n"/>
      <c r="M409" s="772" t="n"/>
      <c r="N409" s="773" t="inlineStr">
        <is>
          <t>Итого</t>
        </is>
      </c>
      <c r="O409" s="743" t="n"/>
      <c r="P409" s="743" t="n"/>
      <c r="Q409" s="743" t="n"/>
      <c r="R409" s="743" t="n"/>
      <c r="S409" s="743" t="n"/>
      <c r="T409" s="744" t="n"/>
      <c r="U409" s="43" t="inlineStr">
        <is>
          <t>кг</t>
        </is>
      </c>
      <c r="V409" s="774">
        <f>IFERROR(SUM(V407:V407),"0")</f>
        <v/>
      </c>
      <c r="W409" s="774">
        <f>IFERROR(SUM(W407:W407),"0")</f>
        <v/>
      </c>
      <c r="X409" s="43" t="n"/>
      <c r="Y409" s="775" t="n"/>
      <c r="Z409" s="775" t="n"/>
    </row>
    <row r="410" ht="14.25" customHeight="1">
      <c r="A410" s="378" t="inlineStr">
        <is>
          <t>Сырокопченые колбасы</t>
        </is>
      </c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362" t="n"/>
      <c r="N410" s="362" t="n"/>
      <c r="O410" s="362" t="n"/>
      <c r="P410" s="362" t="n"/>
      <c r="Q410" s="362" t="n"/>
      <c r="R410" s="362" t="n"/>
      <c r="S410" s="362" t="n"/>
      <c r="T410" s="362" t="n"/>
      <c r="U410" s="362" t="n"/>
      <c r="V410" s="362" t="n"/>
      <c r="W410" s="362" t="n"/>
      <c r="X410" s="362" t="n"/>
      <c r="Y410" s="378" t="n"/>
      <c r="Z410" s="378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5" t="n">
        <v>4680115884359</v>
      </c>
      <c r="E411" s="735" t="n"/>
      <c r="F411" s="767" t="n">
        <v>0.06</v>
      </c>
      <c r="G411" s="38" t="n">
        <v>20</v>
      </c>
      <c r="H411" s="767" t="n">
        <v>1.2</v>
      </c>
      <c r="I411" s="76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1001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9" t="n"/>
      <c r="P411" s="769" t="n"/>
      <c r="Q411" s="769" t="n"/>
      <c r="R411" s="735" t="n"/>
      <c r="S411" s="40" t="inlineStr"/>
      <c r="T411" s="40" t="inlineStr"/>
      <c r="U411" s="41" t="inlineStr">
        <is>
          <t>кг</t>
        </is>
      </c>
      <c r="V411" s="770" t="n">
        <v>24</v>
      </c>
      <c r="W411" s="77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5" t="n">
        <v>4680115884335</v>
      </c>
      <c r="E412" s="735" t="n"/>
      <c r="F412" s="767" t="n">
        <v>0.06</v>
      </c>
      <c r="G412" s="38" t="n">
        <v>20</v>
      </c>
      <c r="H412" s="767" t="n">
        <v>1.2</v>
      </c>
      <c r="I412" s="76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9" t="n"/>
      <c r="P412" s="769" t="n"/>
      <c r="Q412" s="769" t="n"/>
      <c r="R412" s="735" t="n"/>
      <c r="S412" s="40" t="inlineStr"/>
      <c r="T412" s="40" t="inlineStr"/>
      <c r="U412" s="41" t="inlineStr">
        <is>
          <t>кг</t>
        </is>
      </c>
      <c r="V412" s="770" t="n">
        <v>24</v>
      </c>
      <c r="W412" s="77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5" t="n">
        <v>4680115884342</v>
      </c>
      <c r="E413" s="735" t="n"/>
      <c r="F413" s="767" t="n">
        <v>0.06</v>
      </c>
      <c r="G413" s="38" t="n">
        <v>20</v>
      </c>
      <c r="H413" s="767" t="n">
        <v>1.2</v>
      </c>
      <c r="I413" s="767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24</v>
      </c>
      <c r="W413" s="77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5" t="n">
        <v>4680115884113</v>
      </c>
      <c r="E414" s="735" t="n"/>
      <c r="F414" s="767" t="n">
        <v>0.11</v>
      </c>
      <c r="G414" s="38" t="n">
        <v>12</v>
      </c>
      <c r="H414" s="767" t="n">
        <v>1.32</v>
      </c>
      <c r="I414" s="767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9" t="n"/>
      <c r="P414" s="769" t="n"/>
      <c r="Q414" s="769" t="n"/>
      <c r="R414" s="735" t="n"/>
      <c r="S414" s="40" t="inlineStr"/>
      <c r="T414" s="40" t="inlineStr"/>
      <c r="U414" s="41" t="inlineStr">
        <is>
          <t>кг</t>
        </is>
      </c>
      <c r="V414" s="770" t="n">
        <v>33</v>
      </c>
      <c r="W414" s="77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3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кор</t>
        </is>
      </c>
      <c r="V415" s="774">
        <f>IFERROR(V411/H411,"0")+IFERROR(V412/H412,"0")+IFERROR(V413/H413,"0")+IFERROR(V414/H414,"0")</f>
        <v/>
      </c>
      <c r="W415" s="774">
        <f>IFERROR(W411/H411,"0")+IFERROR(W412/H412,"0")+IFERROR(W413/H413,"0")+IFERROR(W414/H414,"0")</f>
        <v/>
      </c>
      <c r="X415" s="774">
        <f>IFERROR(IF(X411="",0,X411),"0")+IFERROR(IF(X412="",0,X412),"0")+IFERROR(IF(X413="",0,X413),"0")+IFERROR(IF(X414="",0,X414),"0")</f>
        <v/>
      </c>
      <c r="Y415" s="775" t="n"/>
      <c r="Z415" s="775" t="n"/>
    </row>
    <row r="416">
      <c r="A416" s="362" t="n"/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772" t="n"/>
      <c r="N416" s="773" t="inlineStr">
        <is>
          <t>Итого</t>
        </is>
      </c>
      <c r="O416" s="743" t="n"/>
      <c r="P416" s="743" t="n"/>
      <c r="Q416" s="743" t="n"/>
      <c r="R416" s="743" t="n"/>
      <c r="S416" s="743" t="n"/>
      <c r="T416" s="744" t="n"/>
      <c r="U416" s="43" t="inlineStr">
        <is>
          <t>кг</t>
        </is>
      </c>
      <c r="V416" s="774">
        <f>IFERROR(SUM(V411:V414),"0")</f>
        <v/>
      </c>
      <c r="W416" s="774">
        <f>IFERROR(SUM(W411:W414),"0")</f>
        <v/>
      </c>
      <c r="X416" s="43" t="n"/>
      <c r="Y416" s="775" t="n"/>
      <c r="Z416" s="775" t="n"/>
    </row>
    <row r="417" ht="16.5" customHeight="1">
      <c r="A417" s="393" t="inlineStr">
        <is>
          <t>Балыкбургская</t>
        </is>
      </c>
      <c r="B417" s="362" t="n"/>
      <c r="C417" s="362" t="n"/>
      <c r="D417" s="362" t="n"/>
      <c r="E417" s="362" t="n"/>
      <c r="F417" s="362" t="n"/>
      <c r="G417" s="362" t="n"/>
      <c r="H417" s="362" t="n"/>
      <c r="I417" s="362" t="n"/>
      <c r="J417" s="362" t="n"/>
      <c r="K417" s="362" t="n"/>
      <c r="L417" s="362" t="n"/>
      <c r="M417" s="362" t="n"/>
      <c r="N417" s="362" t="n"/>
      <c r="O417" s="362" t="n"/>
      <c r="P417" s="362" t="n"/>
      <c r="Q417" s="362" t="n"/>
      <c r="R417" s="362" t="n"/>
      <c r="S417" s="362" t="n"/>
      <c r="T417" s="362" t="n"/>
      <c r="U417" s="362" t="n"/>
      <c r="V417" s="362" t="n"/>
      <c r="W417" s="362" t="n"/>
      <c r="X417" s="362" t="n"/>
      <c r="Y417" s="393" t="n"/>
      <c r="Z417" s="393" t="n"/>
    </row>
    <row r="418" ht="14.25" customHeight="1">
      <c r="A418" s="378" t="inlineStr">
        <is>
          <t>Ветчины</t>
        </is>
      </c>
      <c r="B418" s="362" t="n"/>
      <c r="C418" s="362" t="n"/>
      <c r="D418" s="362" t="n"/>
      <c r="E418" s="362" t="n"/>
      <c r="F418" s="362" t="n"/>
      <c r="G418" s="362" t="n"/>
      <c r="H418" s="362" t="n"/>
      <c r="I418" s="362" t="n"/>
      <c r="J418" s="362" t="n"/>
      <c r="K418" s="362" t="n"/>
      <c r="L418" s="362" t="n"/>
      <c r="M418" s="362" t="n"/>
      <c r="N418" s="362" t="n"/>
      <c r="O418" s="362" t="n"/>
      <c r="P418" s="362" t="n"/>
      <c r="Q418" s="362" t="n"/>
      <c r="R418" s="362" t="n"/>
      <c r="S418" s="362" t="n"/>
      <c r="T418" s="362" t="n"/>
      <c r="U418" s="362" t="n"/>
      <c r="V418" s="362" t="n"/>
      <c r="W418" s="362" t="n"/>
      <c r="X418" s="362" t="n"/>
      <c r="Y418" s="378" t="n"/>
      <c r="Z418" s="378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5" t="n">
        <v>4607091389388</v>
      </c>
      <c r="E419" s="735" t="n"/>
      <c r="F419" s="767" t="n">
        <v>1.3</v>
      </c>
      <c r="G419" s="38" t="n">
        <v>4</v>
      </c>
      <c r="H419" s="767" t="n">
        <v>5.2</v>
      </c>
      <c r="I419" s="767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0</v>
      </c>
      <c r="W419" s="77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5" t="n">
        <v>4607091389364</v>
      </c>
      <c r="E420" s="735" t="n"/>
      <c r="F420" s="767" t="n">
        <v>0.42</v>
      </c>
      <c r="G420" s="38" t="n">
        <v>6</v>
      </c>
      <c r="H420" s="767" t="n">
        <v>2.52</v>
      </c>
      <c r="I420" s="767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0</v>
      </c>
      <c r="W420" s="77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IFERROR(V419/H419,"0")+IFERROR(V420/H420,"0")</f>
        <v/>
      </c>
      <c r="W421" s="774">
        <f>IFERROR(W419/H419,"0")+IFERROR(W420/H420,"0")</f>
        <v/>
      </c>
      <c r="X421" s="774">
        <f>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IFERROR(SUM(V419:V420),"0")</f>
        <v/>
      </c>
      <c r="W422" s="774">
        <f>IFERROR(SUM(W419:W420),"0")</f>
        <v/>
      </c>
      <c r="X422" s="43" t="n"/>
      <c r="Y422" s="775" t="n"/>
      <c r="Z422" s="775" t="n"/>
    </row>
    <row r="423" ht="14.25" customHeight="1">
      <c r="A423" s="378" t="inlineStr">
        <is>
          <t>Копченые колбасы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78" t="n"/>
      <c r="Z423" s="378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5" t="n">
        <v>4607091389739</v>
      </c>
      <c r="E424" s="735" t="n"/>
      <c r="F424" s="767" t="n">
        <v>0.7</v>
      </c>
      <c r="G424" s="38" t="n">
        <v>6</v>
      </c>
      <c r="H424" s="767" t="n">
        <v>4.2</v>
      </c>
      <c r="I424" s="767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9" t="n"/>
      <c r="P424" s="769" t="n"/>
      <c r="Q424" s="769" t="n"/>
      <c r="R424" s="735" t="n"/>
      <c r="S424" s="40" t="inlineStr"/>
      <c r="T424" s="40" t="inlineStr"/>
      <c r="U424" s="41" t="inlineStr">
        <is>
          <t>кг</t>
        </is>
      </c>
      <c r="V424" s="770" t="n">
        <v>100</v>
      </c>
      <c r="W424" s="77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5" t="n">
        <v>4680115883048</v>
      </c>
      <c r="E425" s="735" t="n"/>
      <c r="F425" s="767" t="n">
        <v>1</v>
      </c>
      <c r="G425" s="38" t="n">
        <v>4</v>
      </c>
      <c r="H425" s="767" t="n">
        <v>4</v>
      </c>
      <c r="I425" s="767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5" t="n">
        <v>4607091389425</v>
      </c>
      <c r="E426" s="735" t="n"/>
      <c r="F426" s="767" t="n">
        <v>0.35</v>
      </c>
      <c r="G426" s="38" t="n">
        <v>6</v>
      </c>
      <c r="H426" s="767" t="n">
        <v>2.1</v>
      </c>
      <c r="I426" s="767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5" t="n">
        <v>4680115882911</v>
      </c>
      <c r="E427" s="735" t="n"/>
      <c r="F427" s="767" t="n">
        <v>0.4</v>
      </c>
      <c r="G427" s="38" t="n">
        <v>6</v>
      </c>
      <c r="H427" s="767" t="n">
        <v>2.4</v>
      </c>
      <c r="I427" s="767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10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9" t="n"/>
      <c r="P427" s="769" t="n"/>
      <c r="Q427" s="769" t="n"/>
      <c r="R427" s="735" t="n"/>
      <c r="S427" s="40" t="inlineStr"/>
      <c r="T427" s="40" t="inlineStr"/>
      <c r="U427" s="41" t="inlineStr">
        <is>
          <t>кг</t>
        </is>
      </c>
      <c r="V427" s="770" t="n">
        <v>0</v>
      </c>
      <c r="W427" s="77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5" t="n">
        <v>4680115880771</v>
      </c>
      <c r="E428" s="735" t="n"/>
      <c r="F428" s="767" t="n">
        <v>0.28</v>
      </c>
      <c r="G428" s="38" t="n">
        <v>6</v>
      </c>
      <c r="H428" s="767" t="n">
        <v>1.68</v>
      </c>
      <c r="I428" s="767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9" t="n"/>
      <c r="P428" s="769" t="n"/>
      <c r="Q428" s="769" t="n"/>
      <c r="R428" s="735" t="n"/>
      <c r="S428" s="40" t="inlineStr"/>
      <c r="T428" s="40" t="inlineStr"/>
      <c r="U428" s="41" t="inlineStr">
        <is>
          <t>кг</t>
        </is>
      </c>
      <c r="V428" s="770" t="n">
        <v>0</v>
      </c>
      <c r="W428" s="77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5" t="n">
        <v>4607091389500</v>
      </c>
      <c r="E429" s="735" t="n"/>
      <c r="F429" s="767" t="n">
        <v>0.35</v>
      </c>
      <c r="G429" s="38" t="n">
        <v>6</v>
      </c>
      <c r="H429" s="767" t="n">
        <v>2.1</v>
      </c>
      <c r="I429" s="767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9" t="n"/>
      <c r="P429" s="769" t="n"/>
      <c r="Q429" s="769" t="n"/>
      <c r="R429" s="735" t="n"/>
      <c r="S429" s="40" t="inlineStr"/>
      <c r="T429" s="40" t="inlineStr"/>
      <c r="U429" s="41" t="inlineStr">
        <is>
          <t>кг</t>
        </is>
      </c>
      <c r="V429" s="770" t="n">
        <v>17.5</v>
      </c>
      <c r="W429" s="77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5" t="n">
        <v>4680115881983</v>
      </c>
      <c r="E430" s="735" t="n"/>
      <c r="F430" s="767" t="n">
        <v>0.28</v>
      </c>
      <c r="G430" s="38" t="n">
        <v>4</v>
      </c>
      <c r="H430" s="767" t="n">
        <v>1.12</v>
      </c>
      <c r="I430" s="767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3" t="n"/>
      <c r="B431" s="362" t="n"/>
      <c r="C431" s="362" t="n"/>
      <c r="D431" s="362" t="n"/>
      <c r="E431" s="362" t="n"/>
      <c r="F431" s="362" t="n"/>
      <c r="G431" s="362" t="n"/>
      <c r="H431" s="362" t="n"/>
      <c r="I431" s="362" t="n"/>
      <c r="J431" s="362" t="n"/>
      <c r="K431" s="362" t="n"/>
      <c r="L431" s="362" t="n"/>
      <c r="M431" s="772" t="n"/>
      <c r="N431" s="773" t="inlineStr">
        <is>
          <t>Итого</t>
        </is>
      </c>
      <c r="O431" s="743" t="n"/>
      <c r="P431" s="743" t="n"/>
      <c r="Q431" s="743" t="n"/>
      <c r="R431" s="743" t="n"/>
      <c r="S431" s="743" t="n"/>
      <c r="T431" s="744" t="n"/>
      <c r="U431" s="43" t="inlineStr">
        <is>
          <t>кор</t>
        </is>
      </c>
      <c r="V431" s="774">
        <f>IFERROR(V424/H424,"0")+IFERROR(V425/H425,"0")+IFERROR(V426/H426,"0")+IFERROR(V427/H427,"0")+IFERROR(V428/H428,"0")+IFERROR(V429/H429,"0")+IFERROR(V430/H430,"0")</f>
        <v/>
      </c>
      <c r="W431" s="774">
        <f>IFERROR(W424/H424,"0")+IFERROR(W425/H425,"0")+IFERROR(W426/H426,"0")+IFERROR(W427/H427,"0")+IFERROR(W428/H428,"0")+IFERROR(W429/H429,"0")+IFERROR(W430/H430,"0")</f>
        <v/>
      </c>
      <c r="X431" s="774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5" t="n"/>
      <c r="Z431" s="775" t="n"/>
    </row>
    <row r="432">
      <c r="A432" s="362" t="n"/>
      <c r="B432" s="362" t="n"/>
      <c r="C432" s="362" t="n"/>
      <c r="D432" s="362" t="n"/>
      <c r="E432" s="362" t="n"/>
      <c r="F432" s="362" t="n"/>
      <c r="G432" s="362" t="n"/>
      <c r="H432" s="362" t="n"/>
      <c r="I432" s="362" t="n"/>
      <c r="J432" s="362" t="n"/>
      <c r="K432" s="362" t="n"/>
      <c r="L432" s="362" t="n"/>
      <c r="M432" s="772" t="n"/>
      <c r="N432" s="773" t="inlineStr">
        <is>
          <t>Итого</t>
        </is>
      </c>
      <c r="O432" s="743" t="n"/>
      <c r="P432" s="743" t="n"/>
      <c r="Q432" s="743" t="n"/>
      <c r="R432" s="743" t="n"/>
      <c r="S432" s="743" t="n"/>
      <c r="T432" s="744" t="n"/>
      <c r="U432" s="43" t="inlineStr">
        <is>
          <t>кг</t>
        </is>
      </c>
      <c r="V432" s="774">
        <f>IFERROR(SUM(V424:V430),"0")</f>
        <v/>
      </c>
      <c r="W432" s="774">
        <f>IFERROR(SUM(W424:W430),"0")</f>
        <v/>
      </c>
      <c r="X432" s="43" t="n"/>
      <c r="Y432" s="775" t="n"/>
      <c r="Z432" s="775" t="n"/>
    </row>
    <row r="433" ht="14.25" customHeight="1">
      <c r="A433" s="378" t="inlineStr">
        <is>
          <t>Сыровяленые колбасы</t>
        </is>
      </c>
      <c r="B433" s="362" t="n"/>
      <c r="C433" s="362" t="n"/>
      <c r="D433" s="362" t="n"/>
      <c r="E433" s="362" t="n"/>
      <c r="F433" s="362" t="n"/>
      <c r="G433" s="362" t="n"/>
      <c r="H433" s="362" t="n"/>
      <c r="I433" s="362" t="n"/>
      <c r="J433" s="362" t="n"/>
      <c r="K433" s="362" t="n"/>
      <c r="L433" s="362" t="n"/>
      <c r="M433" s="362" t="n"/>
      <c r="N433" s="362" t="n"/>
      <c r="O433" s="362" t="n"/>
      <c r="P433" s="362" t="n"/>
      <c r="Q433" s="362" t="n"/>
      <c r="R433" s="362" t="n"/>
      <c r="S433" s="362" t="n"/>
      <c r="T433" s="362" t="n"/>
      <c r="U433" s="362" t="n"/>
      <c r="V433" s="362" t="n"/>
      <c r="W433" s="362" t="n"/>
      <c r="X433" s="362" t="n"/>
      <c r="Y433" s="378" t="n"/>
      <c r="Z433" s="378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5" t="n">
        <v>4680115884090</v>
      </c>
      <c r="E434" s="735" t="n"/>
      <c r="F434" s="767" t="n">
        <v>0.11</v>
      </c>
      <c r="G434" s="38" t="n">
        <v>12</v>
      </c>
      <c r="H434" s="767" t="n">
        <v>1.32</v>
      </c>
      <c r="I434" s="767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33</v>
      </c>
      <c r="W434" s="771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3" t="n"/>
      <c r="B435" s="362" t="n"/>
      <c r="C435" s="362" t="n"/>
      <c r="D435" s="362" t="n"/>
      <c r="E435" s="362" t="n"/>
      <c r="F435" s="362" t="n"/>
      <c r="G435" s="362" t="n"/>
      <c r="H435" s="362" t="n"/>
      <c r="I435" s="362" t="n"/>
      <c r="J435" s="362" t="n"/>
      <c r="K435" s="362" t="n"/>
      <c r="L435" s="362" t="n"/>
      <c r="M435" s="772" t="n"/>
      <c r="N435" s="773" t="inlineStr">
        <is>
          <t>Итого</t>
        </is>
      </c>
      <c r="O435" s="743" t="n"/>
      <c r="P435" s="743" t="n"/>
      <c r="Q435" s="743" t="n"/>
      <c r="R435" s="743" t="n"/>
      <c r="S435" s="743" t="n"/>
      <c r="T435" s="744" t="n"/>
      <c r="U435" s="43" t="inlineStr">
        <is>
          <t>кор</t>
        </is>
      </c>
      <c r="V435" s="774">
        <f>IFERROR(V434/H434,"0")</f>
        <v/>
      </c>
      <c r="W435" s="774">
        <f>IFERROR(W434/H434,"0")</f>
        <v/>
      </c>
      <c r="X435" s="774">
        <f>IFERROR(IF(X434="",0,X434),"0")</f>
        <v/>
      </c>
      <c r="Y435" s="775" t="n"/>
      <c r="Z435" s="775" t="n"/>
    </row>
    <row r="436">
      <c r="A436" s="362" t="n"/>
      <c r="B436" s="362" t="n"/>
      <c r="C436" s="362" t="n"/>
      <c r="D436" s="362" t="n"/>
      <c r="E436" s="362" t="n"/>
      <c r="F436" s="362" t="n"/>
      <c r="G436" s="362" t="n"/>
      <c r="H436" s="362" t="n"/>
      <c r="I436" s="362" t="n"/>
      <c r="J436" s="362" t="n"/>
      <c r="K436" s="362" t="n"/>
      <c r="L436" s="362" t="n"/>
      <c r="M436" s="772" t="n"/>
      <c r="N436" s="773" t="inlineStr">
        <is>
          <t>Итого</t>
        </is>
      </c>
      <c r="O436" s="743" t="n"/>
      <c r="P436" s="743" t="n"/>
      <c r="Q436" s="743" t="n"/>
      <c r="R436" s="743" t="n"/>
      <c r="S436" s="743" t="n"/>
      <c r="T436" s="744" t="n"/>
      <c r="U436" s="43" t="inlineStr">
        <is>
          <t>кг</t>
        </is>
      </c>
      <c r="V436" s="774">
        <f>IFERROR(SUM(V434:V434),"0")</f>
        <v/>
      </c>
      <c r="W436" s="774">
        <f>IFERROR(SUM(W434:W434),"0")</f>
        <v/>
      </c>
      <c r="X436" s="43" t="n"/>
      <c r="Y436" s="775" t="n"/>
      <c r="Z436" s="775" t="n"/>
    </row>
    <row r="437" ht="14.25" customHeight="1">
      <c r="A437" s="378" t="inlineStr">
        <is>
          <t>Деликатесы</t>
        </is>
      </c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362" t="n"/>
      <c r="N437" s="362" t="n"/>
      <c r="O437" s="362" t="n"/>
      <c r="P437" s="362" t="n"/>
      <c r="Q437" s="362" t="n"/>
      <c r="R437" s="362" t="n"/>
      <c r="S437" s="362" t="n"/>
      <c r="T437" s="362" t="n"/>
      <c r="U437" s="362" t="n"/>
      <c r="V437" s="362" t="n"/>
      <c r="W437" s="362" t="n"/>
      <c r="X437" s="362" t="n"/>
      <c r="Y437" s="378" t="n"/>
      <c r="Z437" s="378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5" t="n">
        <v>4680115884564</v>
      </c>
      <c r="E438" s="735" t="n"/>
      <c r="F438" s="767" t="n">
        <v>0.15</v>
      </c>
      <c r="G438" s="38" t="n">
        <v>20</v>
      </c>
      <c r="H438" s="767" t="n">
        <v>3</v>
      </c>
      <c r="I438" s="767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9" t="n"/>
      <c r="P438" s="769" t="n"/>
      <c r="Q438" s="769" t="n"/>
      <c r="R438" s="735" t="n"/>
      <c r="S438" s="40" t="inlineStr"/>
      <c r="T438" s="40" t="inlineStr"/>
      <c r="U438" s="41" t="inlineStr">
        <is>
          <t>кг</t>
        </is>
      </c>
      <c r="V438" s="770" t="n">
        <v>0</v>
      </c>
      <c r="W438" s="771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3" t="n"/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772" t="n"/>
      <c r="N439" s="773" t="inlineStr">
        <is>
          <t>Итого</t>
        </is>
      </c>
      <c r="O439" s="743" t="n"/>
      <c r="P439" s="743" t="n"/>
      <c r="Q439" s="743" t="n"/>
      <c r="R439" s="743" t="n"/>
      <c r="S439" s="743" t="n"/>
      <c r="T439" s="744" t="n"/>
      <c r="U439" s="43" t="inlineStr">
        <is>
          <t>кор</t>
        </is>
      </c>
      <c r="V439" s="774">
        <f>IFERROR(V438/H438,"0")</f>
        <v/>
      </c>
      <c r="W439" s="774">
        <f>IFERROR(W438/H438,"0")</f>
        <v/>
      </c>
      <c r="X439" s="774">
        <f>IFERROR(IF(X438="",0,X438),"0")</f>
        <v/>
      </c>
      <c r="Y439" s="775" t="n"/>
      <c r="Z439" s="775" t="n"/>
    </row>
    <row r="440">
      <c r="A440" s="362" t="n"/>
      <c r="B440" s="362" t="n"/>
      <c r="C440" s="362" t="n"/>
      <c r="D440" s="362" t="n"/>
      <c r="E440" s="362" t="n"/>
      <c r="F440" s="362" t="n"/>
      <c r="G440" s="362" t="n"/>
      <c r="H440" s="362" t="n"/>
      <c r="I440" s="362" t="n"/>
      <c r="J440" s="362" t="n"/>
      <c r="K440" s="362" t="n"/>
      <c r="L440" s="362" t="n"/>
      <c r="M440" s="772" t="n"/>
      <c r="N440" s="773" t="inlineStr">
        <is>
          <t>Итого</t>
        </is>
      </c>
      <c r="O440" s="743" t="n"/>
      <c r="P440" s="743" t="n"/>
      <c r="Q440" s="743" t="n"/>
      <c r="R440" s="743" t="n"/>
      <c r="S440" s="743" t="n"/>
      <c r="T440" s="744" t="n"/>
      <c r="U440" s="43" t="inlineStr">
        <is>
          <t>кг</t>
        </is>
      </c>
      <c r="V440" s="774">
        <f>IFERROR(SUM(V438:V438),"0")</f>
        <v/>
      </c>
      <c r="W440" s="774">
        <f>IFERROR(SUM(W438:W438),"0")</f>
        <v/>
      </c>
      <c r="X440" s="43" t="n"/>
      <c r="Y440" s="775" t="n"/>
      <c r="Z440" s="775" t="n"/>
    </row>
    <row r="441" ht="27.75" customHeight="1">
      <c r="A441" s="392" t="inlineStr">
        <is>
          <t>Дугушка</t>
        </is>
      </c>
      <c r="B441" s="766" t="n"/>
      <c r="C441" s="766" t="n"/>
      <c r="D441" s="766" t="n"/>
      <c r="E441" s="766" t="n"/>
      <c r="F441" s="766" t="n"/>
      <c r="G441" s="766" t="n"/>
      <c r="H441" s="766" t="n"/>
      <c r="I441" s="766" t="n"/>
      <c r="J441" s="766" t="n"/>
      <c r="K441" s="766" t="n"/>
      <c r="L441" s="766" t="n"/>
      <c r="M441" s="766" t="n"/>
      <c r="N441" s="766" t="n"/>
      <c r="O441" s="766" t="n"/>
      <c r="P441" s="766" t="n"/>
      <c r="Q441" s="766" t="n"/>
      <c r="R441" s="766" t="n"/>
      <c r="S441" s="766" t="n"/>
      <c r="T441" s="766" t="n"/>
      <c r="U441" s="766" t="n"/>
      <c r="V441" s="766" t="n"/>
      <c r="W441" s="766" t="n"/>
      <c r="X441" s="766" t="n"/>
      <c r="Y441" s="55" t="n"/>
      <c r="Z441" s="55" t="n"/>
    </row>
    <row r="442" ht="16.5" customHeight="1">
      <c r="A442" s="393" t="inlineStr">
        <is>
          <t>Дугушка</t>
        </is>
      </c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362" t="n"/>
      <c r="N442" s="362" t="n"/>
      <c r="O442" s="362" t="n"/>
      <c r="P442" s="362" t="n"/>
      <c r="Q442" s="362" t="n"/>
      <c r="R442" s="362" t="n"/>
      <c r="S442" s="362" t="n"/>
      <c r="T442" s="362" t="n"/>
      <c r="U442" s="362" t="n"/>
      <c r="V442" s="362" t="n"/>
      <c r="W442" s="362" t="n"/>
      <c r="X442" s="362" t="n"/>
      <c r="Y442" s="393" t="n"/>
      <c r="Z442" s="393" t="n"/>
    </row>
    <row r="443" ht="14.25" customHeight="1">
      <c r="A443" s="378" t="inlineStr">
        <is>
          <t>Вареные колбасы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5" t="n">
        <v>4607091389067</v>
      </c>
      <c r="E444" s="735" t="n"/>
      <c r="F444" s="767" t="n">
        <v>0.88</v>
      </c>
      <c r="G444" s="38" t="n">
        <v>6</v>
      </c>
      <c r="H444" s="767" t="n">
        <v>5.28</v>
      </c>
      <c r="I444" s="767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110</v>
      </c>
      <c r="W444" s="771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5" t="n">
        <v>4607091389067</v>
      </c>
      <c r="E445" s="735" t="n"/>
      <c r="F445" s="767" t="n">
        <v>0.88</v>
      </c>
      <c r="G445" s="38" t="n">
        <v>6</v>
      </c>
      <c r="H445" s="767" t="n">
        <v>5.28</v>
      </c>
      <c r="I445" s="767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7" t="inlineStr">
        <is>
          <t>Вареные колбасы Докторская ГОСТ Дугушка Весовые Вектор Дугушка</t>
        </is>
      </c>
      <c r="O445" s="769" t="n"/>
      <c r="P445" s="769" t="n"/>
      <c r="Q445" s="769" t="n"/>
      <c r="R445" s="735" t="n"/>
      <c r="S445" s="40" t="inlineStr">
        <is>
          <t>21.02.2024</t>
        </is>
      </c>
      <c r="T445" s="40" t="inlineStr"/>
      <c r="U445" s="41" t="inlineStr">
        <is>
          <t>кг</t>
        </is>
      </c>
      <c r="V445" s="770" t="n">
        <v>0</v>
      </c>
      <c r="W445" s="771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5" t="n">
        <v>4607091383522</v>
      </c>
      <c r="E446" s="735" t="n"/>
      <c r="F446" s="767" t="n">
        <v>0.88</v>
      </c>
      <c r="G446" s="38" t="n">
        <v>6</v>
      </c>
      <c r="H446" s="767" t="n">
        <v>5.28</v>
      </c>
      <c r="I446" s="767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9" t="n"/>
      <c r="P446" s="769" t="n"/>
      <c r="Q446" s="769" t="n"/>
      <c r="R446" s="735" t="n"/>
      <c r="S446" s="40" t="inlineStr"/>
      <c r="T446" s="40" t="inlineStr"/>
      <c r="U446" s="41" t="inlineStr">
        <is>
          <t>кг</t>
        </is>
      </c>
      <c r="V446" s="770" t="n">
        <v>250</v>
      </c>
      <c r="W446" s="77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5" t="n">
        <v>4607091383522</v>
      </c>
      <c r="E447" s="735" t="n"/>
      <c r="F447" s="767" t="n">
        <v>0.88</v>
      </c>
      <c r="G447" s="38" t="n">
        <v>6</v>
      </c>
      <c r="H447" s="767" t="n">
        <v>5.28</v>
      </c>
      <c r="I447" s="76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9" t="inlineStr">
        <is>
          <t>Вареные колбасы Докторская Дугушка Дугушка Весовые Вектор Дугушка</t>
        </is>
      </c>
      <c r="O447" s="769" t="n"/>
      <c r="P447" s="769" t="n"/>
      <c r="Q447" s="769" t="n"/>
      <c r="R447" s="735" t="n"/>
      <c r="S447" s="40" t="inlineStr">
        <is>
          <t>21.02.2024</t>
        </is>
      </c>
      <c r="T447" s="40" t="inlineStr"/>
      <c r="U447" s="41" t="inlineStr">
        <is>
          <t>кг</t>
        </is>
      </c>
      <c r="V447" s="770" t="n">
        <v>0</v>
      </c>
      <c r="W447" s="77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P002990</t>
        </is>
      </c>
      <c r="C448" s="37" t="n">
        <v>4301011431</v>
      </c>
      <c r="D448" s="365" t="n">
        <v>4607091384437</v>
      </c>
      <c r="E448" s="735" t="n"/>
      <c r="F448" s="767" t="n">
        <v>0.88</v>
      </c>
      <c r="G448" s="38" t="n">
        <v>6</v>
      </c>
      <c r="H448" s="767" t="n">
        <v>5.28</v>
      </c>
      <c r="I448" s="76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10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8" s="769" t="n"/>
      <c r="P448" s="769" t="n"/>
      <c r="Q448" s="769" t="n"/>
      <c r="R448" s="735" t="n"/>
      <c r="S448" s="40" t="inlineStr"/>
      <c r="T448" s="40" t="inlineStr"/>
      <c r="U448" s="41" t="inlineStr">
        <is>
          <t>кг</t>
        </is>
      </c>
      <c r="V448" s="770" t="n">
        <v>0</v>
      </c>
      <c r="W448" s="77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P004049</t>
        </is>
      </c>
      <c r="C449" s="37" t="n">
        <v>4301011785</v>
      </c>
      <c r="D449" s="365" t="n">
        <v>4607091384437</v>
      </c>
      <c r="E449" s="735" t="n"/>
      <c r="F449" s="767" t="n">
        <v>0.88</v>
      </c>
      <c r="G449" s="38" t="n">
        <v>6</v>
      </c>
      <c r="H449" s="767" t="n">
        <v>5.28</v>
      </c>
      <c r="I449" s="76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21" t="inlineStr">
        <is>
          <t>Вареные колбасы Дугушка со шпиком Дугушка Весовые Вектор Дугушка</t>
        </is>
      </c>
      <c r="O449" s="769" t="n"/>
      <c r="P449" s="769" t="n"/>
      <c r="Q449" s="769" t="n"/>
      <c r="R449" s="735" t="n"/>
      <c r="S449" s="40" t="inlineStr"/>
      <c r="T449" s="40" t="inlineStr"/>
      <c r="U449" s="41" t="inlineStr">
        <is>
          <t>кг</t>
        </is>
      </c>
      <c r="V449" s="770" t="n">
        <v>0</v>
      </c>
      <c r="W449" s="77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SU002998</t>
        </is>
      </c>
      <c r="B450" s="64" t="inlineStr">
        <is>
          <t>P004033</t>
        </is>
      </c>
      <c r="C450" s="37" t="n">
        <v>4301011774</v>
      </c>
      <c r="D450" s="365" t="n">
        <v>4680115884502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22" t="inlineStr">
        <is>
          <t>Вареные колбасы «Молочная ГОСТ» Весовой п/а ТМ «Дугушка»</t>
        </is>
      </c>
      <c r="O450" s="769" t="n"/>
      <c r="P450" s="769" t="n"/>
      <c r="Q450" s="769" t="n"/>
      <c r="R450" s="735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P002979</t>
        </is>
      </c>
      <c r="C451" s="37" t="n">
        <v>4301011365</v>
      </c>
      <c r="D451" s="365" t="n">
        <v>4607091389104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120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P004030</t>
        </is>
      </c>
      <c r="C452" s="37" t="n">
        <v>4301011771</v>
      </c>
      <c r="D452" s="365" t="n">
        <v>4607091389104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4" t="inlineStr">
        <is>
          <t>Вареные колбасы «Молочная Дугушка» Весовые Вектор ТМ «Дугушка»</t>
        </is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SU002999</t>
        </is>
      </c>
      <c r="B453" s="64" t="inlineStr">
        <is>
          <t>P004045</t>
        </is>
      </c>
      <c r="C453" s="37" t="n">
        <v>4301011799</v>
      </c>
      <c r="D453" s="365" t="n">
        <v>4680115884519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СК3</t>
        </is>
      </c>
      <c r="M453" s="38" t="n">
        <v>60</v>
      </c>
      <c r="N453" s="1025" t="inlineStr">
        <is>
          <t>Вареные колбасы «Русская ГОСТ» Весовой п/а ТМ «Дугушка»</t>
        </is>
      </c>
      <c r="O453" s="769" t="n"/>
      <c r="P453" s="769" t="n"/>
      <c r="Q453" s="769" t="n"/>
      <c r="R453" s="735" t="n"/>
      <c r="S453" s="40" t="inlineStr">
        <is>
          <t>21.02.2024</t>
        </is>
      </c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P002982</t>
        </is>
      </c>
      <c r="C454" s="37" t="n">
        <v>4301011367</v>
      </c>
      <c r="D454" s="365" t="n">
        <v>4680115880603</v>
      </c>
      <c r="E454" s="735" t="n"/>
      <c r="F454" s="767" t="n">
        <v>0.6</v>
      </c>
      <c r="G454" s="38" t="n">
        <v>6</v>
      </c>
      <c r="H454" s="767" t="n">
        <v>3.6</v>
      </c>
      <c r="I454" s="767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90</v>
      </c>
      <c r="W454" s="771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P004043</t>
        </is>
      </c>
      <c r="C455" s="37" t="n">
        <v>4301011778</v>
      </c>
      <c r="D455" s="365" t="n">
        <v>4680115880603</v>
      </c>
      <c r="E455" s="735" t="n"/>
      <c r="F455" s="767" t="n">
        <v>0.6</v>
      </c>
      <c r="G455" s="38" t="n">
        <v>6</v>
      </c>
      <c r="H455" s="767" t="n">
        <v>3.6</v>
      </c>
      <c r="I455" s="76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27" t="inlineStr">
        <is>
          <t>Вареные колбасы «Докторская ГОСТ» Фикс.вес 0,6 Вектор ТМ «Дугушка»</t>
        </is>
      </c>
      <c r="O455" s="769" t="n"/>
      <c r="P455" s="769" t="n"/>
      <c r="Q455" s="769" t="n"/>
      <c r="R455" s="735" t="n"/>
      <c r="S455" s="40" t="inlineStr">
        <is>
          <t>21.02.2024</t>
        </is>
      </c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P002404</t>
        </is>
      </c>
      <c r="C456" s="37" t="n">
        <v>4301011168</v>
      </c>
      <c r="D456" s="365" t="n">
        <v>4607091389999</v>
      </c>
      <c r="E456" s="735" t="n"/>
      <c r="F456" s="767" t="n">
        <v>0.6</v>
      </c>
      <c r="G456" s="38" t="n">
        <v>6</v>
      </c>
      <c r="H456" s="767" t="n">
        <v>3.6</v>
      </c>
      <c r="I456" s="76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P004034</t>
        </is>
      </c>
      <c r="C457" s="37" t="n">
        <v>4301011775</v>
      </c>
      <c r="D457" s="365" t="n">
        <v>4607091389999</v>
      </c>
      <c r="E457" s="735" t="n"/>
      <c r="F457" s="767" t="n">
        <v>0.6</v>
      </c>
      <c r="G457" s="38" t="n">
        <v>6</v>
      </c>
      <c r="H457" s="767" t="n">
        <v>3.6</v>
      </c>
      <c r="I457" s="76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29" t="inlineStr">
        <is>
          <t>Вареные колбасы «Докторская Дугушка» Фикс.вес 0,6 П/а ТМ «Дугушка»</t>
        </is>
      </c>
      <c r="O457" s="769" t="n"/>
      <c r="P457" s="769" t="n"/>
      <c r="Q457" s="769" t="n"/>
      <c r="R457" s="735" t="n"/>
      <c r="S457" s="40" t="inlineStr">
        <is>
          <t>21.02.2024</t>
        </is>
      </c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P002992</t>
        </is>
      </c>
      <c r="C458" s="37" t="n">
        <v>4301011372</v>
      </c>
      <c r="D458" s="365" t="n">
        <v>4680115882782</v>
      </c>
      <c r="E458" s="735" t="n"/>
      <c r="F458" s="767" t="n">
        <v>0.6</v>
      </c>
      <c r="G458" s="38" t="n">
        <v>6</v>
      </c>
      <c r="H458" s="767" t="n">
        <v>3.6</v>
      </c>
      <c r="I458" s="76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50</v>
      </c>
      <c r="N458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365" t="n">
        <v>4680115882782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31" t="inlineStr">
        <is>
          <t>Вареные колбасы «Дугушка со шпиком» Фикс.вес 0,6 П/а ТМ «Дугушка»</t>
        </is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365" t="n">
        <v>4607091389098</v>
      </c>
      <c r="E460" s="735" t="n"/>
      <c r="F460" s="767" t="n">
        <v>0.4</v>
      </c>
      <c r="G460" s="38" t="n">
        <v>6</v>
      </c>
      <c r="H460" s="767" t="n">
        <v>2.4</v>
      </c>
      <c r="I460" s="767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0</v>
      </c>
      <c r="W460" s="771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P002981</t>
        </is>
      </c>
      <c r="C461" s="37" t="n">
        <v>4301011366</v>
      </c>
      <c r="D461" s="365" t="n">
        <v>4607091389982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42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65" t="n">
        <v>4607091389982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4" t="inlineStr">
        <is>
          <t>Вареные колбасы «Молочная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32" t="inlineStr">
        <is>
          <t>КИ</t>
        </is>
      </c>
    </row>
    <row r="463">
      <c r="A463" s="373" t="n"/>
      <c r="B463" s="362" t="n"/>
      <c r="C463" s="362" t="n"/>
      <c r="D463" s="362" t="n"/>
      <c r="E463" s="362" t="n"/>
      <c r="F463" s="362" t="n"/>
      <c r="G463" s="362" t="n"/>
      <c r="H463" s="362" t="n"/>
      <c r="I463" s="362" t="n"/>
      <c r="J463" s="362" t="n"/>
      <c r="K463" s="362" t="n"/>
      <c r="L463" s="362" t="n"/>
      <c r="M463" s="772" t="n"/>
      <c r="N463" s="773" t="inlineStr">
        <is>
          <t>Итого</t>
        </is>
      </c>
      <c r="O463" s="743" t="n"/>
      <c r="P463" s="743" t="n"/>
      <c r="Q463" s="743" t="n"/>
      <c r="R463" s="743" t="n"/>
      <c r="S463" s="743" t="n"/>
      <c r="T463" s="744" t="n"/>
      <c r="U463" s="43" t="inlineStr">
        <is>
          <t>кор</t>
        </is>
      </c>
      <c r="V463" s="77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7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7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75" t="n"/>
      <c r="Z463" s="775" t="n"/>
    </row>
    <row r="464">
      <c r="A464" s="362" t="n"/>
      <c r="B464" s="362" t="n"/>
      <c r="C464" s="362" t="n"/>
      <c r="D464" s="362" t="n"/>
      <c r="E464" s="362" t="n"/>
      <c r="F464" s="362" t="n"/>
      <c r="G464" s="362" t="n"/>
      <c r="H464" s="362" t="n"/>
      <c r="I464" s="362" t="n"/>
      <c r="J464" s="362" t="n"/>
      <c r="K464" s="362" t="n"/>
      <c r="L464" s="362" t="n"/>
      <c r="M464" s="772" t="n"/>
      <c r="N464" s="773" t="inlineStr">
        <is>
          <t>Итого</t>
        </is>
      </c>
      <c r="O464" s="743" t="n"/>
      <c r="P464" s="743" t="n"/>
      <c r="Q464" s="743" t="n"/>
      <c r="R464" s="743" t="n"/>
      <c r="S464" s="743" t="n"/>
      <c r="T464" s="744" t="n"/>
      <c r="U464" s="43" t="inlineStr">
        <is>
          <t>кг</t>
        </is>
      </c>
      <c r="V464" s="774">
        <f>IFERROR(SUM(V444:V462),"0")</f>
        <v/>
      </c>
      <c r="W464" s="774">
        <f>IFERROR(SUM(W444:W462),"0")</f>
        <v/>
      </c>
      <c r="X464" s="43" t="n"/>
      <c r="Y464" s="775" t="n"/>
      <c r="Z464" s="775" t="n"/>
    </row>
    <row r="465" ht="14.25" customHeight="1">
      <c r="A465" s="378" t="inlineStr">
        <is>
          <t>Ветчины</t>
        </is>
      </c>
      <c r="B465" s="362" t="n"/>
      <c r="C465" s="362" t="n"/>
      <c r="D465" s="362" t="n"/>
      <c r="E465" s="362" t="n"/>
      <c r="F465" s="362" t="n"/>
      <c r="G465" s="362" t="n"/>
      <c r="H465" s="362" t="n"/>
      <c r="I465" s="362" t="n"/>
      <c r="J465" s="362" t="n"/>
      <c r="K465" s="362" t="n"/>
      <c r="L465" s="362" t="n"/>
      <c r="M465" s="362" t="n"/>
      <c r="N465" s="362" t="n"/>
      <c r="O465" s="362" t="n"/>
      <c r="P465" s="362" t="n"/>
      <c r="Q465" s="362" t="n"/>
      <c r="R465" s="362" t="n"/>
      <c r="S465" s="362" t="n"/>
      <c r="T465" s="362" t="n"/>
      <c r="U465" s="362" t="n"/>
      <c r="V465" s="362" t="n"/>
      <c r="W465" s="362" t="n"/>
      <c r="X465" s="362" t="n"/>
      <c r="Y465" s="378" t="n"/>
      <c r="Z465" s="378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65" t="n">
        <v>4607091388930</v>
      </c>
      <c r="E466" s="735" t="n"/>
      <c r="F466" s="767" t="n">
        <v>0.88</v>
      </c>
      <c r="G466" s="38" t="n">
        <v>6</v>
      </c>
      <c r="H466" s="767" t="n">
        <v>5.28</v>
      </c>
      <c r="I466" s="767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35">
        <f>HYPERLINK("https://abi.ru/products/Охлажденные/Дугушка/Дугушка/Ветчины/P003146/","Ветчины Дугушка Дугушка Вес б/о Дугушка")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200</v>
      </c>
      <c r="W466" s="77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33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65" t="n">
        <v>4680115880054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36">
        <f>HYPERLINK("https://abi.ru/products/Охлажденные/Дугушка/Дугушка/Ветчины/P002993/","Ветчины «Дугушка» Фикс.вес 0,6 П/а ТМ «Дугушка»")</f>
        <v/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4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IFERROR(V466/H466,"0")+IFERROR(V467/H467,"0")</f>
        <v/>
      </c>
      <c r="W468" s="774">
        <f>IFERROR(W466/H466,"0")+IFERROR(W467/H467,"0")</f>
        <v/>
      </c>
      <c r="X468" s="774">
        <f>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IFERROR(SUM(V466:V467),"0")</f>
        <v/>
      </c>
      <c r="W469" s="774">
        <f>IFERROR(SUM(W466:W467),"0")</f>
        <v/>
      </c>
      <c r="X469" s="43" t="n"/>
      <c r="Y469" s="775" t="n"/>
      <c r="Z469" s="775" t="n"/>
    </row>
    <row r="470" ht="14.25" customHeight="1">
      <c r="A470" s="378" t="inlineStr">
        <is>
          <t>Копченые колбасы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65" t="n">
        <v>4680115883116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0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65" t="n">
        <v>4680115883093</v>
      </c>
      <c r="E472" s="735" t="n"/>
      <c r="F472" s="767" t="n">
        <v>0.88</v>
      </c>
      <c r="G472" s="38" t="n">
        <v>6</v>
      </c>
      <c r="H472" s="767" t="n">
        <v>5.28</v>
      </c>
      <c r="I472" s="767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80</v>
      </c>
      <c r="W472" s="77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65" t="n">
        <v>4680115883109</v>
      </c>
      <c r="E473" s="735" t="n"/>
      <c r="F473" s="767" t="n">
        <v>0.88</v>
      </c>
      <c r="G473" s="38" t="n">
        <v>6</v>
      </c>
      <c r="H473" s="767" t="n">
        <v>5.28</v>
      </c>
      <c r="I473" s="76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69" t="n"/>
      <c r="P473" s="769" t="n"/>
      <c r="Q473" s="769" t="n"/>
      <c r="R473" s="735" t="n"/>
      <c r="S473" s="40" t="inlineStr"/>
      <c r="T473" s="40" t="inlineStr"/>
      <c r="U473" s="41" t="inlineStr">
        <is>
          <t>кг</t>
        </is>
      </c>
      <c r="V473" s="770" t="n">
        <v>160</v>
      </c>
      <c r="W473" s="77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65" t="n">
        <v>4680115882072</v>
      </c>
      <c r="E474" s="735" t="n"/>
      <c r="F474" s="767" t="n">
        <v>0.6</v>
      </c>
      <c r="G474" s="38" t="n">
        <v>6</v>
      </c>
      <c r="H474" s="767" t="n">
        <v>3.6</v>
      </c>
      <c r="I474" s="767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69" t="n"/>
      <c r="P474" s="769" t="n"/>
      <c r="Q474" s="769" t="n"/>
      <c r="R474" s="735" t="n"/>
      <c r="S474" s="40" t="inlineStr"/>
      <c r="T474" s="40" t="inlineStr"/>
      <c r="U474" s="41" t="inlineStr">
        <is>
          <t>кг</t>
        </is>
      </c>
      <c r="V474" s="770" t="n">
        <v>6</v>
      </c>
      <c r="W474" s="771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65" t="n">
        <v>4680115882102</v>
      </c>
      <c r="E475" s="735" t="n"/>
      <c r="F475" s="767" t="n">
        <v>0.6</v>
      </c>
      <c r="G475" s="38" t="n">
        <v>6</v>
      </c>
      <c r="H475" s="767" t="n">
        <v>3.6</v>
      </c>
      <c r="I475" s="767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69" t="n"/>
      <c r="P475" s="769" t="n"/>
      <c r="Q475" s="769" t="n"/>
      <c r="R475" s="735" t="n"/>
      <c r="S475" s="40" t="inlineStr"/>
      <c r="T475" s="40" t="inlineStr"/>
      <c r="U475" s="41" t="inlineStr">
        <is>
          <t>кг</t>
        </is>
      </c>
      <c r="V475" s="770" t="n">
        <v>0</v>
      </c>
      <c r="W475" s="77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65" t="n">
        <v>4680115882096</v>
      </c>
      <c r="E476" s="735" t="n"/>
      <c r="F476" s="767" t="n">
        <v>0.6</v>
      </c>
      <c r="G476" s="38" t="n">
        <v>6</v>
      </c>
      <c r="H476" s="767" t="n">
        <v>3.6</v>
      </c>
      <c r="I476" s="76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12</v>
      </c>
      <c r="W476" s="77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40" t="inlineStr">
        <is>
          <t>КИ</t>
        </is>
      </c>
    </row>
    <row r="477">
      <c r="A477" s="373" t="n"/>
      <c r="B477" s="362" t="n"/>
      <c r="C477" s="362" t="n"/>
      <c r="D477" s="362" t="n"/>
      <c r="E477" s="362" t="n"/>
      <c r="F477" s="362" t="n"/>
      <c r="G477" s="362" t="n"/>
      <c r="H477" s="362" t="n"/>
      <c r="I477" s="362" t="n"/>
      <c r="J477" s="362" t="n"/>
      <c r="K477" s="362" t="n"/>
      <c r="L477" s="362" t="n"/>
      <c r="M477" s="772" t="n"/>
      <c r="N477" s="773" t="inlineStr">
        <is>
          <t>Итого</t>
        </is>
      </c>
      <c r="O477" s="743" t="n"/>
      <c r="P477" s="743" t="n"/>
      <c r="Q477" s="743" t="n"/>
      <c r="R477" s="743" t="n"/>
      <c r="S477" s="743" t="n"/>
      <c r="T477" s="744" t="n"/>
      <c r="U477" s="43" t="inlineStr">
        <is>
          <t>кор</t>
        </is>
      </c>
      <c r="V477" s="774">
        <f>IFERROR(V471/H471,"0")+IFERROR(V472/H472,"0")+IFERROR(V473/H473,"0")+IFERROR(V474/H474,"0")+IFERROR(V475/H475,"0")+IFERROR(V476/H476,"0")</f>
        <v/>
      </c>
      <c r="W477" s="774">
        <f>IFERROR(W471/H471,"0")+IFERROR(W472/H472,"0")+IFERROR(W473/H473,"0")+IFERROR(W474/H474,"0")+IFERROR(W475/H475,"0")+IFERROR(W476/H476,"0")</f>
        <v/>
      </c>
      <c r="X477" s="774">
        <f>IFERROR(IF(X471="",0,X471),"0")+IFERROR(IF(X472="",0,X472),"0")+IFERROR(IF(X473="",0,X473),"0")+IFERROR(IF(X474="",0,X474),"0")+IFERROR(IF(X475="",0,X475),"0")+IFERROR(IF(X476="",0,X476),"0")</f>
        <v/>
      </c>
      <c r="Y477" s="775" t="n"/>
      <c r="Z477" s="775" t="n"/>
    </row>
    <row r="478">
      <c r="A478" s="362" t="n"/>
      <c r="B478" s="362" t="n"/>
      <c r="C478" s="362" t="n"/>
      <c r="D478" s="362" t="n"/>
      <c r="E478" s="362" t="n"/>
      <c r="F478" s="362" t="n"/>
      <c r="G478" s="362" t="n"/>
      <c r="H478" s="362" t="n"/>
      <c r="I478" s="362" t="n"/>
      <c r="J478" s="362" t="n"/>
      <c r="K478" s="362" t="n"/>
      <c r="L478" s="362" t="n"/>
      <c r="M478" s="772" t="n"/>
      <c r="N478" s="773" t="inlineStr">
        <is>
          <t>Итого</t>
        </is>
      </c>
      <c r="O478" s="743" t="n"/>
      <c r="P478" s="743" t="n"/>
      <c r="Q478" s="743" t="n"/>
      <c r="R478" s="743" t="n"/>
      <c r="S478" s="743" t="n"/>
      <c r="T478" s="744" t="n"/>
      <c r="U478" s="43" t="inlineStr">
        <is>
          <t>кг</t>
        </is>
      </c>
      <c r="V478" s="774">
        <f>IFERROR(SUM(V471:V476),"0")</f>
        <v/>
      </c>
      <c r="W478" s="774">
        <f>IFERROR(SUM(W471:W476),"0")</f>
        <v/>
      </c>
      <c r="X478" s="43" t="n"/>
      <c r="Y478" s="775" t="n"/>
      <c r="Z478" s="775" t="n"/>
    </row>
    <row r="479" ht="14.25" customHeight="1">
      <c r="A479" s="378" t="inlineStr">
        <is>
          <t>Сосиски</t>
        </is>
      </c>
      <c r="B479" s="362" t="n"/>
      <c r="C479" s="362" t="n"/>
      <c r="D479" s="362" t="n"/>
      <c r="E479" s="362" t="n"/>
      <c r="F479" s="362" t="n"/>
      <c r="G479" s="362" t="n"/>
      <c r="H479" s="362" t="n"/>
      <c r="I479" s="362" t="n"/>
      <c r="J479" s="362" t="n"/>
      <c r="K479" s="362" t="n"/>
      <c r="L479" s="362" t="n"/>
      <c r="M479" s="362" t="n"/>
      <c r="N479" s="362" t="n"/>
      <c r="O479" s="362" t="n"/>
      <c r="P479" s="362" t="n"/>
      <c r="Q479" s="362" t="n"/>
      <c r="R479" s="362" t="n"/>
      <c r="S479" s="362" t="n"/>
      <c r="T479" s="362" t="n"/>
      <c r="U479" s="362" t="n"/>
      <c r="V479" s="362" t="n"/>
      <c r="W479" s="362" t="n"/>
      <c r="X479" s="362" t="n"/>
      <c r="Y479" s="378" t="n"/>
      <c r="Z479" s="378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65" t="n">
        <v>4607091383409</v>
      </c>
      <c r="E480" s="735" t="n"/>
      <c r="F480" s="767" t="n">
        <v>1.3</v>
      </c>
      <c r="G480" s="38" t="n">
        <v>6</v>
      </c>
      <c r="H480" s="767" t="n">
        <v>7.8</v>
      </c>
      <c r="I480" s="767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0</v>
      </c>
      <c r="W480" s="77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65" t="n">
        <v>4607091383416</v>
      </c>
      <c r="E481" s="735" t="n"/>
      <c r="F481" s="767" t="n">
        <v>1.3</v>
      </c>
      <c r="G481" s="38" t="n">
        <v>6</v>
      </c>
      <c r="H481" s="767" t="n">
        <v>7.8</v>
      </c>
      <c r="I481" s="76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0</v>
      </c>
      <c r="W481" s="77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42" t="inlineStr">
        <is>
          <t>КИ</t>
        </is>
      </c>
    </row>
    <row r="482" ht="27" customHeight="1">
      <c r="A482" s="64" t="inlineStr">
        <is>
          <t>SU002146</t>
        </is>
      </c>
      <c r="B482" s="64" t="inlineStr">
        <is>
          <t>P002319</t>
        </is>
      </c>
      <c r="C482" s="37" t="n">
        <v>4301051058</v>
      </c>
      <c r="D482" s="365" t="n">
        <v>4680115883536</v>
      </c>
      <c r="E482" s="735" t="n"/>
      <c r="F482" s="767" t="n">
        <v>0.3</v>
      </c>
      <c r="G482" s="38" t="n">
        <v>6</v>
      </c>
      <c r="H482" s="767" t="n">
        <v>1.8</v>
      </c>
      <c r="I482" s="767" t="n">
        <v>2.066</v>
      </c>
      <c r="J482" s="38" t="n">
        <v>156</v>
      </c>
      <c r="K482" s="38" t="inlineStr">
        <is>
          <t>12</t>
        </is>
      </c>
      <c r="L482" s="39" t="inlineStr">
        <is>
          <t>СК2</t>
        </is>
      </c>
      <c r="M482" s="38" t="n">
        <v>45</v>
      </c>
      <c r="N482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2" s="769" t="n"/>
      <c r="P482" s="769" t="n"/>
      <c r="Q482" s="769" t="n"/>
      <c r="R482" s="735" t="n"/>
      <c r="S482" s="40" t="inlineStr"/>
      <c r="T482" s="40" t="inlineStr"/>
      <c r="U482" s="41" t="inlineStr">
        <is>
          <t>кг</t>
        </is>
      </c>
      <c r="V482" s="770" t="n">
        <v>0</v>
      </c>
      <c r="W482" s="771">
        <f>IFERROR(IF(V482="",0,CEILING((V482/$H482),1)*$H482),"")</f>
        <v/>
      </c>
      <c r="X482" s="42">
        <f>IFERROR(IF(W482=0,"",ROUNDUP(W482/H482,0)*0.00753),"")</f>
        <v/>
      </c>
      <c r="Y482" s="69" t="inlineStr"/>
      <c r="Z482" s="70" t="inlineStr"/>
      <c r="AD482" s="71" t="n"/>
      <c r="BA482" s="343" t="inlineStr">
        <is>
          <t>КИ</t>
        </is>
      </c>
    </row>
    <row r="483">
      <c r="A483" s="373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кор</t>
        </is>
      </c>
      <c r="V483" s="774">
        <f>IFERROR(V480/H480,"0")+IFERROR(V481/H481,"0")+IFERROR(V482/H482,"0")</f>
        <v/>
      </c>
      <c r="W483" s="774">
        <f>IFERROR(W480/H480,"0")+IFERROR(W481/H481,"0")+IFERROR(W482/H482,"0")</f>
        <v/>
      </c>
      <c r="X483" s="774">
        <f>IFERROR(IF(X480="",0,X480),"0")+IFERROR(IF(X481="",0,X481),"0")+IFERROR(IF(X482="",0,X482),"0")</f>
        <v/>
      </c>
      <c r="Y483" s="775" t="n"/>
      <c r="Z483" s="775" t="n"/>
    </row>
    <row r="484">
      <c r="A484" s="362" t="n"/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772" t="n"/>
      <c r="N484" s="773" t="inlineStr">
        <is>
          <t>Итого</t>
        </is>
      </c>
      <c r="O484" s="743" t="n"/>
      <c r="P484" s="743" t="n"/>
      <c r="Q484" s="743" t="n"/>
      <c r="R484" s="743" t="n"/>
      <c r="S484" s="743" t="n"/>
      <c r="T484" s="744" t="n"/>
      <c r="U484" s="43" t="inlineStr">
        <is>
          <t>кг</t>
        </is>
      </c>
      <c r="V484" s="774">
        <f>IFERROR(SUM(V480:V482),"0")</f>
        <v/>
      </c>
      <c r="W484" s="774">
        <f>IFERROR(SUM(W480:W482),"0")</f>
        <v/>
      </c>
      <c r="X484" s="43" t="n"/>
      <c r="Y484" s="775" t="n"/>
      <c r="Z484" s="775" t="n"/>
    </row>
    <row r="485" ht="27.75" customHeight="1">
      <c r="A485" s="392" t="inlineStr">
        <is>
          <t>Зареченские</t>
        </is>
      </c>
      <c r="B485" s="766" t="n"/>
      <c r="C485" s="766" t="n"/>
      <c r="D485" s="766" t="n"/>
      <c r="E485" s="766" t="n"/>
      <c r="F485" s="766" t="n"/>
      <c r="G485" s="766" t="n"/>
      <c r="H485" s="766" t="n"/>
      <c r="I485" s="766" t="n"/>
      <c r="J485" s="766" t="n"/>
      <c r="K485" s="766" t="n"/>
      <c r="L485" s="766" t="n"/>
      <c r="M485" s="766" t="n"/>
      <c r="N485" s="766" t="n"/>
      <c r="O485" s="766" t="n"/>
      <c r="P485" s="766" t="n"/>
      <c r="Q485" s="766" t="n"/>
      <c r="R485" s="766" t="n"/>
      <c r="S485" s="766" t="n"/>
      <c r="T485" s="766" t="n"/>
      <c r="U485" s="766" t="n"/>
      <c r="V485" s="766" t="n"/>
      <c r="W485" s="766" t="n"/>
      <c r="X485" s="766" t="n"/>
      <c r="Y485" s="55" t="n"/>
      <c r="Z485" s="55" t="n"/>
    </row>
    <row r="486" ht="16.5" customHeight="1">
      <c r="A486" s="393" t="inlineStr">
        <is>
          <t>Зареченские продукты</t>
        </is>
      </c>
      <c r="B486" s="362" t="n"/>
      <c r="C486" s="362" t="n"/>
      <c r="D486" s="362" t="n"/>
      <c r="E486" s="362" t="n"/>
      <c r="F486" s="362" t="n"/>
      <c r="G486" s="362" t="n"/>
      <c r="H486" s="362" t="n"/>
      <c r="I486" s="362" t="n"/>
      <c r="J486" s="362" t="n"/>
      <c r="K486" s="362" t="n"/>
      <c r="L486" s="362" t="n"/>
      <c r="M486" s="362" t="n"/>
      <c r="N486" s="362" t="n"/>
      <c r="O486" s="362" t="n"/>
      <c r="P486" s="362" t="n"/>
      <c r="Q486" s="362" t="n"/>
      <c r="R486" s="362" t="n"/>
      <c r="S486" s="362" t="n"/>
      <c r="T486" s="362" t="n"/>
      <c r="U486" s="362" t="n"/>
      <c r="V486" s="362" t="n"/>
      <c r="W486" s="362" t="n"/>
      <c r="X486" s="362" t="n"/>
      <c r="Y486" s="393" t="n"/>
      <c r="Z486" s="393" t="n"/>
    </row>
    <row r="487" ht="14.25" customHeight="1">
      <c r="A487" s="378" t="inlineStr">
        <is>
          <t>Вареные колбасы</t>
        </is>
      </c>
      <c r="B487" s="362" t="n"/>
      <c r="C487" s="362" t="n"/>
      <c r="D487" s="362" t="n"/>
      <c r="E487" s="362" t="n"/>
      <c r="F487" s="362" t="n"/>
      <c r="G487" s="362" t="n"/>
      <c r="H487" s="362" t="n"/>
      <c r="I487" s="362" t="n"/>
      <c r="J487" s="362" t="n"/>
      <c r="K487" s="362" t="n"/>
      <c r="L487" s="362" t="n"/>
      <c r="M487" s="362" t="n"/>
      <c r="N487" s="362" t="n"/>
      <c r="O487" s="362" t="n"/>
      <c r="P487" s="362" t="n"/>
      <c r="Q487" s="362" t="n"/>
      <c r="R487" s="362" t="n"/>
      <c r="S487" s="362" t="n"/>
      <c r="T487" s="362" t="n"/>
      <c r="U487" s="362" t="n"/>
      <c r="V487" s="362" t="n"/>
      <c r="W487" s="362" t="n"/>
      <c r="X487" s="362" t="n"/>
      <c r="Y487" s="378" t="n"/>
      <c r="Z487" s="378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5" t="n">
        <v>4640242181011</v>
      </c>
      <c r="E488" s="735" t="n"/>
      <c r="F488" s="767" t="n">
        <v>1.35</v>
      </c>
      <c r="G488" s="38" t="n">
        <v>8</v>
      </c>
      <c r="H488" s="767" t="n">
        <v>10.8</v>
      </c>
      <c r="I488" s="76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46" t="inlineStr">
        <is>
          <t>Вареные колбасы «Молочная» Весовой п/а ТМ «Зареченские»</t>
        </is>
      </c>
      <c r="O488" s="769" t="n"/>
      <c r="P488" s="769" t="n"/>
      <c r="Q488" s="769" t="n"/>
      <c r="R488" s="735" t="n"/>
      <c r="S488" s="40" t="inlineStr"/>
      <c r="T488" s="40" t="inlineStr"/>
      <c r="U488" s="41" t="inlineStr">
        <is>
          <t>кг</t>
        </is>
      </c>
      <c r="V488" s="770" t="n">
        <v>0</v>
      </c>
      <c r="W488" s="77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>
        <is>
          <t>Новинка</t>
        </is>
      </c>
      <c r="AD488" s="71" t="n"/>
      <c r="BA488" s="344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365" t="n">
        <v>4640242180922</v>
      </c>
      <c r="E489" s="735" t="n"/>
      <c r="F489" s="767" t="n">
        <v>1.35</v>
      </c>
      <c r="G489" s="38" t="n">
        <v>8</v>
      </c>
      <c r="H489" s="767" t="n">
        <v>10.8</v>
      </c>
      <c r="I489" s="767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47" t="inlineStr">
        <is>
          <t>Вареные колбасы «Нежная со шпиком» Весовой п/а ТМ «Зареченские»</t>
        </is>
      </c>
      <c r="O489" s="769" t="n"/>
      <c r="P489" s="769" t="n"/>
      <c r="Q489" s="769" t="n"/>
      <c r="R489" s="735" t="n"/>
      <c r="S489" s="40" t="inlineStr"/>
      <c r="T489" s="40" t="inlineStr"/>
      <c r="U489" s="41" t="inlineStr">
        <is>
          <t>кг</t>
        </is>
      </c>
      <c r="V489" s="770" t="n">
        <v>0</v>
      </c>
      <c r="W489" s="77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>
        <is>
          <t>Новинка</t>
        </is>
      </c>
      <c r="AD489" s="71" t="n"/>
      <c r="BA489" s="345" t="inlineStr">
        <is>
          <t>КИ</t>
        </is>
      </c>
    </row>
    <row r="490" ht="27" customHeight="1">
      <c r="A490" s="64" t="inlineStr">
        <is>
          <t>SU002807</t>
        </is>
      </c>
      <c r="B490" s="64" t="inlineStr">
        <is>
          <t>P003583</t>
        </is>
      </c>
      <c r="C490" s="37" t="n">
        <v>4301011585</v>
      </c>
      <c r="D490" s="365" t="n">
        <v>4640242180441</v>
      </c>
      <c r="E490" s="735" t="n"/>
      <c r="F490" s="767" t="n">
        <v>1.5</v>
      </c>
      <c r="G490" s="38" t="n">
        <v>8</v>
      </c>
      <c r="H490" s="767" t="n">
        <v>12</v>
      </c>
      <c r="I490" s="76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48" t="inlineStr">
        <is>
          <t>Вареные колбасы «Муромская» Весовой п/а ТМ «Зареченские»</t>
        </is>
      </c>
      <c r="O490" s="769" t="n"/>
      <c r="P490" s="769" t="n"/>
      <c r="Q490" s="769" t="n"/>
      <c r="R490" s="735" t="n"/>
      <c r="S490" s="40" t="inlineStr"/>
      <c r="T490" s="40" t="inlineStr"/>
      <c r="U490" s="41" t="inlineStr">
        <is>
          <t>кг</t>
        </is>
      </c>
      <c r="V490" s="770" t="n">
        <v>0</v>
      </c>
      <c r="W490" s="77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SU002808</t>
        </is>
      </c>
      <c r="B491" s="64" t="inlineStr">
        <is>
          <t>P003582</t>
        </is>
      </c>
      <c r="C491" s="37" t="n">
        <v>4301011584</v>
      </c>
      <c r="D491" s="365" t="n">
        <v>4640242180564</v>
      </c>
      <c r="E491" s="735" t="n"/>
      <c r="F491" s="767" t="n">
        <v>1.5</v>
      </c>
      <c r="G491" s="38" t="n">
        <v>8</v>
      </c>
      <c r="H491" s="767" t="n">
        <v>12</v>
      </c>
      <c r="I491" s="767" t="n">
        <v>12.48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50</v>
      </c>
      <c r="N491" s="1049" t="inlineStr">
        <is>
          <t>Вареные колбасы «Нежная» НТУ Весовые П/а ТМ «Зареченские»</t>
        </is>
      </c>
      <c r="O491" s="769" t="n"/>
      <c r="P491" s="769" t="n"/>
      <c r="Q491" s="769" t="n"/>
      <c r="R491" s="735" t="n"/>
      <c r="S491" s="40" t="inlineStr"/>
      <c r="T491" s="40" t="inlineStr"/>
      <c r="U491" s="41" t="inlineStr">
        <is>
          <t>кг</t>
        </is>
      </c>
      <c r="V491" s="770" t="n">
        <v>40</v>
      </c>
      <c r="W491" s="77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7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5" t="n">
        <v>4640242180038</v>
      </c>
      <c r="E492" s="735" t="n"/>
      <c r="F492" s="767" t="n">
        <v>0.4</v>
      </c>
      <c r="G492" s="38" t="n">
        <v>10</v>
      </c>
      <c r="H492" s="767" t="n">
        <v>4</v>
      </c>
      <c r="I492" s="76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50" t="inlineStr">
        <is>
          <t>Вареные колбасы «Нежная» ф/в 0,4 п/а ТМ «Зареченские»</t>
        </is>
      </c>
      <c r="O492" s="769" t="n"/>
      <c r="P492" s="769" t="n"/>
      <c r="Q492" s="769" t="n"/>
      <c r="R492" s="735" t="n"/>
      <c r="S492" s="40" t="inlineStr"/>
      <c r="T492" s="40" t="inlineStr"/>
      <c r="U492" s="41" t="inlineStr">
        <is>
          <t>кг</t>
        </is>
      </c>
      <c r="V492" s="770" t="n">
        <v>0</v>
      </c>
      <c r="W492" s="77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8" t="inlineStr">
        <is>
          <t>КИ</t>
        </is>
      </c>
    </row>
    <row r="493">
      <c r="A493" s="373" t="n"/>
      <c r="B493" s="362" t="n"/>
      <c r="C493" s="362" t="n"/>
      <c r="D493" s="362" t="n"/>
      <c r="E493" s="362" t="n"/>
      <c r="F493" s="362" t="n"/>
      <c r="G493" s="362" t="n"/>
      <c r="H493" s="362" t="n"/>
      <c r="I493" s="362" t="n"/>
      <c r="J493" s="362" t="n"/>
      <c r="K493" s="362" t="n"/>
      <c r="L493" s="362" t="n"/>
      <c r="M493" s="772" t="n"/>
      <c r="N493" s="773" t="inlineStr">
        <is>
          <t>Итого</t>
        </is>
      </c>
      <c r="O493" s="743" t="n"/>
      <c r="P493" s="743" t="n"/>
      <c r="Q493" s="743" t="n"/>
      <c r="R493" s="743" t="n"/>
      <c r="S493" s="743" t="n"/>
      <c r="T493" s="744" t="n"/>
      <c r="U493" s="43" t="inlineStr">
        <is>
          <t>кор</t>
        </is>
      </c>
      <c r="V493" s="774">
        <f>IFERROR(V488/H488,"0")+IFERROR(V489/H489,"0")+IFERROR(V490/H490,"0")+IFERROR(V491/H491,"0")+IFERROR(V492/H492,"0")</f>
        <v/>
      </c>
      <c r="W493" s="774">
        <f>IFERROR(W488/H488,"0")+IFERROR(W489/H489,"0")+IFERROR(W490/H490,"0")+IFERROR(W491/H491,"0")+IFERROR(W492/H492,"0")</f>
        <v/>
      </c>
      <c r="X493" s="774">
        <f>IFERROR(IF(X488="",0,X488),"0")+IFERROR(IF(X489="",0,X489),"0")+IFERROR(IF(X490="",0,X490),"0")+IFERROR(IF(X491="",0,X491),"0")+IFERROR(IF(X492="",0,X492),"0")</f>
        <v/>
      </c>
      <c r="Y493" s="775" t="n"/>
      <c r="Z493" s="775" t="n"/>
    </row>
    <row r="494">
      <c r="A494" s="362" t="n"/>
      <c r="B494" s="362" t="n"/>
      <c r="C494" s="362" t="n"/>
      <c r="D494" s="362" t="n"/>
      <c r="E494" s="362" t="n"/>
      <c r="F494" s="362" t="n"/>
      <c r="G494" s="362" t="n"/>
      <c r="H494" s="362" t="n"/>
      <c r="I494" s="362" t="n"/>
      <c r="J494" s="362" t="n"/>
      <c r="K494" s="362" t="n"/>
      <c r="L494" s="362" t="n"/>
      <c r="M494" s="772" t="n"/>
      <c r="N494" s="773" t="inlineStr">
        <is>
          <t>Итого</t>
        </is>
      </c>
      <c r="O494" s="743" t="n"/>
      <c r="P494" s="743" t="n"/>
      <c r="Q494" s="743" t="n"/>
      <c r="R494" s="743" t="n"/>
      <c r="S494" s="743" t="n"/>
      <c r="T494" s="744" t="n"/>
      <c r="U494" s="43" t="inlineStr">
        <is>
          <t>кг</t>
        </is>
      </c>
      <c r="V494" s="774">
        <f>IFERROR(SUM(V488:V492),"0")</f>
        <v/>
      </c>
      <c r="W494" s="774">
        <f>IFERROR(SUM(W488:W492),"0")</f>
        <v/>
      </c>
      <c r="X494" s="43" t="n"/>
      <c r="Y494" s="775" t="n"/>
      <c r="Z494" s="775" t="n"/>
    </row>
    <row r="495" ht="14.25" customHeight="1">
      <c r="A495" s="378" t="inlineStr">
        <is>
          <t>Ветчины</t>
        </is>
      </c>
      <c r="B495" s="362" t="n"/>
      <c r="C495" s="362" t="n"/>
      <c r="D495" s="362" t="n"/>
      <c r="E495" s="362" t="n"/>
      <c r="F495" s="362" t="n"/>
      <c r="G495" s="362" t="n"/>
      <c r="H495" s="362" t="n"/>
      <c r="I495" s="362" t="n"/>
      <c r="J495" s="362" t="n"/>
      <c r="K495" s="362" t="n"/>
      <c r="L495" s="362" t="n"/>
      <c r="M495" s="362" t="n"/>
      <c r="N495" s="362" t="n"/>
      <c r="O495" s="362" t="n"/>
      <c r="P495" s="362" t="n"/>
      <c r="Q495" s="362" t="n"/>
      <c r="R495" s="362" t="n"/>
      <c r="S495" s="362" t="n"/>
      <c r="T495" s="362" t="n"/>
      <c r="U495" s="362" t="n"/>
      <c r="V495" s="362" t="n"/>
      <c r="W495" s="362" t="n"/>
      <c r="X495" s="362" t="n"/>
      <c r="Y495" s="378" t="n"/>
      <c r="Z495" s="378" t="n"/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365" t="n">
        <v>4640242180090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Ветчины «Рубленая»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>
        <is>
          <t>Новинка</t>
        </is>
      </c>
      <c r="AD496" s="71" t="n"/>
      <c r="BA496" s="349" t="inlineStr">
        <is>
          <t>КИ</t>
        </is>
      </c>
    </row>
    <row r="497" ht="27" customHeight="1">
      <c r="A497" s="64" t="inlineStr">
        <is>
          <t>SU002811</t>
        </is>
      </c>
      <c r="B497" s="64" t="inlineStr">
        <is>
          <t>P003588</t>
        </is>
      </c>
      <c r="C497" s="37" t="n">
        <v>4301020260</v>
      </c>
      <c r="D497" s="365" t="n">
        <v>4640242180526</v>
      </c>
      <c r="E497" s="735" t="n"/>
      <c r="F497" s="767" t="n">
        <v>1.8</v>
      </c>
      <c r="G497" s="38" t="n">
        <v>6</v>
      </c>
      <c r="H497" s="767" t="n">
        <v>10.8</v>
      </c>
      <c r="I497" s="767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Ветчины «Нежная» Весовой п/а ТМ «Зареченские» большой батон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 ht="16.5" customHeight="1">
      <c r="A498" s="64" t="inlineStr">
        <is>
          <t>SU002806</t>
        </is>
      </c>
      <c r="B498" s="64" t="inlineStr">
        <is>
          <t>P003591</t>
        </is>
      </c>
      <c r="C498" s="37" t="n">
        <v>4301020269</v>
      </c>
      <c r="D498" s="365" t="n">
        <v>4640242180519</v>
      </c>
      <c r="E498" s="735" t="n"/>
      <c r="F498" s="767" t="n">
        <v>1.35</v>
      </c>
      <c r="G498" s="38" t="n">
        <v>8</v>
      </c>
      <c r="H498" s="767" t="n">
        <v>10.8</v>
      </c>
      <c r="I498" s="767" t="n">
        <v>11.28</v>
      </c>
      <c r="J498" s="38" t="n">
        <v>56</v>
      </c>
      <c r="K498" s="38" t="inlineStr">
        <is>
          <t>8</t>
        </is>
      </c>
      <c r="L498" s="39" t="inlineStr">
        <is>
          <t>СК3</t>
        </is>
      </c>
      <c r="M498" s="38" t="n">
        <v>50</v>
      </c>
      <c r="N498" s="1053" t="inlineStr">
        <is>
          <t>Ветчины «Нежная» Весовой п/а ТМ «Зареченские»</t>
        </is>
      </c>
      <c r="O498" s="769" t="n"/>
      <c r="P498" s="769" t="n"/>
      <c r="Q498" s="769" t="n"/>
      <c r="R498" s="735" t="n"/>
      <c r="S498" s="40" t="inlineStr"/>
      <c r="T498" s="40" t="inlineStr"/>
      <c r="U498" s="41" t="inlineStr">
        <is>
          <t>кг</t>
        </is>
      </c>
      <c r="V498" s="770" t="n">
        <v>0</v>
      </c>
      <c r="W498" s="77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51" t="inlineStr">
        <is>
          <t>КИ</t>
        </is>
      </c>
    </row>
    <row r="499">
      <c r="A499" s="373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кор</t>
        </is>
      </c>
      <c r="V499" s="774">
        <f>IFERROR(V496/H496,"0")+IFERROR(V497/H497,"0")+IFERROR(V498/H498,"0")</f>
        <v/>
      </c>
      <c r="W499" s="774">
        <f>IFERROR(W496/H496,"0")+IFERROR(W497/H497,"0")+IFERROR(W498/H498,"0")</f>
        <v/>
      </c>
      <c r="X499" s="774">
        <f>IFERROR(IF(X496="",0,X496),"0")+IFERROR(IF(X497="",0,X497),"0")+IFERROR(IF(X498="",0,X498),"0")</f>
        <v/>
      </c>
      <c r="Y499" s="775" t="n"/>
      <c r="Z499" s="775" t="n"/>
    </row>
    <row r="500">
      <c r="A500" s="362" t="n"/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772" t="n"/>
      <c r="N500" s="773" t="inlineStr">
        <is>
          <t>Итого</t>
        </is>
      </c>
      <c r="O500" s="743" t="n"/>
      <c r="P500" s="743" t="n"/>
      <c r="Q500" s="743" t="n"/>
      <c r="R500" s="743" t="n"/>
      <c r="S500" s="743" t="n"/>
      <c r="T500" s="744" t="n"/>
      <c r="U500" s="43" t="inlineStr">
        <is>
          <t>кг</t>
        </is>
      </c>
      <c r="V500" s="774">
        <f>IFERROR(SUM(V496:V498),"0")</f>
        <v/>
      </c>
      <c r="W500" s="774">
        <f>IFERROR(SUM(W496:W498),"0")</f>
        <v/>
      </c>
      <c r="X500" s="43" t="n"/>
      <c r="Y500" s="775" t="n"/>
      <c r="Z500" s="775" t="n"/>
    </row>
    <row r="501" ht="14.25" customHeight="1">
      <c r="A501" s="378" t="inlineStr">
        <is>
          <t>Копченые колбасы</t>
        </is>
      </c>
      <c r="B501" s="362" t="n"/>
      <c r="C501" s="362" t="n"/>
      <c r="D501" s="362" t="n"/>
      <c r="E501" s="362" t="n"/>
      <c r="F501" s="362" t="n"/>
      <c r="G501" s="362" t="n"/>
      <c r="H501" s="362" t="n"/>
      <c r="I501" s="362" t="n"/>
      <c r="J501" s="362" t="n"/>
      <c r="K501" s="362" t="n"/>
      <c r="L501" s="362" t="n"/>
      <c r="M501" s="362" t="n"/>
      <c r="N501" s="362" t="n"/>
      <c r="O501" s="362" t="n"/>
      <c r="P501" s="362" t="n"/>
      <c r="Q501" s="362" t="n"/>
      <c r="R501" s="362" t="n"/>
      <c r="S501" s="362" t="n"/>
      <c r="T501" s="362" t="n"/>
      <c r="U501" s="362" t="n"/>
      <c r="V501" s="362" t="n"/>
      <c r="W501" s="362" t="n"/>
      <c r="X501" s="362" t="n"/>
      <c r="Y501" s="378" t="n"/>
      <c r="Z501" s="378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5" t="n">
        <v>4640242180816</v>
      </c>
      <c r="E502" s="735" t="n"/>
      <c r="F502" s="767" t="n">
        <v>0.7</v>
      </c>
      <c r="G502" s="38" t="n">
        <v>6</v>
      </c>
      <c r="H502" s="767" t="n">
        <v>4.2</v>
      </c>
      <c r="I502" s="76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4" t="inlineStr">
        <is>
          <t>Копченые колбасы «Сервелат Пражский» Весовой фиброуз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5" t="n">
        <v>4640242180595</v>
      </c>
      <c r="E503" s="735" t="n"/>
      <c r="F503" s="767" t="n">
        <v>0.7</v>
      </c>
      <c r="G503" s="38" t="n">
        <v>6</v>
      </c>
      <c r="H503" s="767" t="n">
        <v>4.2</v>
      </c>
      <c r="I503" s="76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55" t="inlineStr">
        <is>
          <t>В/к колбасы «Сервелат Рижский» НТУ Весовые Фиброуз в/у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5" t="n">
        <v>4640242180908</v>
      </c>
      <c r="E504" s="735" t="n"/>
      <c r="F504" s="767" t="n">
        <v>0.28</v>
      </c>
      <c r="G504" s="38" t="n">
        <v>6</v>
      </c>
      <c r="H504" s="767" t="n">
        <v>1.68</v>
      </c>
      <c r="I504" s="76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6" t="inlineStr">
        <is>
          <t>Копченые колбасы «Сервелат Пражский» срез Фикс.вес 0,28 фиброуз в/у ТМ «Зареченские»</t>
        </is>
      </c>
      <c r="O504" s="769" t="n"/>
      <c r="P504" s="769" t="n"/>
      <c r="Q504" s="769" t="n"/>
      <c r="R504" s="735" t="n"/>
      <c r="S504" s="40" t="inlineStr"/>
      <c r="T504" s="40" t="inlineStr"/>
      <c r="U504" s="41" t="inlineStr">
        <is>
          <t>кг</t>
        </is>
      </c>
      <c r="V504" s="770" t="n">
        <v>0</v>
      </c>
      <c r="W504" s="77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5" t="n">
        <v>4640242180489</v>
      </c>
      <c r="E505" s="735" t="n"/>
      <c r="F505" s="767" t="n">
        <v>0.28</v>
      </c>
      <c r="G505" s="38" t="n">
        <v>6</v>
      </c>
      <c r="H505" s="767" t="n">
        <v>1.68</v>
      </c>
      <c r="I505" s="76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57" t="inlineStr">
        <is>
          <t>В/к колбасы «Сервелат Рижский» срез Фикс.вес 0,28 Фиброуз в/у ТМ «Зареченские»</t>
        </is>
      </c>
      <c r="O505" s="769" t="n"/>
      <c r="P505" s="769" t="n"/>
      <c r="Q505" s="769" t="n"/>
      <c r="R505" s="735" t="n"/>
      <c r="S505" s="40" t="inlineStr"/>
      <c r="T505" s="40" t="inlineStr"/>
      <c r="U505" s="41" t="inlineStr">
        <is>
          <t>кг</t>
        </is>
      </c>
      <c r="V505" s="770" t="n">
        <v>0</v>
      </c>
      <c r="W505" s="77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5" t="inlineStr">
        <is>
          <t>КИ</t>
        </is>
      </c>
    </row>
    <row r="506">
      <c r="A506" s="373" t="n"/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772" t="n"/>
      <c r="N506" s="773" t="inlineStr">
        <is>
          <t>Итого</t>
        </is>
      </c>
      <c r="O506" s="743" t="n"/>
      <c r="P506" s="743" t="n"/>
      <c r="Q506" s="743" t="n"/>
      <c r="R506" s="743" t="n"/>
      <c r="S506" s="743" t="n"/>
      <c r="T506" s="744" t="n"/>
      <c r="U506" s="43" t="inlineStr">
        <is>
          <t>кор</t>
        </is>
      </c>
      <c r="V506" s="774">
        <f>IFERROR(V502/H502,"0")+IFERROR(V503/H503,"0")+IFERROR(V504/H504,"0")+IFERROR(V505/H505,"0")</f>
        <v/>
      </c>
      <c r="W506" s="774">
        <f>IFERROR(W502/H502,"0")+IFERROR(W503/H503,"0")+IFERROR(W504/H504,"0")+IFERROR(W505/H505,"0")</f>
        <v/>
      </c>
      <c r="X506" s="774">
        <f>IFERROR(IF(X502="",0,X502),"0")+IFERROR(IF(X503="",0,X503),"0")+IFERROR(IF(X504="",0,X504),"0")+IFERROR(IF(X505="",0,X505),"0")</f>
        <v/>
      </c>
      <c r="Y506" s="775" t="n"/>
      <c r="Z506" s="775" t="n"/>
    </row>
    <row r="507">
      <c r="A507" s="362" t="n"/>
      <c r="B507" s="362" t="n"/>
      <c r="C507" s="362" t="n"/>
      <c r="D507" s="362" t="n"/>
      <c r="E507" s="362" t="n"/>
      <c r="F507" s="362" t="n"/>
      <c r="G507" s="362" t="n"/>
      <c r="H507" s="362" t="n"/>
      <c r="I507" s="362" t="n"/>
      <c r="J507" s="362" t="n"/>
      <c r="K507" s="362" t="n"/>
      <c r="L507" s="362" t="n"/>
      <c r="M507" s="772" t="n"/>
      <c r="N507" s="773" t="inlineStr">
        <is>
          <t>Итого</t>
        </is>
      </c>
      <c r="O507" s="743" t="n"/>
      <c r="P507" s="743" t="n"/>
      <c r="Q507" s="743" t="n"/>
      <c r="R507" s="743" t="n"/>
      <c r="S507" s="743" t="n"/>
      <c r="T507" s="744" t="n"/>
      <c r="U507" s="43" t="inlineStr">
        <is>
          <t>кг</t>
        </is>
      </c>
      <c r="V507" s="774">
        <f>IFERROR(SUM(V502:V505),"0")</f>
        <v/>
      </c>
      <c r="W507" s="774">
        <f>IFERROR(SUM(W502:W505),"0")</f>
        <v/>
      </c>
      <c r="X507" s="43" t="n"/>
      <c r="Y507" s="775" t="n"/>
      <c r="Z507" s="775" t="n"/>
    </row>
    <row r="508" ht="14.25" customHeight="1">
      <c r="A508" s="378" t="inlineStr">
        <is>
          <t>Сосиски</t>
        </is>
      </c>
      <c r="B508" s="362" t="n"/>
      <c r="C508" s="362" t="n"/>
      <c r="D508" s="362" t="n"/>
      <c r="E508" s="362" t="n"/>
      <c r="F508" s="362" t="n"/>
      <c r="G508" s="362" t="n"/>
      <c r="H508" s="362" t="n"/>
      <c r="I508" s="362" t="n"/>
      <c r="J508" s="362" t="n"/>
      <c r="K508" s="362" t="n"/>
      <c r="L508" s="362" t="n"/>
      <c r="M508" s="362" t="n"/>
      <c r="N508" s="362" t="n"/>
      <c r="O508" s="362" t="n"/>
      <c r="P508" s="362" t="n"/>
      <c r="Q508" s="362" t="n"/>
      <c r="R508" s="362" t="n"/>
      <c r="S508" s="362" t="n"/>
      <c r="T508" s="362" t="n"/>
      <c r="U508" s="362" t="n"/>
      <c r="V508" s="362" t="n"/>
      <c r="W508" s="362" t="n"/>
      <c r="X508" s="362" t="n"/>
      <c r="Y508" s="378" t="n"/>
      <c r="Z508" s="378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5" t="n">
        <v>4680115880870</v>
      </c>
      <c r="E509" s="735" t="n"/>
      <c r="F509" s="767" t="n">
        <v>1.3</v>
      </c>
      <c r="G509" s="38" t="n">
        <v>6</v>
      </c>
      <c r="H509" s="767" t="n">
        <v>7.8</v>
      </c>
      <c r="I509" s="76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650</v>
      </c>
      <c r="W509" s="77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5" t="n">
        <v>4640242180540</v>
      </c>
      <c r="E510" s="735" t="n"/>
      <c r="F510" s="767" t="n">
        <v>1.3</v>
      </c>
      <c r="G510" s="38" t="n">
        <v>6</v>
      </c>
      <c r="H510" s="767" t="n">
        <v>7.8</v>
      </c>
      <c r="I510" s="76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59" t="inlineStr">
        <is>
          <t>Сосиски «Сочные» Весовой п/а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5" t="n">
        <v>4640242181233</v>
      </c>
      <c r="E511" s="735" t="n"/>
      <c r="F511" s="767" t="n">
        <v>0.3</v>
      </c>
      <c r="G511" s="38" t="n">
        <v>6</v>
      </c>
      <c r="H511" s="767" t="n">
        <v>1.8</v>
      </c>
      <c r="I511" s="76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Сосиски «Датские» Фикс.вес 0,3 П/а мгс ТМ «Зареченские»</t>
        </is>
      </c>
      <c r="O511" s="769" t="n"/>
      <c r="P511" s="769" t="n"/>
      <c r="Q511" s="769" t="n"/>
      <c r="R511" s="735" t="n"/>
      <c r="S511" s="40" t="inlineStr"/>
      <c r="T511" s="40" t="inlineStr"/>
      <c r="U511" s="41" t="inlineStr">
        <is>
          <t>кг</t>
        </is>
      </c>
      <c r="V511" s="770" t="n">
        <v>0</v>
      </c>
      <c r="W511" s="77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5" t="n">
        <v>4640242180557</v>
      </c>
      <c r="E512" s="735" t="n"/>
      <c r="F512" s="767" t="n">
        <v>0.5</v>
      </c>
      <c r="G512" s="38" t="n">
        <v>6</v>
      </c>
      <c r="H512" s="767" t="n">
        <v>3</v>
      </c>
      <c r="I512" s="76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61" t="inlineStr">
        <is>
          <t>Сосиски «Сочные» Фикс.вес 0,5 п/а ТМ «Зареченские»</t>
        </is>
      </c>
      <c r="O512" s="769" t="n"/>
      <c r="P512" s="769" t="n"/>
      <c r="Q512" s="769" t="n"/>
      <c r="R512" s="735" t="n"/>
      <c r="S512" s="40" t="inlineStr"/>
      <c r="T512" s="40" t="inlineStr"/>
      <c r="U512" s="41" t="inlineStr">
        <is>
          <t>кг</t>
        </is>
      </c>
      <c r="V512" s="770" t="n">
        <v>0</v>
      </c>
      <c r="W512" s="77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9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5" t="n">
        <v>4640242181226</v>
      </c>
      <c r="E513" s="735" t="n"/>
      <c r="F513" s="767" t="n">
        <v>0.3</v>
      </c>
      <c r="G513" s="38" t="n">
        <v>6</v>
      </c>
      <c r="H513" s="767" t="n">
        <v>1.8</v>
      </c>
      <c r="I513" s="76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62" t="inlineStr">
        <is>
          <t>Сосиски «Сочные» Фикс.Вес 0,3 п/а ТМ «Зареченские»</t>
        </is>
      </c>
      <c r="O513" s="769" t="n"/>
      <c r="P513" s="769" t="n"/>
      <c r="Q513" s="769" t="n"/>
      <c r="R513" s="735" t="n"/>
      <c r="S513" s="40" t="inlineStr"/>
      <c r="T513" s="40" t="inlineStr"/>
      <c r="U513" s="41" t="inlineStr">
        <is>
          <t>кг</t>
        </is>
      </c>
      <c r="V513" s="770" t="n">
        <v>0</v>
      </c>
      <c r="W513" s="77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60" t="inlineStr">
        <is>
          <t>КИ</t>
        </is>
      </c>
    </row>
    <row r="514">
      <c r="A514" s="373" t="n"/>
      <c r="B514" s="362" t="n"/>
      <c r="C514" s="362" t="n"/>
      <c r="D514" s="362" t="n"/>
      <c r="E514" s="362" t="n"/>
      <c r="F514" s="362" t="n"/>
      <c r="G514" s="362" t="n"/>
      <c r="H514" s="362" t="n"/>
      <c r="I514" s="362" t="n"/>
      <c r="J514" s="362" t="n"/>
      <c r="K514" s="362" t="n"/>
      <c r="L514" s="362" t="n"/>
      <c r="M514" s="772" t="n"/>
      <c r="N514" s="773" t="inlineStr">
        <is>
          <t>Итого</t>
        </is>
      </c>
      <c r="O514" s="743" t="n"/>
      <c r="P514" s="743" t="n"/>
      <c r="Q514" s="743" t="n"/>
      <c r="R514" s="743" t="n"/>
      <c r="S514" s="743" t="n"/>
      <c r="T514" s="744" t="n"/>
      <c r="U514" s="43" t="inlineStr">
        <is>
          <t>кор</t>
        </is>
      </c>
      <c r="V514" s="774">
        <f>IFERROR(V509/H509,"0")+IFERROR(V510/H510,"0")+IFERROR(V511/H511,"0")+IFERROR(V512/H512,"0")+IFERROR(V513/H513,"0")</f>
        <v/>
      </c>
      <c r="W514" s="774">
        <f>IFERROR(W509/H509,"0")+IFERROR(W510/H510,"0")+IFERROR(W511/H511,"0")+IFERROR(W512/H512,"0")+IFERROR(W513/H513,"0")</f>
        <v/>
      </c>
      <c r="X514" s="774">
        <f>IFERROR(IF(X509="",0,X509),"0")+IFERROR(IF(X510="",0,X510),"0")+IFERROR(IF(X511="",0,X511),"0")+IFERROR(IF(X512="",0,X512),"0")+IFERROR(IF(X513="",0,X513),"0")</f>
        <v/>
      </c>
      <c r="Y514" s="775" t="n"/>
      <c r="Z514" s="775" t="n"/>
    </row>
    <row r="515">
      <c r="A515" s="362" t="n"/>
      <c r="B515" s="362" t="n"/>
      <c r="C515" s="362" t="n"/>
      <c r="D515" s="362" t="n"/>
      <c r="E515" s="362" t="n"/>
      <c r="F515" s="362" t="n"/>
      <c r="G515" s="362" t="n"/>
      <c r="H515" s="362" t="n"/>
      <c r="I515" s="362" t="n"/>
      <c r="J515" s="362" t="n"/>
      <c r="K515" s="362" t="n"/>
      <c r="L515" s="362" t="n"/>
      <c r="M515" s="772" t="n"/>
      <c r="N515" s="773" t="inlineStr">
        <is>
          <t>Итого</t>
        </is>
      </c>
      <c r="O515" s="743" t="n"/>
      <c r="P515" s="743" t="n"/>
      <c r="Q515" s="743" t="n"/>
      <c r="R515" s="743" t="n"/>
      <c r="S515" s="743" t="n"/>
      <c r="T515" s="744" t="n"/>
      <c r="U515" s="43" t="inlineStr">
        <is>
          <t>кг</t>
        </is>
      </c>
      <c r="V515" s="774">
        <f>IFERROR(SUM(V509:V513),"0")</f>
        <v/>
      </c>
      <c r="W515" s="774">
        <f>IFERROR(SUM(W509:W513),"0")</f>
        <v/>
      </c>
      <c r="X515" s="43" t="n"/>
      <c r="Y515" s="775" t="n"/>
      <c r="Z515" s="775" t="n"/>
    </row>
    <row r="516" ht="15" customHeight="1">
      <c r="A516" s="377" t="n"/>
      <c r="B516" s="362" t="n"/>
      <c r="C516" s="362" t="n"/>
      <c r="D516" s="362" t="n"/>
      <c r="E516" s="362" t="n"/>
      <c r="F516" s="362" t="n"/>
      <c r="G516" s="362" t="n"/>
      <c r="H516" s="362" t="n"/>
      <c r="I516" s="362" t="n"/>
      <c r="J516" s="362" t="n"/>
      <c r="K516" s="362" t="n"/>
      <c r="L516" s="362" t="n"/>
      <c r="M516" s="732" t="n"/>
      <c r="N516" s="1063" t="inlineStr">
        <is>
          <t>ИТОГО НЕТТО</t>
        </is>
      </c>
      <c r="O516" s="726" t="n"/>
      <c r="P516" s="726" t="n"/>
      <c r="Q516" s="726" t="n"/>
      <c r="R516" s="726" t="n"/>
      <c r="S516" s="726" t="n"/>
      <c r="T516" s="727" t="n"/>
      <c r="U516" s="43" t="inlineStr">
        <is>
          <t>кг</t>
        </is>
      </c>
      <c r="V516" s="77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/>
      </c>
      <c r="W516" s="77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/>
      </c>
      <c r="X516" s="43" t="n"/>
      <c r="Y516" s="775" t="n"/>
      <c r="Z516" s="775" t="n"/>
    </row>
    <row r="517">
      <c r="A517" s="362" t="n"/>
      <c r="B517" s="362" t="n"/>
      <c r="C517" s="362" t="n"/>
      <c r="D517" s="362" t="n"/>
      <c r="E517" s="362" t="n"/>
      <c r="F517" s="362" t="n"/>
      <c r="G517" s="362" t="n"/>
      <c r="H517" s="362" t="n"/>
      <c r="I517" s="362" t="n"/>
      <c r="J517" s="362" t="n"/>
      <c r="K517" s="362" t="n"/>
      <c r="L517" s="362" t="n"/>
      <c r="M517" s="732" t="n"/>
      <c r="N517" s="1063" t="inlineStr">
        <is>
          <t>ИТОГО БРУТТО</t>
        </is>
      </c>
      <c r="O517" s="726" t="n"/>
      <c r="P517" s="726" t="n"/>
      <c r="Q517" s="726" t="n"/>
      <c r="R517" s="726" t="n"/>
      <c r="S517" s="726" t="n"/>
      <c r="T517" s="727" t="n"/>
      <c r="U517" s="43" t="inlineStr">
        <is>
          <t>кг</t>
        </is>
      </c>
      <c r="V517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75" t="n"/>
      <c r="Z517" s="775" t="n"/>
    </row>
    <row r="518">
      <c r="A518" s="362" t="n"/>
      <c r="B518" s="362" t="n"/>
      <c r="C518" s="362" t="n"/>
      <c r="D518" s="362" t="n"/>
      <c r="E518" s="362" t="n"/>
      <c r="F518" s="362" t="n"/>
      <c r="G518" s="362" t="n"/>
      <c r="H518" s="362" t="n"/>
      <c r="I518" s="362" t="n"/>
      <c r="J518" s="362" t="n"/>
      <c r="K518" s="362" t="n"/>
      <c r="L518" s="362" t="n"/>
      <c r="M518" s="732" t="n"/>
      <c r="N518" s="1063" t="inlineStr">
        <is>
          <t>Кол-во паллет</t>
        </is>
      </c>
      <c r="O518" s="726" t="n"/>
      <c r="P518" s="726" t="n"/>
      <c r="Q518" s="726" t="n"/>
      <c r="R518" s="726" t="n"/>
      <c r="S518" s="726" t="n"/>
      <c r="T518" s="72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75" t="n"/>
      <c r="Z518" s="775" t="n"/>
    </row>
    <row r="519">
      <c r="A519" s="362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32" t="n"/>
      <c r="N519" s="1063" t="inlineStr">
        <is>
          <t>Вес брутто  с паллетами</t>
        </is>
      </c>
      <c r="O519" s="726" t="n"/>
      <c r="P519" s="726" t="n"/>
      <c r="Q519" s="726" t="n"/>
      <c r="R519" s="726" t="n"/>
      <c r="S519" s="726" t="n"/>
      <c r="T519" s="727" t="n"/>
      <c r="U519" s="43" t="inlineStr">
        <is>
          <t>кг</t>
        </is>
      </c>
      <c r="V519" s="774">
        <f>GrossWeightTotal+PalletQtyTotal*25</f>
        <v/>
      </c>
      <c r="W519" s="774">
        <f>GrossWeightTotalR+PalletQtyTotalR*25</f>
        <v/>
      </c>
      <c r="X519" s="43" t="n"/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32" t="n"/>
      <c r="N520" s="1063" t="inlineStr">
        <is>
          <t>Кол-во коробок</t>
        </is>
      </c>
      <c r="O520" s="726" t="n"/>
      <c r="P520" s="726" t="n"/>
      <c r="Q520" s="726" t="n"/>
      <c r="R520" s="726" t="n"/>
      <c r="S520" s="726" t="n"/>
      <c r="T520" s="727" t="n"/>
      <c r="U520" s="43" t="inlineStr">
        <is>
          <t>шт</t>
        </is>
      </c>
      <c r="V520" s="77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/>
      </c>
      <c r="W520" s="77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/>
      </c>
      <c r="X520" s="43" t="n"/>
      <c r="Y520" s="775" t="n"/>
      <c r="Z520" s="775" t="n"/>
    </row>
    <row r="521" ht="14.25" customHeight="1">
      <c r="A521" s="362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Объем заказа</t>
        </is>
      </c>
      <c r="O521" s="726" t="n"/>
      <c r="P521" s="726" t="n"/>
      <c r="Q521" s="726" t="n"/>
      <c r="R521" s="726" t="n"/>
      <c r="S521" s="726" t="n"/>
      <c r="T521" s="727" t="n"/>
      <c r="U521" s="46" t="inlineStr">
        <is>
          <t>м3</t>
        </is>
      </c>
      <c r="V521" s="43" t="n"/>
      <c r="W521" s="43" t="n"/>
      <c r="X521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/>
      </c>
      <c r="Y521" s="775" t="n"/>
      <c r="Z521" s="77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61" t="inlineStr">
        <is>
          <t>Ядрена копоть</t>
        </is>
      </c>
      <c r="C523" s="361" t="inlineStr">
        <is>
          <t>Вязанка</t>
        </is>
      </c>
      <c r="D523" s="1064" t="n"/>
      <c r="E523" s="1064" t="n"/>
      <c r="F523" s="1065" t="n"/>
      <c r="G523" s="361" t="inlineStr">
        <is>
          <t>Стародворье</t>
        </is>
      </c>
      <c r="H523" s="1064" t="n"/>
      <c r="I523" s="1064" t="n"/>
      <c r="J523" s="1064" t="n"/>
      <c r="K523" s="1064" t="n"/>
      <c r="L523" s="1064" t="n"/>
      <c r="M523" s="1064" t="n"/>
      <c r="N523" s="1064" t="n"/>
      <c r="O523" s="1065" t="n"/>
      <c r="P523" s="361" t="inlineStr">
        <is>
          <t>Особый рецепт</t>
        </is>
      </c>
      <c r="Q523" s="1065" t="n"/>
      <c r="R523" s="361" t="inlineStr">
        <is>
          <t>Баварушка</t>
        </is>
      </c>
      <c r="S523" s="1065" t="n"/>
      <c r="T523" s="361" t="inlineStr">
        <is>
          <t>Дугушка</t>
        </is>
      </c>
      <c r="U523" s="361" t="inlineStr">
        <is>
          <t>Зареченские</t>
        </is>
      </c>
      <c r="Z523" s="61" t="n"/>
      <c r="AC523" s="362" t="n"/>
    </row>
    <row r="524" ht="14.25" customHeight="1" thickTop="1">
      <c r="A524" s="363" t="inlineStr">
        <is>
          <t>СЕРИЯ</t>
        </is>
      </c>
      <c r="B524" s="361" t="inlineStr">
        <is>
          <t>Ядрена копоть</t>
        </is>
      </c>
      <c r="C524" s="361" t="inlineStr">
        <is>
          <t>Столичная</t>
        </is>
      </c>
      <c r="D524" s="361" t="inlineStr">
        <is>
          <t>Классическая</t>
        </is>
      </c>
      <c r="E524" s="361" t="inlineStr">
        <is>
          <t>Вязанка</t>
        </is>
      </c>
      <c r="F524" s="361" t="inlineStr">
        <is>
          <t>Сливушки</t>
        </is>
      </c>
      <c r="G524" s="361" t="inlineStr">
        <is>
          <t>Золоченная в печи</t>
        </is>
      </c>
      <c r="H524" s="361" t="inlineStr">
        <is>
          <t>Мясорубская</t>
        </is>
      </c>
      <c r="I524" s="361" t="inlineStr">
        <is>
          <t>Сочинка</t>
        </is>
      </c>
      <c r="J524" s="361" t="inlineStr">
        <is>
          <t>Филедворская</t>
        </is>
      </c>
      <c r="K524" s="362" t="n"/>
      <c r="L524" s="361" t="inlineStr">
        <is>
          <t>Стародворская</t>
        </is>
      </c>
      <c r="M524" s="361" t="inlineStr">
        <is>
          <t>Бордо</t>
        </is>
      </c>
      <c r="N524" s="361" t="inlineStr">
        <is>
          <t>Фирменная</t>
        </is>
      </c>
      <c r="O524" s="361" t="inlineStr">
        <is>
          <t>Бавария</t>
        </is>
      </c>
      <c r="P524" s="361" t="inlineStr">
        <is>
          <t>Особая</t>
        </is>
      </c>
      <c r="Q524" s="361" t="inlineStr">
        <is>
          <t>Особая Без свинины</t>
        </is>
      </c>
      <c r="R524" s="361" t="inlineStr">
        <is>
          <t>Филейбургская</t>
        </is>
      </c>
      <c r="S524" s="361" t="inlineStr">
        <is>
          <t>Балыкбургская</t>
        </is>
      </c>
      <c r="T524" s="361" t="inlineStr">
        <is>
          <t>Дугушка</t>
        </is>
      </c>
      <c r="U524" s="361" t="inlineStr">
        <is>
          <t>Зареченские продукты</t>
        </is>
      </c>
      <c r="Z524" s="61" t="n"/>
      <c r="AC524" s="362" t="n"/>
    </row>
    <row r="525" ht="13.5" customHeight="1" thickBot="1">
      <c r="A525" s="1066" t="n"/>
      <c r="B525" s="1067" t="n"/>
      <c r="C525" s="1067" t="n"/>
      <c r="D525" s="1067" t="n"/>
      <c r="E525" s="1067" t="n"/>
      <c r="F525" s="1067" t="n"/>
      <c r="G525" s="1067" t="n"/>
      <c r="H525" s="1067" t="n"/>
      <c r="I525" s="1067" t="n"/>
      <c r="J525" s="1067" t="n"/>
      <c r="K525" s="362" t="n"/>
      <c r="L525" s="1067" t="n"/>
      <c r="M525" s="1067" t="n"/>
      <c r="N525" s="1067" t="n"/>
      <c r="O525" s="1067" t="n"/>
      <c r="P525" s="1067" t="n"/>
      <c r="Q525" s="1067" t="n"/>
      <c r="R525" s="1067" t="n"/>
      <c r="S525" s="1067" t="n"/>
      <c r="T525" s="1067" t="n"/>
      <c r="U525" s="1067" t="n"/>
      <c r="Z525" s="61" t="n"/>
      <c r="AC525" s="362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6" s="53">
        <f>IFERROR(W132*1,"0")+IFERROR(W133*1,"0")+IFERROR(W134*1,"0")+IFERROR(W135*1,"0")</f>
        <v/>
      </c>
      <c r="G526" s="53">
        <f>IFERROR(W141*1,"0")+IFERROR(W142*1,"0")+IFERROR(W143*1,"0")</f>
        <v/>
      </c>
      <c r="H526" s="53">
        <f>IFERROR(W148*1,"0")+IFERROR(W149*1,"0")+IFERROR(W150*1,"0")+IFERROR(W151*1,"0")+IFERROR(W152*1,"0")+IFERROR(W153*1,"0")+IFERROR(W154*1,"0")+IFERROR(W155*1,"0")+IFERROR(W156*1,"0")</f>
        <v/>
      </c>
      <c r="I52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6" s="53">
        <f>IFERROR(W206*1,"0")+IFERROR(W207*1,"0")+IFERROR(W208*1,"0")+IFERROR(W209*1,"0")+IFERROR(W210*1,"0")+IFERROR(W211*1,"0")+IFERROR(W215*1,"0")</f>
        <v/>
      </c>
      <c r="K526" s="362" t="n"/>
      <c r="L526" s="53">
        <f>IFERROR(W220*1,"0")+IFERROR(W221*1,"0")+IFERROR(W222*1,"0")+IFERROR(W223*1,"0")+IFERROR(W224*1,"0")+IFERROR(W225*1,"0")</f>
        <v/>
      </c>
      <c r="M526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6" s="53">
        <f>IFERROR(W291*1,"0")+IFERROR(W292*1,"0")+IFERROR(W293*1,"0")+IFERROR(W294*1,"0")+IFERROR(W295*1,"0")+IFERROR(W296*1,"0")+IFERROR(W297*1,"0")+IFERROR(W298*1,"0")+IFERROR(W302*1,"0")+IFERROR(W303*1,"0")</f>
        <v/>
      </c>
      <c r="O526" s="53">
        <f>IFERROR(W308*1,"0")+IFERROR(W312*1,"0")+IFERROR(W316*1,"0")+IFERROR(W320*1,"0")</f>
        <v/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6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6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/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62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BaRLCM6vIzSZdAzWDURMw==" formatRows="1" sort="0" spinCount="100000" hashValue="0oUx0heDnTkKO7GkSW6OMjGgQ2UX8IjbSgTq1C3kAGPBbqxUiQEI70KEuiXbHwMP7bNp/OgRcZArrjdsMMcO4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2">
    <mergeCell ref="D473:E473"/>
    <mergeCell ref="D187:E187"/>
    <mergeCell ref="N302:R302"/>
    <mergeCell ref="N202:T202"/>
    <mergeCell ref="D174:E174"/>
    <mergeCell ref="N500:T500"/>
    <mergeCell ref="D472:E472"/>
    <mergeCell ref="N494:T494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W17:W18"/>
    <mergeCell ref="A104:M105"/>
    <mergeCell ref="A175:M176"/>
    <mergeCell ref="J524:J525"/>
    <mergeCell ref="N59:R59"/>
    <mergeCell ref="N178:R178"/>
    <mergeCell ref="A404:M405"/>
    <mergeCell ref="A226:M227"/>
    <mergeCell ref="D142:E142"/>
    <mergeCell ref="G523:O523"/>
    <mergeCell ref="R6:S9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521:T521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498:E498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I524:I525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Q524:Q525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N212:T212"/>
    <mergeCell ref="A508:X508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R523:S523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60:M61"/>
    <mergeCell ref="A358:M359"/>
    <mergeCell ref="N150:R150"/>
    <mergeCell ref="N255:R255"/>
    <mergeCell ref="D96:E96"/>
    <mergeCell ref="N326:R326"/>
    <mergeCell ref="N386:R386"/>
    <mergeCell ref="N242:R242"/>
    <mergeCell ref="N513:R513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N469:T469"/>
    <mergeCell ref="D264:E264"/>
    <mergeCell ref="N370:T370"/>
    <mergeCell ref="D220:E220"/>
    <mergeCell ref="D391:E391"/>
    <mergeCell ref="N435:T43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A468:M469"/>
    <mergeCell ref="A479:X479"/>
    <mergeCell ref="A131:X131"/>
    <mergeCell ref="N29:R29"/>
    <mergeCell ref="N200:R200"/>
    <mergeCell ref="N265:R265"/>
    <mergeCell ref="N387:R387"/>
    <mergeCell ref="N458:R458"/>
    <mergeCell ref="N31:R31"/>
    <mergeCell ref="D74:E74"/>
    <mergeCell ref="N329:R329"/>
    <mergeCell ref="A352:X352"/>
    <mergeCell ref="D68:E68"/>
    <mergeCell ref="D201:E201"/>
    <mergeCell ref="N451:R451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D56:E56"/>
    <mergeCell ref="D193:E193"/>
    <mergeCell ref="D127:E127"/>
    <mergeCell ref="N448:R448"/>
    <mergeCell ref="A258:X258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D362:E362"/>
    <mergeCell ref="A437:X437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517:T517"/>
    <mergeCell ref="N396:R396"/>
    <mergeCell ref="D75:E75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478:T478"/>
    <mergeCell ref="N334:T334"/>
    <mergeCell ref="N401:R401"/>
    <mergeCell ref="D194:E194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N414:R414"/>
    <mergeCell ref="D80:E80"/>
    <mergeCell ref="N66:R66"/>
    <mergeCell ref="N188:R188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D84:E84"/>
    <mergeCell ref="N510:R510"/>
    <mergeCell ref="D22:E22"/>
    <mergeCell ref="D155:E155"/>
    <mergeCell ref="D149:E149"/>
    <mergeCell ref="D320:E320"/>
    <mergeCell ref="N51:R51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D513:E513"/>
    <mergeCell ref="A493:M49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D462:E462"/>
    <mergeCell ref="N133:R133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12:L12"/>
    <mergeCell ref="A214:X214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A501:X501"/>
    <mergeCell ref="E524:E525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A495:X495"/>
    <mergeCell ref="D407:E407"/>
    <mergeCell ref="N484:T484"/>
    <mergeCell ref="A13:L13"/>
    <mergeCell ref="A514:M515"/>
    <mergeCell ref="A19:X19"/>
    <mergeCell ref="M524:M525"/>
    <mergeCell ref="D102:E102"/>
    <mergeCell ref="N88:R88"/>
    <mergeCell ref="N259:R259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N154:R154"/>
    <mergeCell ref="N519:T519"/>
    <mergeCell ref="B524:B525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470:X470"/>
    <mergeCell ref="A10:C10"/>
    <mergeCell ref="N272:R272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7CUjnfCOOIiEUS5xqyrMQ==" formatRows="1" sort="0" spinCount="100000" hashValue="kBYNaDwzS/h/0FergkhenJuMbpS6+S87bg/Rks+it1f2XYTPKMqFNwVL2+bZB22mHeWmO3XHMOtwX0C56z2MX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2024-02-15T10:58:05Z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