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F13055-729D-4ED3-B201-6CD7AD070D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W476" i="1" s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V452" i="1"/>
  <c r="V451" i="1"/>
  <c r="W450" i="1"/>
  <c r="X450" i="1" s="1"/>
  <c r="N450" i="1"/>
  <c r="W449" i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V353" i="1"/>
  <c r="V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X342" i="1" s="1"/>
  <c r="N342" i="1"/>
  <c r="V339" i="1"/>
  <c r="V338" i="1"/>
  <c r="W337" i="1"/>
  <c r="W339" i="1" s="1"/>
  <c r="N337" i="1"/>
  <c r="V335" i="1"/>
  <c r="V334" i="1"/>
  <c r="W333" i="1"/>
  <c r="X333" i="1" s="1"/>
  <c r="N333" i="1"/>
  <c r="W332" i="1"/>
  <c r="W334" i="1" s="1"/>
  <c r="V330" i="1"/>
  <c r="V329" i="1"/>
  <c r="W328" i="1"/>
  <c r="X328" i="1" s="1"/>
  <c r="N328" i="1"/>
  <c r="W327" i="1"/>
  <c r="X327" i="1" s="1"/>
  <c r="N327" i="1"/>
  <c r="W326" i="1"/>
  <c r="X326" i="1" s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X291" i="1" s="1"/>
  <c r="X293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X283" i="1"/>
  <c r="W283" i="1"/>
  <c r="N283" i="1"/>
  <c r="W282" i="1"/>
  <c r="X282" i="1" s="1"/>
  <c r="N282" i="1"/>
  <c r="W281" i="1"/>
  <c r="X281" i="1" s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V206" i="1"/>
  <c r="V205" i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G508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502" i="1" l="1"/>
  <c r="X93" i="1"/>
  <c r="W173" i="1"/>
  <c r="W270" i="1"/>
  <c r="X347" i="1"/>
  <c r="W387" i="1"/>
  <c r="X393" i="1"/>
  <c r="X359" i="1"/>
  <c r="V501" i="1"/>
  <c r="X126" i="1"/>
  <c r="X155" i="1"/>
  <c r="X116" i="1"/>
  <c r="W142" i="1"/>
  <c r="X258" i="1"/>
  <c r="X329" i="1"/>
  <c r="X460" i="1"/>
  <c r="W34" i="1"/>
  <c r="X51" i="1"/>
  <c r="X53" i="1" s="1"/>
  <c r="W93" i="1"/>
  <c r="X139" i="1"/>
  <c r="X169" i="1"/>
  <c r="X173" i="1" s="1"/>
  <c r="X204" i="1"/>
  <c r="X205" i="1" s="1"/>
  <c r="W205" i="1"/>
  <c r="X267" i="1"/>
  <c r="X270" i="1" s="1"/>
  <c r="X337" i="1"/>
  <c r="X338" i="1" s="1"/>
  <c r="W338" i="1"/>
  <c r="W359" i="1"/>
  <c r="X373" i="1"/>
  <c r="W393" i="1"/>
  <c r="W460" i="1"/>
  <c r="X471" i="1"/>
  <c r="X476" i="1" s="1"/>
  <c r="H9" i="1"/>
  <c r="A10" i="1"/>
  <c r="B508" i="1"/>
  <c r="W500" i="1"/>
  <c r="W499" i="1"/>
  <c r="W24" i="1"/>
  <c r="W35" i="1"/>
  <c r="W39" i="1"/>
  <c r="W43" i="1"/>
  <c r="W94" i="1"/>
  <c r="W105" i="1"/>
  <c r="X96" i="1"/>
  <c r="X104" i="1" s="1"/>
  <c r="W104" i="1"/>
  <c r="W116" i="1"/>
  <c r="W155" i="1"/>
  <c r="W162" i="1"/>
  <c r="W167" i="1"/>
  <c r="X164" i="1"/>
  <c r="X166" i="1" s="1"/>
  <c r="W174" i="1"/>
  <c r="W193" i="1"/>
  <c r="X176" i="1"/>
  <c r="X193" i="1" s="1"/>
  <c r="W194" i="1"/>
  <c r="W201" i="1"/>
  <c r="X196" i="1"/>
  <c r="X200" i="1" s="1"/>
  <c r="W200" i="1"/>
  <c r="L508" i="1"/>
  <c r="W215" i="1"/>
  <c r="X209" i="1"/>
  <c r="X215" i="1" s="1"/>
  <c r="W235" i="1"/>
  <c r="W238" i="1"/>
  <c r="X237" i="1"/>
  <c r="X238" i="1" s="1"/>
  <c r="W239" i="1"/>
  <c r="W246" i="1"/>
  <c r="X241" i="1"/>
  <c r="X245" i="1" s="1"/>
  <c r="W245" i="1"/>
  <c r="W259" i="1"/>
  <c r="W264" i="1"/>
  <c r="X261" i="1"/>
  <c r="X264" i="1" s="1"/>
  <c r="W277" i="1"/>
  <c r="W289" i="1"/>
  <c r="X280" i="1"/>
  <c r="X288" i="1" s="1"/>
  <c r="W288" i="1"/>
  <c r="W294" i="1"/>
  <c r="O508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08" i="1"/>
  <c r="W324" i="1"/>
  <c r="X315" i="1"/>
  <c r="X323" i="1" s="1"/>
  <c r="W323" i="1"/>
  <c r="W360" i="1"/>
  <c r="W363" i="1"/>
  <c r="X362" i="1"/>
  <c r="X363" i="1" s="1"/>
  <c r="W364" i="1"/>
  <c r="W371" i="1"/>
  <c r="X368" i="1"/>
  <c r="X370" i="1" s="1"/>
  <c r="W370" i="1"/>
  <c r="W394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21" i="1"/>
  <c r="W447" i="1"/>
  <c r="W452" i="1"/>
  <c r="X449" i="1"/>
  <c r="X451" i="1" s="1"/>
  <c r="W451" i="1"/>
  <c r="E508" i="1"/>
  <c r="N508" i="1"/>
  <c r="F9" i="1"/>
  <c r="J9" i="1"/>
  <c r="X22" i="1"/>
  <c r="X23" i="1" s="1"/>
  <c r="W23" i="1"/>
  <c r="V498" i="1"/>
  <c r="X26" i="1"/>
  <c r="X34" i="1" s="1"/>
  <c r="X37" i="1"/>
  <c r="X38" i="1" s="1"/>
  <c r="X41" i="1"/>
  <c r="X42" i="1" s="1"/>
  <c r="X45" i="1"/>
  <c r="X46" i="1" s="1"/>
  <c r="W46" i="1"/>
  <c r="W54" i="1"/>
  <c r="D508" i="1"/>
  <c r="W61" i="1"/>
  <c r="X57" i="1"/>
  <c r="X61" i="1" s="1"/>
  <c r="W62" i="1"/>
  <c r="W86" i="1"/>
  <c r="X65" i="1"/>
  <c r="X85" i="1" s="1"/>
  <c r="W85" i="1"/>
  <c r="W117" i="1"/>
  <c r="W126" i="1"/>
  <c r="W127" i="1"/>
  <c r="F508" i="1"/>
  <c r="W135" i="1"/>
  <c r="X130" i="1"/>
  <c r="X134" i="1" s="1"/>
  <c r="W134" i="1"/>
  <c r="X142" i="1"/>
  <c r="W161" i="1"/>
  <c r="W166" i="1"/>
  <c r="W216" i="1"/>
  <c r="M508" i="1"/>
  <c r="W234" i="1"/>
  <c r="X219" i="1"/>
  <c r="X234" i="1" s="1"/>
  <c r="W258" i="1"/>
  <c r="W265" i="1"/>
  <c r="W271" i="1"/>
  <c r="W276" i="1"/>
  <c r="X273" i="1"/>
  <c r="X276" i="1" s="1"/>
  <c r="W293" i="1"/>
  <c r="W330" i="1"/>
  <c r="W329" i="1"/>
  <c r="W335" i="1"/>
  <c r="X332" i="1"/>
  <c r="X334" i="1" s="1"/>
  <c r="W348" i="1"/>
  <c r="W353" i="1"/>
  <c r="X350" i="1"/>
  <c r="X352" i="1" s="1"/>
  <c r="W352" i="1"/>
  <c r="W467" i="1"/>
  <c r="W481" i="1"/>
  <c r="X479" i="1"/>
  <c r="X481" i="1" s="1"/>
  <c r="W482" i="1"/>
  <c r="I508" i="1"/>
  <c r="R508" i="1"/>
  <c r="W53" i="1"/>
  <c r="W143" i="1"/>
  <c r="H508" i="1"/>
  <c r="W156" i="1"/>
  <c r="W206" i="1"/>
  <c r="Q508" i="1"/>
  <c r="W347" i="1"/>
  <c r="X386" i="1"/>
  <c r="W386" i="1"/>
  <c r="S508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61" i="1"/>
  <c r="W466" i="1"/>
  <c r="X463" i="1"/>
  <c r="X466" i="1" s="1"/>
  <c r="U508" i="1"/>
  <c r="T508" i="1"/>
  <c r="W410" i="1"/>
  <c r="W477" i="1"/>
  <c r="W502" i="1" l="1"/>
  <c r="W498" i="1"/>
  <c r="X503" i="1"/>
  <c r="W501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<sst xmlns="http://schemas.openxmlformats.org/spreadsheetml/2006/main" count="2145" uniqueCount="710">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</sst>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5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55" t="s">
        <v>0</v>
      </c>
      <c r="E1" s="448"/>
      <c r="F1" s="448"/>
      <c r="G1" s="12" t="s">
        <v>1</v>
      </c>
      <c r="H1" s="455" t="s">
        <v>2</v>
      </c>
      <c r="I1" s="448"/>
      <c r="J1" s="448"/>
      <c r="K1" s="448"/>
      <c r="L1" s="448"/>
      <c r="M1" s="448"/>
      <c r="N1" s="448"/>
      <c r="O1" s="448"/>
      <c r="P1" s="700" t="s">
        <v>3</v>
      </c>
      <c r="Q1" s="448"/>
      <c r="R1" s="44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90" t="s">
        <v>8</v>
      </c>
      <c r="B5" s="344"/>
      <c r="C5" s="345"/>
      <c r="D5" s="387"/>
      <c r="E5" s="389"/>
      <c r="F5" s="636" t="s">
        <v>9</v>
      </c>
      <c r="G5" s="345"/>
      <c r="H5" s="387"/>
      <c r="I5" s="388"/>
      <c r="J5" s="388"/>
      <c r="K5" s="388"/>
      <c r="L5" s="389"/>
      <c r="N5" s="24" t="s">
        <v>10</v>
      </c>
      <c r="O5" s="588">
        <v>45336</v>
      </c>
      <c r="P5" s="433"/>
      <c r="R5" s="674" t="s">
        <v>11</v>
      </c>
      <c r="S5" s="368"/>
      <c r="T5" s="529" t="s">
        <v>12</v>
      </c>
      <c r="U5" s="433"/>
      <c r="Z5" s="51"/>
      <c r="AA5" s="51"/>
      <c r="AB5" s="51"/>
    </row>
    <row r="6" spans="1:29" s="332" customFormat="1" ht="24" customHeight="1" x14ac:dyDescent="0.2">
      <c r="A6" s="490" t="s">
        <v>13</v>
      </c>
      <c r="B6" s="344"/>
      <c r="C6" s="345"/>
      <c r="D6" s="623" t="s">
        <v>14</v>
      </c>
      <c r="E6" s="624"/>
      <c r="F6" s="624"/>
      <c r="G6" s="624"/>
      <c r="H6" s="624"/>
      <c r="I6" s="624"/>
      <c r="J6" s="624"/>
      <c r="K6" s="624"/>
      <c r="L6" s="433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Среда</v>
      </c>
      <c r="P6" s="347"/>
      <c r="R6" s="411" t="s">
        <v>16</v>
      </c>
      <c r="S6" s="368"/>
      <c r="T6" s="536" t="s">
        <v>17</v>
      </c>
      <c r="U6" s="402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9" t="str">
        <f>IFERROR(VLOOKUP(DeliveryAddress,Table,3,0),1)</f>
        <v>1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52"/>
      <c r="S7" s="368"/>
      <c r="T7" s="537"/>
      <c r="U7" s="538"/>
      <c r="Z7" s="51"/>
      <c r="AA7" s="51"/>
      <c r="AB7" s="51"/>
    </row>
    <row r="8" spans="1:29" s="332" customFormat="1" ht="25.5" customHeight="1" x14ac:dyDescent="0.2">
      <c r="A8" s="702" t="s">
        <v>18</v>
      </c>
      <c r="B8" s="349"/>
      <c r="C8" s="350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2">
        <v>0.41666666666666669</v>
      </c>
      <c r="P8" s="433"/>
      <c r="R8" s="352"/>
      <c r="S8" s="368"/>
      <c r="T8" s="537"/>
      <c r="U8" s="538"/>
      <c r="Z8" s="51"/>
      <c r="AA8" s="51"/>
      <c r="AB8" s="51"/>
    </row>
    <row r="9" spans="1:29" s="332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95"/>
      <c r="E9" s="364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588"/>
      <c r="P9" s="433"/>
      <c r="R9" s="352"/>
      <c r="S9" s="368"/>
      <c r="T9" s="539"/>
      <c r="U9" s="540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95"/>
      <c r="E10" s="364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01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2"/>
      <c r="P10" s="433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2"/>
      <c r="P11" s="433"/>
      <c r="S11" s="24" t="s">
        <v>26</v>
      </c>
      <c r="T11" s="625" t="s">
        <v>27</v>
      </c>
      <c r="U11" s="626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37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5"/>
      <c r="N12" s="24" t="s">
        <v>29</v>
      </c>
      <c r="O12" s="597"/>
      <c r="P12" s="551"/>
      <c r="Q12" s="23"/>
      <c r="S12" s="24"/>
      <c r="T12" s="448"/>
      <c r="U12" s="352"/>
      <c r="Z12" s="51"/>
      <c r="AA12" s="51"/>
      <c r="AB12" s="51"/>
    </row>
    <row r="13" spans="1:29" s="332" customFormat="1" ht="23.25" customHeight="1" x14ac:dyDescent="0.2">
      <c r="A13" s="637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26"/>
      <c r="N13" s="26" t="s">
        <v>31</v>
      </c>
      <c r="O13" s="625"/>
      <c r="P13" s="626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37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5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98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5"/>
      <c r="N15" s="497" t="s">
        <v>34</v>
      </c>
      <c r="O15" s="448"/>
      <c r="P15" s="448"/>
      <c r="Q15" s="448"/>
      <c r="R15" s="44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8"/>
      <c r="O16" s="498"/>
      <c r="P16" s="498"/>
      <c r="Q16" s="498"/>
      <c r="R16" s="49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494" t="s">
        <v>37</v>
      </c>
      <c r="D17" s="394" t="s">
        <v>38</v>
      </c>
      <c r="E17" s="462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61"/>
      <c r="P17" s="461"/>
      <c r="Q17" s="461"/>
      <c r="R17" s="462"/>
      <c r="S17" s="696" t="s">
        <v>48</v>
      </c>
      <c r="T17" s="345"/>
      <c r="U17" s="394" t="s">
        <v>49</v>
      </c>
      <c r="V17" s="394" t="s">
        <v>50</v>
      </c>
      <c r="W17" s="404" t="s">
        <v>51</v>
      </c>
      <c r="X17" s="394" t="s">
        <v>52</v>
      </c>
      <c r="Y17" s="416" t="s">
        <v>53</v>
      </c>
      <c r="Z17" s="416" t="s">
        <v>54</v>
      </c>
      <c r="AA17" s="416" t="s">
        <v>55</v>
      </c>
      <c r="AB17" s="417"/>
      <c r="AC17" s="418"/>
      <c r="AD17" s="476"/>
      <c r="BA17" s="413" t="s">
        <v>56</v>
      </c>
    </row>
    <row r="18" spans="1:53" ht="14.25" customHeight="1" x14ac:dyDescent="0.2">
      <c r="A18" s="395"/>
      <c r="B18" s="395"/>
      <c r="C18" s="395"/>
      <c r="D18" s="463"/>
      <c r="E18" s="465"/>
      <c r="F18" s="395"/>
      <c r="G18" s="395"/>
      <c r="H18" s="395"/>
      <c r="I18" s="395"/>
      <c r="J18" s="395"/>
      <c r="K18" s="395"/>
      <c r="L18" s="395"/>
      <c r="M18" s="395"/>
      <c r="N18" s="463"/>
      <c r="O18" s="464"/>
      <c r="P18" s="464"/>
      <c r="Q18" s="464"/>
      <c r="R18" s="465"/>
      <c r="S18" s="333" t="s">
        <v>57</v>
      </c>
      <c r="T18" s="333" t="s">
        <v>58</v>
      </c>
      <c r="U18" s="395"/>
      <c r="V18" s="395"/>
      <c r="W18" s="405"/>
      <c r="X18" s="395"/>
      <c r="Y18" s="591"/>
      <c r="Z18" s="591"/>
      <c r="AA18" s="419"/>
      <c r="AB18" s="420"/>
      <c r="AC18" s="421"/>
      <c r="AD18" s="477"/>
      <c r="BA18" s="352"/>
    </row>
    <row r="19" spans="1:53" ht="27.75" hidden="1" customHeight="1" x14ac:dyDescent="0.2">
      <c r="A19" s="435" t="s">
        <v>59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8"/>
      <c r="Z19" s="48"/>
    </row>
    <row r="20" spans="1:53" ht="16.5" hidden="1" customHeight="1" x14ac:dyDescent="0.25">
      <c r="A20" s="37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34"/>
      <c r="Z20" s="334"/>
    </row>
    <row r="21" spans="1:53" ht="14.25" hidden="1" customHeight="1" x14ac:dyDescent="0.25">
      <c r="A21" s="354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6">
        <v>4607091389258</v>
      </c>
      <c r="E22" s="347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47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48" t="s">
        <v>66</v>
      </c>
      <c r="O23" s="349"/>
      <c r="P23" s="349"/>
      <c r="Q23" s="349"/>
      <c r="R23" s="349"/>
      <c r="S23" s="349"/>
      <c r="T23" s="350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48" t="s">
        <v>66</v>
      </c>
      <c r="O24" s="349"/>
      <c r="P24" s="349"/>
      <c r="Q24" s="349"/>
      <c r="R24" s="349"/>
      <c r="S24" s="349"/>
      <c r="T24" s="350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4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6">
        <v>4607091383881</v>
      </c>
      <c r="E26" s="347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47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6">
        <v>4607091388237</v>
      </c>
      <c r="E27" s="347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47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6">
        <v>4607091383935</v>
      </c>
      <c r="E28" s="347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6"/>
      <c r="P28" s="356"/>
      <c r="Q28" s="356"/>
      <c r="R28" s="347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6">
        <v>4680115881853</v>
      </c>
      <c r="E29" s="347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6"/>
      <c r="P29" s="356"/>
      <c r="Q29" s="356"/>
      <c r="R29" s="347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6">
        <v>4607091383911</v>
      </c>
      <c r="E30" s="347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1" t="s">
        <v>79</v>
      </c>
      <c r="O30" s="356"/>
      <c r="P30" s="356"/>
      <c r="Q30" s="356"/>
      <c r="R30" s="347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6">
        <v>4607091383911</v>
      </c>
      <c r="E31" s="347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6"/>
      <c r="P31" s="356"/>
      <c r="Q31" s="356"/>
      <c r="R31" s="347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6">
        <v>4607091388244</v>
      </c>
      <c r="E32" s="347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47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6">
        <v>4607091388244</v>
      </c>
      <c r="E33" s="347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6"/>
      <c r="P33" s="356"/>
      <c r="Q33" s="356"/>
      <c r="R33" s="347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48" t="s">
        <v>66</v>
      </c>
      <c r="O34" s="349"/>
      <c r="P34" s="349"/>
      <c r="Q34" s="349"/>
      <c r="R34" s="349"/>
      <c r="S34" s="349"/>
      <c r="T34" s="350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48" t="s">
        <v>66</v>
      </c>
      <c r="O35" s="349"/>
      <c r="P35" s="349"/>
      <c r="Q35" s="349"/>
      <c r="R35" s="349"/>
      <c r="S35" s="349"/>
      <c r="T35" s="350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4" t="s">
        <v>84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6">
        <v>4607091388503</v>
      </c>
      <c r="E37" s="347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6"/>
      <c r="P37" s="356"/>
      <c r="Q37" s="356"/>
      <c r="R37" s="347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48" t="s">
        <v>66</v>
      </c>
      <c r="O38" s="349"/>
      <c r="P38" s="349"/>
      <c r="Q38" s="349"/>
      <c r="R38" s="349"/>
      <c r="S38" s="349"/>
      <c r="T38" s="350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48" t="s">
        <v>66</v>
      </c>
      <c r="O39" s="349"/>
      <c r="P39" s="349"/>
      <c r="Q39" s="349"/>
      <c r="R39" s="349"/>
      <c r="S39" s="349"/>
      <c r="T39" s="350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4" t="s">
        <v>89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6">
        <v>4607091388282</v>
      </c>
      <c r="E41" s="347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6"/>
      <c r="P41" s="356"/>
      <c r="Q41" s="356"/>
      <c r="R41" s="347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48" t="s">
        <v>66</v>
      </c>
      <c r="O42" s="349"/>
      <c r="P42" s="349"/>
      <c r="Q42" s="349"/>
      <c r="R42" s="349"/>
      <c r="S42" s="349"/>
      <c r="T42" s="350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48" t="s">
        <v>66</v>
      </c>
      <c r="O43" s="349"/>
      <c r="P43" s="349"/>
      <c r="Q43" s="349"/>
      <c r="R43" s="349"/>
      <c r="S43" s="349"/>
      <c r="T43" s="350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4" t="s">
        <v>93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6">
        <v>4607091389111</v>
      </c>
      <c r="E45" s="347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6"/>
      <c r="P45" s="356"/>
      <c r="Q45" s="356"/>
      <c r="R45" s="347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48" t="s">
        <v>66</v>
      </c>
      <c r="O46" s="349"/>
      <c r="P46" s="349"/>
      <c r="Q46" s="349"/>
      <c r="R46" s="349"/>
      <c r="S46" s="349"/>
      <c r="T46" s="350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48" t="s">
        <v>66</v>
      </c>
      <c r="O47" s="349"/>
      <c r="P47" s="349"/>
      <c r="Q47" s="349"/>
      <c r="R47" s="349"/>
      <c r="S47" s="349"/>
      <c r="T47" s="350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435" t="s">
        <v>96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8"/>
      <c r="Z48" s="48"/>
    </row>
    <row r="49" spans="1:53" ht="16.5" hidden="1" customHeight="1" x14ac:dyDescent="0.25">
      <c r="A49" s="372" t="s">
        <v>97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34"/>
      <c r="Z49" s="334"/>
    </row>
    <row r="50" spans="1:53" ht="14.25" hidden="1" customHeight="1" x14ac:dyDescent="0.25">
      <c r="A50" s="354" t="s">
        <v>98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35"/>
      <c r="Z50" s="335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6">
        <v>4680115881440</v>
      </c>
      <c r="E51" s="347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6"/>
      <c r="P51" s="356"/>
      <c r="Q51" s="356"/>
      <c r="R51" s="347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6">
        <v>4680115881433</v>
      </c>
      <c r="E52" s="347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6"/>
      <c r="P52" s="356"/>
      <c r="Q52" s="356"/>
      <c r="R52" s="347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48" t="s">
        <v>66</v>
      </c>
      <c r="O53" s="349"/>
      <c r="P53" s="349"/>
      <c r="Q53" s="349"/>
      <c r="R53" s="349"/>
      <c r="S53" s="349"/>
      <c r="T53" s="350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48" t="s">
        <v>66</v>
      </c>
      <c r="O54" s="349"/>
      <c r="P54" s="349"/>
      <c r="Q54" s="349"/>
      <c r="R54" s="349"/>
      <c r="S54" s="349"/>
      <c r="T54" s="350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72" t="s">
        <v>105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34"/>
      <c r="Z55" s="334"/>
    </row>
    <row r="56" spans="1:53" ht="14.25" hidden="1" customHeight="1" x14ac:dyDescent="0.25">
      <c r="A56" s="354" t="s">
        <v>106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6">
        <v>4680115881426</v>
      </c>
      <c r="E57" s="347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47"/>
      <c r="S57" s="34"/>
      <c r="T57" s="34"/>
      <c r="U57" s="35" t="s">
        <v>65</v>
      </c>
      <c r="V57" s="339">
        <v>500</v>
      </c>
      <c r="W57" s="340">
        <f>IFERROR(IF(V57="",0,CEILING((V57/$H57),1)*$H57),"")</f>
        <v>507.6</v>
      </c>
      <c r="X57" s="36">
        <f>IFERROR(IF(W57=0,"",ROUNDUP(W57/H57,0)*0.02175),"")</f>
        <v>1.0222499999999999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6">
        <v>4680115881426</v>
      </c>
      <c r="E58" s="347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6"/>
      <c r="P58" s="356"/>
      <c r="Q58" s="356"/>
      <c r="R58" s="347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6">
        <v>4680115881419</v>
      </c>
      <c r="E59" s="347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6"/>
      <c r="P59" s="356"/>
      <c r="Q59" s="356"/>
      <c r="R59" s="347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6">
        <v>4680115881525</v>
      </c>
      <c r="E60" s="347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7" t="s">
        <v>115</v>
      </c>
      <c r="O60" s="356"/>
      <c r="P60" s="356"/>
      <c r="Q60" s="356"/>
      <c r="R60" s="347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48" t="s">
        <v>66</v>
      </c>
      <c r="O61" s="349"/>
      <c r="P61" s="349"/>
      <c r="Q61" s="349"/>
      <c r="R61" s="349"/>
      <c r="S61" s="349"/>
      <c r="T61" s="350"/>
      <c r="U61" s="37" t="s">
        <v>67</v>
      </c>
      <c r="V61" s="341">
        <f>IFERROR(V57/H57,"0")+IFERROR(V58/H58,"0")+IFERROR(V59/H59,"0")+IFERROR(V60/H60,"0")</f>
        <v>46.296296296296291</v>
      </c>
      <c r="W61" s="341">
        <f>IFERROR(W57/H57,"0")+IFERROR(W58/H58,"0")+IFERROR(W59/H59,"0")+IFERROR(W60/H60,"0")</f>
        <v>47</v>
      </c>
      <c r="X61" s="341">
        <f>IFERROR(IF(X57="",0,X57),"0")+IFERROR(IF(X58="",0,X58),"0")+IFERROR(IF(X59="",0,X59),"0")+IFERROR(IF(X60="",0,X60),"0")</f>
        <v>1.0222499999999999</v>
      </c>
      <c r="Y61" s="342"/>
      <c r="Z61" s="342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48" t="s">
        <v>66</v>
      </c>
      <c r="O62" s="349"/>
      <c r="P62" s="349"/>
      <c r="Q62" s="349"/>
      <c r="R62" s="349"/>
      <c r="S62" s="349"/>
      <c r="T62" s="350"/>
      <c r="U62" s="37" t="s">
        <v>65</v>
      </c>
      <c r="V62" s="341">
        <f>IFERROR(SUM(V57:V60),"0")</f>
        <v>500</v>
      </c>
      <c r="W62" s="341">
        <f>IFERROR(SUM(W57:W60),"0")</f>
        <v>507.6</v>
      </c>
      <c r="X62" s="37"/>
      <c r="Y62" s="342"/>
      <c r="Z62" s="342"/>
    </row>
    <row r="63" spans="1:53" ht="16.5" hidden="1" customHeight="1" x14ac:dyDescent="0.25">
      <c r="A63" s="372" t="s">
        <v>96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34"/>
      <c r="Z63" s="334"/>
    </row>
    <row r="64" spans="1:53" ht="14.25" hidden="1" customHeight="1" x14ac:dyDescent="0.25">
      <c r="A64" s="354" t="s">
        <v>106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6">
        <v>4607091382945</v>
      </c>
      <c r="E65" s="347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6"/>
      <c r="P65" s="356"/>
      <c r="Q65" s="356"/>
      <c r="R65" s="347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6">
        <v>4607091385670</v>
      </c>
      <c r="E66" s="347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47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6">
        <v>4607091385670</v>
      </c>
      <c r="E67" s="347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6"/>
      <c r="P67" s="356"/>
      <c r="Q67" s="356"/>
      <c r="R67" s="347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6">
        <v>4680115883956</v>
      </c>
      <c r="E68" s="347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6"/>
      <c r="P68" s="356"/>
      <c r="Q68" s="356"/>
      <c r="R68" s="347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6">
        <v>4680115881327</v>
      </c>
      <c r="E69" s="347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6"/>
      <c r="P69" s="356"/>
      <c r="Q69" s="356"/>
      <c r="R69" s="347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4301011703</v>
      </c>
      <c r="D70" s="346">
        <v>4680115882133</v>
      </c>
      <c r="E70" s="347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47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6">
        <v>4680115882133</v>
      </c>
      <c r="E71" s="347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6"/>
      <c r="P71" s="356"/>
      <c r="Q71" s="356"/>
      <c r="R71" s="347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6">
        <v>4607091382952</v>
      </c>
      <c r="E72" s="347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6"/>
      <c r="P72" s="356"/>
      <c r="Q72" s="356"/>
      <c r="R72" s="347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6">
        <v>4607091385687</v>
      </c>
      <c r="E73" s="347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47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6">
        <v>4680115882539</v>
      </c>
      <c r="E74" s="347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6"/>
      <c r="P74" s="356"/>
      <c r="Q74" s="356"/>
      <c r="R74" s="347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6">
        <v>4607091384604</v>
      </c>
      <c r="E75" s="347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6"/>
      <c r="P75" s="356"/>
      <c r="Q75" s="356"/>
      <c r="R75" s="347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6">
        <v>4680115880283</v>
      </c>
      <c r="E76" s="347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47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6">
        <v>4680115883949</v>
      </c>
      <c r="E77" s="347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47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6">
        <v>4680115881303</v>
      </c>
      <c r="E78" s="347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47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6">
        <v>4680115882577</v>
      </c>
      <c r="E79" s="347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6"/>
      <c r="P79" s="356"/>
      <c r="Q79" s="356"/>
      <c r="R79" s="347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6">
        <v>4680115882577</v>
      </c>
      <c r="E80" s="347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6"/>
      <c r="P80" s="356"/>
      <c r="Q80" s="356"/>
      <c r="R80" s="347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6">
        <v>4680115882720</v>
      </c>
      <c r="E81" s="347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4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47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6">
        <v>4680115880269</v>
      </c>
      <c r="E82" s="347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47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6">
        <v>4680115880429</v>
      </c>
      <c r="E83" s="347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47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6">
        <v>4680115881457</v>
      </c>
      <c r="E84" s="347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6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47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48" t="s">
        <v>66</v>
      </c>
      <c r="O85" s="349"/>
      <c r="P85" s="349"/>
      <c r="Q85" s="349"/>
      <c r="R85" s="349"/>
      <c r="S85" s="349"/>
      <c r="T85" s="350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48" t="s">
        <v>66</v>
      </c>
      <c r="O86" s="349"/>
      <c r="P86" s="349"/>
      <c r="Q86" s="349"/>
      <c r="R86" s="349"/>
      <c r="S86" s="349"/>
      <c r="T86" s="350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hidden="1" customHeight="1" x14ac:dyDescent="0.25">
      <c r="A87" s="354" t="s">
        <v>98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35"/>
      <c r="Z87" s="335"/>
    </row>
    <row r="88" spans="1:53" ht="16.5" hidden="1" customHeight="1" x14ac:dyDescent="0.25">
      <c r="A88" s="54" t="s">
        <v>155</v>
      </c>
      <c r="B88" s="54" t="s">
        <v>156</v>
      </c>
      <c r="C88" s="31">
        <v>4301020235</v>
      </c>
      <c r="D88" s="346">
        <v>4680115881488</v>
      </c>
      <c r="E88" s="347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47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6">
        <v>4607091384765</v>
      </c>
      <c r="E89" s="347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8" t="s">
        <v>159</v>
      </c>
      <c r="O89" s="356"/>
      <c r="P89" s="356"/>
      <c r="Q89" s="356"/>
      <c r="R89" s="347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6">
        <v>4680115882751</v>
      </c>
      <c r="E90" s="347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6"/>
      <c r="P90" s="356"/>
      <c r="Q90" s="356"/>
      <c r="R90" s="347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6">
        <v>4680115882775</v>
      </c>
      <c r="E91" s="347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6"/>
      <c r="P91" s="356"/>
      <c r="Q91" s="356"/>
      <c r="R91" s="347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6">
        <v>4680115880658</v>
      </c>
      <c r="E92" s="347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6"/>
      <c r="P92" s="356"/>
      <c r="Q92" s="356"/>
      <c r="R92" s="347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1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48" t="s">
        <v>66</v>
      </c>
      <c r="O93" s="349"/>
      <c r="P93" s="349"/>
      <c r="Q93" s="349"/>
      <c r="R93" s="349"/>
      <c r="S93" s="349"/>
      <c r="T93" s="350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hidden="1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3"/>
      <c r="N94" s="348" t="s">
        <v>66</v>
      </c>
      <c r="O94" s="349"/>
      <c r="P94" s="349"/>
      <c r="Q94" s="349"/>
      <c r="R94" s="349"/>
      <c r="S94" s="349"/>
      <c r="T94" s="350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hidden="1" customHeight="1" x14ac:dyDescent="0.25">
      <c r="A95" s="354" t="s">
        <v>60</v>
      </c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6">
        <v>4607091387667</v>
      </c>
      <c r="E96" s="347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6"/>
      <c r="P96" s="356"/>
      <c r="Q96" s="356"/>
      <c r="R96" s="347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6">
        <v>4607091387636</v>
      </c>
      <c r="E97" s="347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6"/>
      <c r="P97" s="356"/>
      <c r="Q97" s="356"/>
      <c r="R97" s="347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6">
        <v>4607091382426</v>
      </c>
      <c r="E98" s="347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6"/>
      <c r="P98" s="356"/>
      <c r="Q98" s="356"/>
      <c r="R98" s="347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6">
        <v>4607091386547</v>
      </c>
      <c r="E99" s="347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6"/>
      <c r="P99" s="356"/>
      <c r="Q99" s="356"/>
      <c r="R99" s="347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6">
        <v>4607091384734</v>
      </c>
      <c r="E100" s="347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6"/>
      <c r="P100" s="356"/>
      <c r="Q100" s="356"/>
      <c r="R100" s="347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6">
        <v>4607091382464</v>
      </c>
      <c r="E101" s="347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6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6"/>
      <c r="P101" s="356"/>
      <c r="Q101" s="356"/>
      <c r="R101" s="347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6">
        <v>4680115883444</v>
      </c>
      <c r="E102" s="347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47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6">
        <v>4680115883444</v>
      </c>
      <c r="E103" s="347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6"/>
      <c r="P103" s="356"/>
      <c r="Q103" s="356"/>
      <c r="R103" s="347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1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48" t="s">
        <v>66</v>
      </c>
      <c r="O104" s="349"/>
      <c r="P104" s="349"/>
      <c r="Q104" s="349"/>
      <c r="R104" s="349"/>
      <c r="S104" s="349"/>
      <c r="T104" s="350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3"/>
      <c r="N105" s="348" t="s">
        <v>66</v>
      </c>
      <c r="O105" s="349"/>
      <c r="P105" s="349"/>
      <c r="Q105" s="349"/>
      <c r="R105" s="349"/>
      <c r="S105" s="349"/>
      <c r="T105" s="350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4" t="s">
        <v>68</v>
      </c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6">
        <v>4607091386967</v>
      </c>
      <c r="E107" s="347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46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47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6">
        <v>4607091386967</v>
      </c>
      <c r="E108" s="347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47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6">
        <v>4607091385304</v>
      </c>
      <c r="E109" s="347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47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6">
        <v>4607091386264</v>
      </c>
      <c r="E110" s="347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6"/>
      <c r="P110" s="356"/>
      <c r="Q110" s="356"/>
      <c r="R110" s="347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6">
        <v>4607091385731</v>
      </c>
      <c r="E111" s="347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47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6">
        <v>4680115880214</v>
      </c>
      <c r="E112" s="347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47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6">
        <v>4680115880894</v>
      </c>
      <c r="E113" s="347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47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6">
        <v>4607091385427</v>
      </c>
      <c r="E114" s="347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47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6">
        <v>4680115882645</v>
      </c>
      <c r="E115" s="347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47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48" t="s">
        <v>66</v>
      </c>
      <c r="O116" s="349"/>
      <c r="P116" s="349"/>
      <c r="Q116" s="349"/>
      <c r="R116" s="349"/>
      <c r="S116" s="349"/>
      <c r="T116" s="350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hidden="1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48" t="s">
        <v>66</v>
      </c>
      <c r="O117" s="349"/>
      <c r="P117" s="349"/>
      <c r="Q117" s="349"/>
      <c r="R117" s="349"/>
      <c r="S117" s="349"/>
      <c r="T117" s="350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hidden="1" customHeight="1" x14ac:dyDescent="0.25">
      <c r="A118" s="354" t="s">
        <v>199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6">
        <v>4607091383065</v>
      </c>
      <c r="E119" s="347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47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6">
        <v>4680115881532</v>
      </c>
      <c r="E120" s="347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47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202</v>
      </c>
      <c r="B121" s="54" t="s">
        <v>204</v>
      </c>
      <c r="C121" s="31">
        <v>4301060371</v>
      </c>
      <c r="D121" s="346">
        <v>4680115881532</v>
      </c>
      <c r="E121" s="347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3" t="s">
        <v>205</v>
      </c>
      <c r="O121" s="356"/>
      <c r="P121" s="356"/>
      <c r="Q121" s="356"/>
      <c r="R121" s="347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6">
        <v>4680115881532</v>
      </c>
      <c r="E122" s="347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47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6">
        <v>4680115882652</v>
      </c>
      <c r="E123" s="347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47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6">
        <v>4680115880238</v>
      </c>
      <c r="E124" s="347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47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6">
        <v>4680115881464</v>
      </c>
      <c r="E125" s="347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47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48" t="s">
        <v>66</v>
      </c>
      <c r="O126" s="349"/>
      <c r="P126" s="349"/>
      <c r="Q126" s="349"/>
      <c r="R126" s="349"/>
      <c r="S126" s="349"/>
      <c r="T126" s="350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48" t="s">
        <v>66</v>
      </c>
      <c r="O127" s="349"/>
      <c r="P127" s="349"/>
      <c r="Q127" s="349"/>
      <c r="R127" s="349"/>
      <c r="S127" s="349"/>
      <c r="T127" s="350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hidden="1" customHeight="1" x14ac:dyDescent="0.25">
      <c r="A128" s="372" t="s">
        <v>213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34"/>
      <c r="Z128" s="334"/>
    </row>
    <row r="129" spans="1:53" ht="14.25" hidden="1" customHeight="1" x14ac:dyDescent="0.25">
      <c r="A129" s="354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6">
        <v>4607091385168</v>
      </c>
      <c r="E130" s="347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6"/>
      <c r="P130" s="356"/>
      <c r="Q130" s="356"/>
      <c r="R130" s="347"/>
      <c r="S130" s="34"/>
      <c r="T130" s="34"/>
      <c r="U130" s="35" t="s">
        <v>65</v>
      </c>
      <c r="V130" s="339">
        <v>990</v>
      </c>
      <c r="W130" s="340">
        <f>IFERROR(IF(V130="",0,CEILING((V130/$H130),1)*$H130),"")</f>
        <v>991.2</v>
      </c>
      <c r="X130" s="36">
        <f>IFERROR(IF(W130=0,"",ROUNDUP(W130/H130,0)*0.02175),"")</f>
        <v>2.5665</v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6">
        <v>4607091385168</v>
      </c>
      <c r="E131" s="347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56"/>
      <c r="P131" s="356"/>
      <c r="Q131" s="356"/>
      <c r="R131" s="347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6">
        <v>4607091383256</v>
      </c>
      <c r="E132" s="347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6"/>
      <c r="P132" s="356"/>
      <c r="Q132" s="356"/>
      <c r="R132" s="347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6">
        <v>4607091385748</v>
      </c>
      <c r="E133" s="347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6"/>
      <c r="P133" s="356"/>
      <c r="Q133" s="356"/>
      <c r="R133" s="347"/>
      <c r="S133" s="34"/>
      <c r="T133" s="34"/>
      <c r="U133" s="35" t="s">
        <v>65</v>
      </c>
      <c r="V133" s="339">
        <v>225</v>
      </c>
      <c r="W133" s="340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48" t="s">
        <v>66</v>
      </c>
      <c r="O134" s="349"/>
      <c r="P134" s="349"/>
      <c r="Q134" s="349"/>
      <c r="R134" s="349"/>
      <c r="S134" s="349"/>
      <c r="T134" s="350"/>
      <c r="U134" s="37" t="s">
        <v>67</v>
      </c>
      <c r="V134" s="341">
        <f>IFERROR(V130/H130,"0")+IFERROR(V131/H131,"0")+IFERROR(V132/H132,"0")+IFERROR(V133/H133,"0")</f>
        <v>201.19047619047618</v>
      </c>
      <c r="W134" s="341">
        <f>IFERROR(W130/H130,"0")+IFERROR(W131/H131,"0")+IFERROR(W132/H132,"0")+IFERROR(W133/H133,"0")</f>
        <v>202</v>
      </c>
      <c r="X134" s="341">
        <f>IFERROR(IF(X130="",0,X130),"0")+IFERROR(IF(X131="",0,X131),"0")+IFERROR(IF(X132="",0,X132),"0")+IFERROR(IF(X133="",0,X133),"0")</f>
        <v>3.19902</v>
      </c>
      <c r="Y134" s="342"/>
      <c r="Z134" s="342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48" t="s">
        <v>66</v>
      </c>
      <c r="O135" s="349"/>
      <c r="P135" s="349"/>
      <c r="Q135" s="349"/>
      <c r="R135" s="349"/>
      <c r="S135" s="349"/>
      <c r="T135" s="350"/>
      <c r="U135" s="37" t="s">
        <v>65</v>
      </c>
      <c r="V135" s="341">
        <f>IFERROR(SUM(V130:V133),"0")</f>
        <v>1215</v>
      </c>
      <c r="W135" s="341">
        <f>IFERROR(SUM(W130:W133),"0")</f>
        <v>1218</v>
      </c>
      <c r="X135" s="37"/>
      <c r="Y135" s="342"/>
      <c r="Z135" s="342"/>
    </row>
    <row r="136" spans="1:53" ht="27.75" hidden="1" customHeight="1" x14ac:dyDescent="0.2">
      <c r="A136" s="435" t="s">
        <v>221</v>
      </c>
      <c r="B136" s="436"/>
      <c r="C136" s="436"/>
      <c r="D136" s="436"/>
      <c r="E136" s="436"/>
      <c r="F136" s="436"/>
      <c r="G136" s="436"/>
      <c r="H136" s="436"/>
      <c r="I136" s="436"/>
      <c r="J136" s="436"/>
      <c r="K136" s="436"/>
      <c r="L136" s="436"/>
      <c r="M136" s="436"/>
      <c r="N136" s="436"/>
      <c r="O136" s="436"/>
      <c r="P136" s="436"/>
      <c r="Q136" s="436"/>
      <c r="R136" s="436"/>
      <c r="S136" s="436"/>
      <c r="T136" s="436"/>
      <c r="U136" s="436"/>
      <c r="V136" s="436"/>
      <c r="W136" s="436"/>
      <c r="X136" s="436"/>
      <c r="Y136" s="48"/>
      <c r="Z136" s="48"/>
    </row>
    <row r="137" spans="1:53" ht="16.5" hidden="1" customHeight="1" x14ac:dyDescent="0.25">
      <c r="A137" s="372" t="s">
        <v>222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34"/>
      <c r="Z137" s="334"/>
    </row>
    <row r="138" spans="1:53" ht="14.25" hidden="1" customHeight="1" x14ac:dyDescent="0.25">
      <c r="A138" s="354" t="s">
        <v>106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6">
        <v>4607091383423</v>
      </c>
      <c r="E139" s="347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6"/>
      <c r="P139" s="356"/>
      <c r="Q139" s="356"/>
      <c r="R139" s="347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6">
        <v>4607091381405</v>
      </c>
      <c r="E140" s="347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6"/>
      <c r="P140" s="356"/>
      <c r="Q140" s="356"/>
      <c r="R140" s="347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6">
        <v>4607091386516</v>
      </c>
      <c r="E141" s="347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6"/>
      <c r="P141" s="356"/>
      <c r="Q141" s="356"/>
      <c r="R141" s="347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48" t="s">
        <v>66</v>
      </c>
      <c r="O142" s="349"/>
      <c r="P142" s="349"/>
      <c r="Q142" s="349"/>
      <c r="R142" s="349"/>
      <c r="S142" s="349"/>
      <c r="T142" s="350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48" t="s">
        <v>66</v>
      </c>
      <c r="O143" s="349"/>
      <c r="P143" s="349"/>
      <c r="Q143" s="349"/>
      <c r="R143" s="349"/>
      <c r="S143" s="349"/>
      <c r="T143" s="350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2" t="s">
        <v>229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34"/>
      <c r="Z144" s="334"/>
    </row>
    <row r="145" spans="1:53" ht="14.25" hidden="1" customHeight="1" x14ac:dyDescent="0.25">
      <c r="A145" s="354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6">
        <v>4680115880993</v>
      </c>
      <c r="E146" s="347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6"/>
      <c r="P146" s="356"/>
      <c r="Q146" s="356"/>
      <c r="R146" s="347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6">
        <v>4680115881761</v>
      </c>
      <c r="E147" s="347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6"/>
      <c r="P147" s="356"/>
      <c r="Q147" s="356"/>
      <c r="R147" s="347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6">
        <v>4680115881563</v>
      </c>
      <c r="E148" s="347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6"/>
      <c r="P148" s="356"/>
      <c r="Q148" s="356"/>
      <c r="R148" s="347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6">
        <v>4680115880986</v>
      </c>
      <c r="E149" s="347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6"/>
      <c r="P149" s="356"/>
      <c r="Q149" s="356"/>
      <c r="R149" s="347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6">
        <v>4680115880207</v>
      </c>
      <c r="E150" s="347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6"/>
      <c r="P150" s="356"/>
      <c r="Q150" s="356"/>
      <c r="R150" s="347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6">
        <v>4680115881785</v>
      </c>
      <c r="E151" s="347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6"/>
      <c r="P151" s="356"/>
      <c r="Q151" s="356"/>
      <c r="R151" s="347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6">
        <v>4680115881679</v>
      </c>
      <c r="E152" s="347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6"/>
      <c r="P152" s="356"/>
      <c r="Q152" s="356"/>
      <c r="R152" s="347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6">
        <v>4680115880191</v>
      </c>
      <c r="E153" s="347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6"/>
      <c r="P153" s="356"/>
      <c r="Q153" s="356"/>
      <c r="R153" s="347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6">
        <v>4680115883963</v>
      </c>
      <c r="E154" s="347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6"/>
      <c r="P154" s="356"/>
      <c r="Q154" s="356"/>
      <c r="R154" s="347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48" t="s">
        <v>66</v>
      </c>
      <c r="O155" s="349"/>
      <c r="P155" s="349"/>
      <c r="Q155" s="349"/>
      <c r="R155" s="349"/>
      <c r="S155" s="349"/>
      <c r="T155" s="350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48" t="s">
        <v>66</v>
      </c>
      <c r="O156" s="349"/>
      <c r="P156" s="349"/>
      <c r="Q156" s="349"/>
      <c r="R156" s="349"/>
      <c r="S156" s="349"/>
      <c r="T156" s="350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hidden="1" customHeight="1" x14ac:dyDescent="0.25">
      <c r="A157" s="372" t="s">
        <v>248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34"/>
      <c r="Z157" s="334"/>
    </row>
    <row r="158" spans="1:53" ht="14.25" hidden="1" customHeight="1" x14ac:dyDescent="0.25">
      <c r="A158" s="354" t="s">
        <v>106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6">
        <v>4680115881402</v>
      </c>
      <c r="E159" s="347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6"/>
      <c r="P159" s="356"/>
      <c r="Q159" s="356"/>
      <c r="R159" s="347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6">
        <v>4680115881396</v>
      </c>
      <c r="E160" s="347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6"/>
      <c r="P160" s="356"/>
      <c r="Q160" s="356"/>
      <c r="R160" s="347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48" t="s">
        <v>66</v>
      </c>
      <c r="O161" s="349"/>
      <c r="P161" s="349"/>
      <c r="Q161" s="349"/>
      <c r="R161" s="349"/>
      <c r="S161" s="349"/>
      <c r="T161" s="350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48" t="s">
        <v>66</v>
      </c>
      <c r="O162" s="349"/>
      <c r="P162" s="349"/>
      <c r="Q162" s="349"/>
      <c r="R162" s="349"/>
      <c r="S162" s="349"/>
      <c r="T162" s="350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4" t="s">
        <v>98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6">
        <v>4680115882935</v>
      </c>
      <c r="E164" s="347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4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6"/>
      <c r="P164" s="356"/>
      <c r="Q164" s="356"/>
      <c r="R164" s="347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6">
        <v>4680115880764</v>
      </c>
      <c r="E165" s="347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6"/>
      <c r="P165" s="356"/>
      <c r="Q165" s="356"/>
      <c r="R165" s="347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48" t="s">
        <v>66</v>
      </c>
      <c r="O166" s="349"/>
      <c r="P166" s="349"/>
      <c r="Q166" s="349"/>
      <c r="R166" s="349"/>
      <c r="S166" s="349"/>
      <c r="T166" s="350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48" t="s">
        <v>66</v>
      </c>
      <c r="O167" s="349"/>
      <c r="P167" s="349"/>
      <c r="Q167" s="349"/>
      <c r="R167" s="349"/>
      <c r="S167" s="349"/>
      <c r="T167" s="350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4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35"/>
      <c r="Z168" s="335"/>
    </row>
    <row r="169" spans="1:53" ht="27" hidden="1" customHeight="1" x14ac:dyDescent="0.25">
      <c r="A169" s="54" t="s">
        <v>257</v>
      </c>
      <c r="B169" s="54" t="s">
        <v>258</v>
      </c>
      <c r="C169" s="31">
        <v>4301031224</v>
      </c>
      <c r="D169" s="346">
        <v>4680115882683</v>
      </c>
      <c r="E169" s="347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6"/>
      <c r="P169" s="356"/>
      <c r="Q169" s="356"/>
      <c r="R169" s="347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4301031230</v>
      </c>
      <c r="D170" s="346">
        <v>4680115882690</v>
      </c>
      <c r="E170" s="347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6"/>
      <c r="P170" s="356"/>
      <c r="Q170" s="356"/>
      <c r="R170" s="347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6">
        <v>4680115882669</v>
      </c>
      <c r="E171" s="347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6"/>
      <c r="P171" s="356"/>
      <c r="Q171" s="356"/>
      <c r="R171" s="347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6">
        <v>4680115882676</v>
      </c>
      <c r="E172" s="347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6"/>
      <c r="P172" s="356"/>
      <c r="Q172" s="356"/>
      <c r="R172" s="347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48" t="s">
        <v>66</v>
      </c>
      <c r="O173" s="349"/>
      <c r="P173" s="349"/>
      <c r="Q173" s="349"/>
      <c r="R173" s="349"/>
      <c r="S173" s="349"/>
      <c r="T173" s="350"/>
      <c r="U173" s="37" t="s">
        <v>67</v>
      </c>
      <c r="V173" s="341">
        <f>IFERROR(V169/H169,"0")+IFERROR(V170/H170,"0")+IFERROR(V171/H171,"0")+IFERROR(V172/H172,"0")</f>
        <v>0</v>
      </c>
      <c r="W173" s="341">
        <f>IFERROR(W169/H169,"0")+IFERROR(W170/H170,"0")+IFERROR(W171/H171,"0")+IFERROR(W172/H172,"0")</f>
        <v>0</v>
      </c>
      <c r="X173" s="341">
        <f>IFERROR(IF(X169="",0,X169),"0")+IFERROR(IF(X170="",0,X170),"0")+IFERROR(IF(X171="",0,X171),"0")+IFERROR(IF(X172="",0,X172),"0")</f>
        <v>0</v>
      </c>
      <c r="Y173" s="342"/>
      <c r="Z173" s="342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48" t="s">
        <v>66</v>
      </c>
      <c r="O174" s="349"/>
      <c r="P174" s="349"/>
      <c r="Q174" s="349"/>
      <c r="R174" s="349"/>
      <c r="S174" s="349"/>
      <c r="T174" s="350"/>
      <c r="U174" s="37" t="s">
        <v>65</v>
      </c>
      <c r="V174" s="341">
        <f>IFERROR(SUM(V169:V172),"0")</f>
        <v>0</v>
      </c>
      <c r="W174" s="341">
        <f>IFERROR(SUM(W169:W172),"0")</f>
        <v>0</v>
      </c>
      <c r="X174" s="37"/>
      <c r="Y174" s="342"/>
      <c r="Z174" s="342"/>
    </row>
    <row r="175" spans="1:53" ht="14.25" hidden="1" customHeight="1" x14ac:dyDescent="0.25">
      <c r="A175" s="354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6">
        <v>4680115881556</v>
      </c>
      <c r="E176" s="347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6"/>
      <c r="P176" s="356"/>
      <c r="Q176" s="356"/>
      <c r="R176" s="347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6">
        <v>4680115880573</v>
      </c>
      <c r="E177" s="347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6"/>
      <c r="P177" s="356"/>
      <c r="Q177" s="356"/>
      <c r="R177" s="347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6">
        <v>4680115881594</v>
      </c>
      <c r="E178" s="347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6"/>
      <c r="P178" s="356"/>
      <c r="Q178" s="356"/>
      <c r="R178" s="347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6">
        <v>4680115881587</v>
      </c>
      <c r="E179" s="347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6"/>
      <c r="P179" s="356"/>
      <c r="Q179" s="356"/>
      <c r="R179" s="347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6">
        <v>4680115880962</v>
      </c>
      <c r="E180" s="347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7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6"/>
      <c r="P180" s="356"/>
      <c r="Q180" s="356"/>
      <c r="R180" s="347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6">
        <v>4680115881617</v>
      </c>
      <c r="E181" s="347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6"/>
      <c r="P181" s="356"/>
      <c r="Q181" s="356"/>
      <c r="R181" s="347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4301051487</v>
      </c>
      <c r="D182" s="346">
        <v>4680115881228</v>
      </c>
      <c r="E182" s="347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6"/>
      <c r="P182" s="356"/>
      <c r="Q182" s="356"/>
      <c r="R182" s="347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6">
        <v>4680115881037</v>
      </c>
      <c r="E183" s="347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6"/>
      <c r="P183" s="356"/>
      <c r="Q183" s="356"/>
      <c r="R183" s="347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4301051384</v>
      </c>
      <c r="D184" s="346">
        <v>4680115881211</v>
      </c>
      <c r="E184" s="347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6"/>
      <c r="P184" s="356"/>
      <c r="Q184" s="356"/>
      <c r="R184" s="347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6">
        <v>4680115881020</v>
      </c>
      <c r="E185" s="347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6"/>
      <c r="P185" s="356"/>
      <c r="Q185" s="356"/>
      <c r="R185" s="347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4301051407</v>
      </c>
      <c r="D186" s="346">
        <v>4680115882195</v>
      </c>
      <c r="E186" s="347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6"/>
      <c r="P186" s="356"/>
      <c r="Q186" s="356"/>
      <c r="R186" s="347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6">
        <v>4680115882607</v>
      </c>
      <c r="E187" s="347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61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6"/>
      <c r="P187" s="356"/>
      <c r="Q187" s="356"/>
      <c r="R187" s="347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6">
        <v>4680115880092</v>
      </c>
      <c r="E188" s="347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6"/>
      <c r="P188" s="356"/>
      <c r="Q188" s="356"/>
      <c r="R188" s="347"/>
      <c r="S188" s="34"/>
      <c r="T188" s="34"/>
      <c r="U188" s="35" t="s">
        <v>65</v>
      </c>
      <c r="V188" s="339">
        <v>200</v>
      </c>
      <c r="W188" s="340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6">
        <v>4680115880221</v>
      </c>
      <c r="E189" s="347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6"/>
      <c r="P189" s="356"/>
      <c r="Q189" s="356"/>
      <c r="R189" s="347"/>
      <c r="S189" s="34"/>
      <c r="T189" s="34"/>
      <c r="U189" s="35" t="s">
        <v>65</v>
      </c>
      <c r="V189" s="339">
        <v>200</v>
      </c>
      <c r="W189" s="340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6">
        <v>4680115882942</v>
      </c>
      <c r="E190" s="347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6"/>
      <c r="P190" s="356"/>
      <c r="Q190" s="356"/>
      <c r="R190" s="347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295</v>
      </c>
      <c r="B191" s="54" t="s">
        <v>296</v>
      </c>
      <c r="C191" s="31">
        <v>4301051326</v>
      </c>
      <c r="D191" s="346">
        <v>4680115880504</v>
      </c>
      <c r="E191" s="347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6"/>
      <c r="P191" s="356"/>
      <c r="Q191" s="356"/>
      <c r="R191" s="347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4301051410</v>
      </c>
      <c r="D192" s="346">
        <v>4680115882164</v>
      </c>
      <c r="E192" s="347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6"/>
      <c r="P192" s="356"/>
      <c r="Q192" s="356"/>
      <c r="R192" s="347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48" t="s">
        <v>66</v>
      </c>
      <c r="O193" s="349"/>
      <c r="P193" s="349"/>
      <c r="Q193" s="349"/>
      <c r="R193" s="349"/>
      <c r="S193" s="349"/>
      <c r="T193" s="350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166.66666666666669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168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1.2650399999999999</v>
      </c>
      <c r="Y193" s="342"/>
      <c r="Z193" s="342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48" t="s">
        <v>66</v>
      </c>
      <c r="O194" s="349"/>
      <c r="P194" s="349"/>
      <c r="Q194" s="349"/>
      <c r="R194" s="349"/>
      <c r="S194" s="349"/>
      <c r="T194" s="350"/>
      <c r="U194" s="37" t="s">
        <v>65</v>
      </c>
      <c r="V194" s="341">
        <f>IFERROR(SUM(V176:V192),"0")</f>
        <v>400</v>
      </c>
      <c r="W194" s="341">
        <f>IFERROR(SUM(W176:W192),"0")</f>
        <v>403.2</v>
      </c>
      <c r="X194" s="37"/>
      <c r="Y194" s="342"/>
      <c r="Z194" s="342"/>
    </row>
    <row r="195" spans="1:53" ht="14.25" hidden="1" customHeight="1" x14ac:dyDescent="0.25">
      <c r="A195" s="354" t="s">
        <v>199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6">
        <v>4680115882874</v>
      </c>
      <c r="E196" s="347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6"/>
      <c r="P196" s="356"/>
      <c r="Q196" s="356"/>
      <c r="R196" s="347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6">
        <v>4680115884434</v>
      </c>
      <c r="E197" s="347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6"/>
      <c r="P197" s="356"/>
      <c r="Q197" s="356"/>
      <c r="R197" s="347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303</v>
      </c>
      <c r="B198" s="54" t="s">
        <v>304</v>
      </c>
      <c r="C198" s="31">
        <v>4301060338</v>
      </c>
      <c r="D198" s="346">
        <v>4680115880801</v>
      </c>
      <c r="E198" s="347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6"/>
      <c r="P198" s="356"/>
      <c r="Q198" s="356"/>
      <c r="R198" s="347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6">
        <v>4680115880818</v>
      </c>
      <c r="E199" s="347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6"/>
      <c r="P199" s="356"/>
      <c r="Q199" s="356"/>
      <c r="R199" s="347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48" t="s">
        <v>66</v>
      </c>
      <c r="O200" s="349"/>
      <c r="P200" s="349"/>
      <c r="Q200" s="349"/>
      <c r="R200" s="349"/>
      <c r="S200" s="349"/>
      <c r="T200" s="350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48" t="s">
        <v>66</v>
      </c>
      <c r="O201" s="349"/>
      <c r="P201" s="349"/>
      <c r="Q201" s="349"/>
      <c r="R201" s="349"/>
      <c r="S201" s="349"/>
      <c r="T201" s="350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hidden="1" customHeight="1" x14ac:dyDescent="0.25">
      <c r="A202" s="372" t="s">
        <v>307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34"/>
      <c r="Z202" s="334"/>
    </row>
    <row r="203" spans="1:53" ht="14.25" hidden="1" customHeight="1" x14ac:dyDescent="0.25">
      <c r="A203" s="354" t="s">
        <v>60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6">
        <v>4607091389845</v>
      </c>
      <c r="E204" s="347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56"/>
      <c r="P204" s="356"/>
      <c r="Q204" s="356"/>
      <c r="R204" s="347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3"/>
      <c r="N205" s="348" t="s">
        <v>66</v>
      </c>
      <c r="O205" s="349"/>
      <c r="P205" s="349"/>
      <c r="Q205" s="349"/>
      <c r="R205" s="349"/>
      <c r="S205" s="349"/>
      <c r="T205" s="350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3"/>
      <c r="N206" s="348" t="s">
        <v>66</v>
      </c>
      <c r="O206" s="349"/>
      <c r="P206" s="349"/>
      <c r="Q206" s="349"/>
      <c r="R206" s="349"/>
      <c r="S206" s="349"/>
      <c r="T206" s="350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72" t="s">
        <v>310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34"/>
      <c r="Z207" s="334"/>
    </row>
    <row r="208" spans="1:53" ht="14.25" hidden="1" customHeight="1" x14ac:dyDescent="0.25">
      <c r="A208" s="354" t="s">
        <v>106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6">
        <v>4680115884137</v>
      </c>
      <c r="E209" s="347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52" t="s">
        <v>313</v>
      </c>
      <c r="O209" s="356"/>
      <c r="P209" s="356"/>
      <c r="Q209" s="356"/>
      <c r="R209" s="347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6">
        <v>4680115884144</v>
      </c>
      <c r="E210" s="347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56" t="s">
        <v>317</v>
      </c>
      <c r="O210" s="356"/>
      <c r="P210" s="356"/>
      <c r="Q210" s="356"/>
      <c r="R210" s="347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6">
        <v>4680115884236</v>
      </c>
      <c r="E211" s="347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56"/>
      <c r="P211" s="356"/>
      <c r="Q211" s="356"/>
      <c r="R211" s="347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6">
        <v>4680115884175</v>
      </c>
      <c r="E212" s="347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31" t="s">
        <v>323</v>
      </c>
      <c r="O212" s="356"/>
      <c r="P212" s="356"/>
      <c r="Q212" s="356"/>
      <c r="R212" s="347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6">
        <v>4680115884182</v>
      </c>
      <c r="E213" s="347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20" t="s">
        <v>326</v>
      </c>
      <c r="O213" s="356"/>
      <c r="P213" s="356"/>
      <c r="Q213" s="356"/>
      <c r="R213" s="347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6">
        <v>4680115884205</v>
      </c>
      <c r="E214" s="347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99" t="s">
        <v>329</v>
      </c>
      <c r="O214" s="356"/>
      <c r="P214" s="356"/>
      <c r="Q214" s="356"/>
      <c r="R214" s="347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51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48" t="s">
        <v>66</v>
      </c>
      <c r="O215" s="349"/>
      <c r="P215" s="349"/>
      <c r="Q215" s="349"/>
      <c r="R215" s="349"/>
      <c r="S215" s="349"/>
      <c r="T215" s="350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3"/>
      <c r="N216" s="348" t="s">
        <v>66</v>
      </c>
      <c r="O216" s="349"/>
      <c r="P216" s="349"/>
      <c r="Q216" s="349"/>
      <c r="R216" s="349"/>
      <c r="S216" s="349"/>
      <c r="T216" s="350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2" t="s">
        <v>330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34"/>
      <c r="Z217" s="334"/>
    </row>
    <row r="218" spans="1:53" ht="14.25" hidden="1" customHeight="1" x14ac:dyDescent="0.25">
      <c r="A218" s="354" t="s">
        <v>106</v>
      </c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352"/>
      <c r="T218" s="352"/>
      <c r="U218" s="352"/>
      <c r="V218" s="352"/>
      <c r="W218" s="352"/>
      <c r="X218" s="352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6">
        <v>4607091387445</v>
      </c>
      <c r="E219" s="347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6"/>
      <c r="P219" s="356"/>
      <c r="Q219" s="356"/>
      <c r="R219" s="347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6">
        <v>4607091386004</v>
      </c>
      <c r="E220" s="347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6"/>
      <c r="P220" s="356"/>
      <c r="Q220" s="356"/>
      <c r="R220" s="347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6">
        <v>4607091386004</v>
      </c>
      <c r="E221" s="347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6"/>
      <c r="P221" s="356"/>
      <c r="Q221" s="356"/>
      <c r="R221" s="347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6">
        <v>4607091386073</v>
      </c>
      <c r="E222" s="347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6"/>
      <c r="P222" s="356"/>
      <c r="Q222" s="356"/>
      <c r="R222" s="347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6">
        <v>4607091387322</v>
      </c>
      <c r="E223" s="347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6"/>
      <c r="P223" s="356"/>
      <c r="Q223" s="356"/>
      <c r="R223" s="347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6">
        <v>4607091387322</v>
      </c>
      <c r="E224" s="347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6"/>
      <c r="P224" s="356"/>
      <c r="Q224" s="356"/>
      <c r="R224" s="347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6">
        <v>4607091387377</v>
      </c>
      <c r="E225" s="347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5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6"/>
      <c r="P225" s="356"/>
      <c r="Q225" s="356"/>
      <c r="R225" s="347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6">
        <v>4607091387353</v>
      </c>
      <c r="E226" s="347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6"/>
      <c r="P226" s="356"/>
      <c r="Q226" s="356"/>
      <c r="R226" s="347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6">
        <v>4607091386011</v>
      </c>
      <c r="E227" s="347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6"/>
      <c r="P227" s="356"/>
      <c r="Q227" s="356"/>
      <c r="R227" s="347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6">
        <v>4607091387308</v>
      </c>
      <c r="E228" s="347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6"/>
      <c r="P228" s="356"/>
      <c r="Q228" s="356"/>
      <c r="R228" s="347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6">
        <v>4607091387339</v>
      </c>
      <c r="E229" s="347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6"/>
      <c r="P229" s="356"/>
      <c r="Q229" s="356"/>
      <c r="R229" s="347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6">
        <v>4680115882638</v>
      </c>
      <c r="E230" s="347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6"/>
      <c r="P230" s="356"/>
      <c r="Q230" s="356"/>
      <c r="R230" s="347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6">
        <v>4680115881938</v>
      </c>
      <c r="E231" s="347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6"/>
      <c r="P231" s="356"/>
      <c r="Q231" s="356"/>
      <c r="R231" s="347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6">
        <v>4607091387346</v>
      </c>
      <c r="E232" s="347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6"/>
      <c r="P232" s="356"/>
      <c r="Q232" s="356"/>
      <c r="R232" s="347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6">
        <v>4607091389807</v>
      </c>
      <c r="E233" s="347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6"/>
      <c r="P233" s="356"/>
      <c r="Q233" s="356"/>
      <c r="R233" s="347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51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3"/>
      <c r="N234" s="348" t="s">
        <v>66</v>
      </c>
      <c r="O234" s="349"/>
      <c r="P234" s="349"/>
      <c r="Q234" s="349"/>
      <c r="R234" s="349"/>
      <c r="S234" s="349"/>
      <c r="T234" s="350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3"/>
      <c r="N235" s="348" t="s">
        <v>66</v>
      </c>
      <c r="O235" s="349"/>
      <c r="P235" s="349"/>
      <c r="Q235" s="349"/>
      <c r="R235" s="349"/>
      <c r="S235" s="349"/>
      <c r="T235" s="350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4" t="s">
        <v>98</v>
      </c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352"/>
      <c r="T236" s="352"/>
      <c r="U236" s="352"/>
      <c r="V236" s="352"/>
      <c r="W236" s="352"/>
      <c r="X236" s="352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6">
        <v>4680115881914</v>
      </c>
      <c r="E237" s="347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6"/>
      <c r="P237" s="356"/>
      <c r="Q237" s="356"/>
      <c r="R237" s="347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1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3"/>
      <c r="N238" s="348" t="s">
        <v>66</v>
      </c>
      <c r="O238" s="349"/>
      <c r="P238" s="349"/>
      <c r="Q238" s="349"/>
      <c r="R238" s="349"/>
      <c r="S238" s="349"/>
      <c r="T238" s="350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3"/>
      <c r="N239" s="348" t="s">
        <v>66</v>
      </c>
      <c r="O239" s="349"/>
      <c r="P239" s="349"/>
      <c r="Q239" s="349"/>
      <c r="R239" s="349"/>
      <c r="S239" s="349"/>
      <c r="T239" s="350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4" t="s">
        <v>60</v>
      </c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352"/>
      <c r="T240" s="352"/>
      <c r="U240" s="352"/>
      <c r="V240" s="352"/>
      <c r="W240" s="352"/>
      <c r="X240" s="352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6">
        <v>4607091387193</v>
      </c>
      <c r="E241" s="347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6"/>
      <c r="P241" s="356"/>
      <c r="Q241" s="356"/>
      <c r="R241" s="347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6">
        <v>4607091387230</v>
      </c>
      <c r="E242" s="347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6"/>
      <c r="P242" s="356"/>
      <c r="Q242" s="356"/>
      <c r="R242" s="347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6">
        <v>4607091387285</v>
      </c>
      <c r="E243" s="347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6"/>
      <c r="P243" s="356"/>
      <c r="Q243" s="356"/>
      <c r="R243" s="347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6">
        <v>4680115880481</v>
      </c>
      <c r="E244" s="347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6"/>
      <c r="P244" s="356"/>
      <c r="Q244" s="356"/>
      <c r="R244" s="347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51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3"/>
      <c r="N245" s="348" t="s">
        <v>66</v>
      </c>
      <c r="O245" s="349"/>
      <c r="P245" s="349"/>
      <c r="Q245" s="349"/>
      <c r="R245" s="349"/>
      <c r="S245" s="349"/>
      <c r="T245" s="350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hidden="1" x14ac:dyDescent="0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3"/>
      <c r="N246" s="348" t="s">
        <v>66</v>
      </c>
      <c r="O246" s="349"/>
      <c r="P246" s="349"/>
      <c r="Q246" s="349"/>
      <c r="R246" s="349"/>
      <c r="S246" s="349"/>
      <c r="T246" s="350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hidden="1" customHeight="1" x14ac:dyDescent="0.25">
      <c r="A247" s="354" t="s">
        <v>68</v>
      </c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6">
        <v>4607091387766</v>
      </c>
      <c r="E248" s="347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6"/>
      <c r="P248" s="356"/>
      <c r="Q248" s="356"/>
      <c r="R248" s="347"/>
      <c r="S248" s="34"/>
      <c r="T248" s="34"/>
      <c r="U248" s="35" t="s">
        <v>65</v>
      </c>
      <c r="V248" s="339">
        <v>200</v>
      </c>
      <c r="W248" s="340">
        <f t="shared" ref="W248:W257" si="14"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6">
        <v>4607091387957</v>
      </c>
      <c r="E249" s="347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6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6"/>
      <c r="P249" s="356"/>
      <c r="Q249" s="356"/>
      <c r="R249" s="347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6">
        <v>4607091387964</v>
      </c>
      <c r="E250" s="347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6"/>
      <c r="P250" s="356"/>
      <c r="Q250" s="356"/>
      <c r="R250" s="347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6">
        <v>4680115883604</v>
      </c>
      <c r="E251" s="347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56"/>
      <c r="P251" s="356"/>
      <c r="Q251" s="356"/>
      <c r="R251" s="347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6">
        <v>4680115883567</v>
      </c>
      <c r="E252" s="347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56"/>
      <c r="P252" s="356"/>
      <c r="Q252" s="356"/>
      <c r="R252" s="347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6">
        <v>4607091381672</v>
      </c>
      <c r="E253" s="347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6"/>
      <c r="P253" s="356"/>
      <c r="Q253" s="356"/>
      <c r="R253" s="347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6">
        <v>4607091387537</v>
      </c>
      <c r="E254" s="347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6"/>
      <c r="P254" s="356"/>
      <c r="Q254" s="356"/>
      <c r="R254" s="347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6">
        <v>4607091387513</v>
      </c>
      <c r="E255" s="347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6"/>
      <c r="P255" s="356"/>
      <c r="Q255" s="356"/>
      <c r="R255" s="347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6">
        <v>4680115880511</v>
      </c>
      <c r="E256" s="347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6"/>
      <c r="P256" s="356"/>
      <c r="Q256" s="356"/>
      <c r="R256" s="347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6">
        <v>4680115880412</v>
      </c>
      <c r="E257" s="347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9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6"/>
      <c r="P257" s="356"/>
      <c r="Q257" s="356"/>
      <c r="R257" s="347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3"/>
      <c r="N258" s="348" t="s">
        <v>66</v>
      </c>
      <c r="O258" s="349"/>
      <c r="P258" s="349"/>
      <c r="Q258" s="349"/>
      <c r="R258" s="349"/>
      <c r="S258" s="349"/>
      <c r="T258" s="350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25.641025641025642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26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0.5655</v>
      </c>
      <c r="Y258" s="342"/>
      <c r="Z258" s="342"/>
    </row>
    <row r="259" spans="1:53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3"/>
      <c r="N259" s="348" t="s">
        <v>66</v>
      </c>
      <c r="O259" s="349"/>
      <c r="P259" s="349"/>
      <c r="Q259" s="349"/>
      <c r="R259" s="349"/>
      <c r="S259" s="349"/>
      <c r="T259" s="350"/>
      <c r="U259" s="37" t="s">
        <v>65</v>
      </c>
      <c r="V259" s="341">
        <f>IFERROR(SUM(V248:V257),"0")</f>
        <v>200</v>
      </c>
      <c r="W259" s="341">
        <f>IFERROR(SUM(W248:W257),"0")</f>
        <v>202.79999999999998</v>
      </c>
      <c r="X259" s="37"/>
      <c r="Y259" s="342"/>
      <c r="Z259" s="342"/>
    </row>
    <row r="260" spans="1:53" ht="14.25" hidden="1" customHeight="1" x14ac:dyDescent="0.25">
      <c r="A260" s="354" t="s">
        <v>199</v>
      </c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6">
        <v>4607091380880</v>
      </c>
      <c r="E261" s="347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6"/>
      <c r="P261" s="356"/>
      <c r="Q261" s="356"/>
      <c r="R261" s="347"/>
      <c r="S261" s="34"/>
      <c r="T261" s="34"/>
      <c r="U261" s="35" t="s">
        <v>65</v>
      </c>
      <c r="V261" s="339">
        <v>200</v>
      </c>
      <c r="W261" s="340">
        <f>IFERROR(IF(V261="",0,CEILING((V261/$H261),1)*$H261),"")</f>
        <v>201.60000000000002</v>
      </c>
      <c r="X261" s="36">
        <f>IFERROR(IF(W261=0,"",ROUNDUP(W261/H261,0)*0.02175),"")</f>
        <v>0.52200000000000002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6">
        <v>4607091384482</v>
      </c>
      <c r="E262" s="347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6"/>
      <c r="P262" s="356"/>
      <c r="Q262" s="356"/>
      <c r="R262" s="347"/>
      <c r="S262" s="34"/>
      <c r="T262" s="34"/>
      <c r="U262" s="35" t="s">
        <v>65</v>
      </c>
      <c r="V262" s="339">
        <v>900</v>
      </c>
      <c r="W262" s="340">
        <f>IFERROR(IF(V262="",0,CEILING((V262/$H262),1)*$H262),"")</f>
        <v>904.8</v>
      </c>
      <c r="X262" s="36">
        <f>IFERROR(IF(W262=0,"",ROUNDUP(W262/H262,0)*0.02175),"")</f>
        <v>2.5229999999999997</v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6">
        <v>4607091380897</v>
      </c>
      <c r="E263" s="347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6"/>
      <c r="P263" s="356"/>
      <c r="Q263" s="356"/>
      <c r="R263" s="347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51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3"/>
      <c r="N264" s="348" t="s">
        <v>66</v>
      </c>
      <c r="O264" s="349"/>
      <c r="P264" s="349"/>
      <c r="Q264" s="349"/>
      <c r="R264" s="349"/>
      <c r="S264" s="349"/>
      <c r="T264" s="350"/>
      <c r="U264" s="37" t="s">
        <v>67</v>
      </c>
      <c r="V264" s="341">
        <f>IFERROR(V261/H261,"0")+IFERROR(V262/H262,"0")+IFERROR(V263/H263,"0")</f>
        <v>139.19413919413921</v>
      </c>
      <c r="W264" s="341">
        <f>IFERROR(W261/H261,"0")+IFERROR(W262/H262,"0")+IFERROR(W263/H263,"0")</f>
        <v>140</v>
      </c>
      <c r="X264" s="341">
        <f>IFERROR(IF(X261="",0,X261),"0")+IFERROR(IF(X262="",0,X262),"0")+IFERROR(IF(X263="",0,X263),"0")</f>
        <v>3.0449999999999999</v>
      </c>
      <c r="Y264" s="342"/>
      <c r="Z264" s="342"/>
    </row>
    <row r="265" spans="1:53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48" t="s">
        <v>66</v>
      </c>
      <c r="O265" s="349"/>
      <c r="P265" s="349"/>
      <c r="Q265" s="349"/>
      <c r="R265" s="349"/>
      <c r="S265" s="349"/>
      <c r="T265" s="350"/>
      <c r="U265" s="37" t="s">
        <v>65</v>
      </c>
      <c r="V265" s="341">
        <f>IFERROR(SUM(V261:V263),"0")</f>
        <v>1100</v>
      </c>
      <c r="W265" s="341">
        <f>IFERROR(SUM(W261:W263),"0")</f>
        <v>1106.4000000000001</v>
      </c>
      <c r="X265" s="37"/>
      <c r="Y265" s="342"/>
      <c r="Z265" s="342"/>
    </row>
    <row r="266" spans="1:53" ht="14.25" hidden="1" customHeight="1" x14ac:dyDescent="0.25">
      <c r="A266" s="354" t="s">
        <v>84</v>
      </c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6">
        <v>4607091388374</v>
      </c>
      <c r="E267" s="347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65" t="s">
        <v>397</v>
      </c>
      <c r="O267" s="356"/>
      <c r="P267" s="356"/>
      <c r="Q267" s="356"/>
      <c r="R267" s="347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6">
        <v>4607091388381</v>
      </c>
      <c r="E268" s="347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4" t="s">
        <v>400</v>
      </c>
      <c r="O268" s="356"/>
      <c r="P268" s="356"/>
      <c r="Q268" s="356"/>
      <c r="R268" s="347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6">
        <v>4607091388404</v>
      </c>
      <c r="E269" s="347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6"/>
      <c r="P269" s="356"/>
      <c r="Q269" s="356"/>
      <c r="R269" s="347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1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3"/>
      <c r="N270" s="348" t="s">
        <v>66</v>
      </c>
      <c r="O270" s="349"/>
      <c r="P270" s="349"/>
      <c r="Q270" s="349"/>
      <c r="R270" s="349"/>
      <c r="S270" s="349"/>
      <c r="T270" s="350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48" t="s">
        <v>66</v>
      </c>
      <c r="O271" s="349"/>
      <c r="P271" s="349"/>
      <c r="Q271" s="349"/>
      <c r="R271" s="349"/>
      <c r="S271" s="349"/>
      <c r="T271" s="350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4" t="s">
        <v>403</v>
      </c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6">
        <v>4680115881808</v>
      </c>
      <c r="E273" s="347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6"/>
      <c r="P273" s="356"/>
      <c r="Q273" s="356"/>
      <c r="R273" s="347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6">
        <v>4680115881822</v>
      </c>
      <c r="E274" s="347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6"/>
      <c r="P274" s="356"/>
      <c r="Q274" s="356"/>
      <c r="R274" s="347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6">
        <v>4680115880016</v>
      </c>
      <c r="E275" s="347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6"/>
      <c r="P275" s="356"/>
      <c r="Q275" s="356"/>
      <c r="R275" s="347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1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3"/>
      <c r="N276" s="348" t="s">
        <v>66</v>
      </c>
      <c r="O276" s="349"/>
      <c r="P276" s="349"/>
      <c r="Q276" s="349"/>
      <c r="R276" s="349"/>
      <c r="S276" s="349"/>
      <c r="T276" s="350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48" t="s">
        <v>66</v>
      </c>
      <c r="O277" s="349"/>
      <c r="P277" s="349"/>
      <c r="Q277" s="349"/>
      <c r="R277" s="349"/>
      <c r="S277" s="349"/>
      <c r="T277" s="350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2" t="s">
        <v>412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34"/>
      <c r="Z278" s="334"/>
    </row>
    <row r="279" spans="1:53" ht="14.25" hidden="1" customHeight="1" x14ac:dyDescent="0.25">
      <c r="A279" s="354" t="s">
        <v>106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6">
        <v>4607091387421</v>
      </c>
      <c r="E280" s="347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6"/>
      <c r="P280" s="356"/>
      <c r="Q280" s="356"/>
      <c r="R280" s="347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6">
        <v>4607091387421</v>
      </c>
      <c r="E281" s="347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6"/>
      <c r="P281" s="356"/>
      <c r="Q281" s="356"/>
      <c r="R281" s="347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6">
        <v>4607091387452</v>
      </c>
      <c r="E282" s="347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6"/>
      <c r="P282" s="356"/>
      <c r="Q282" s="356"/>
      <c r="R282" s="347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6">
        <v>4607091387452</v>
      </c>
      <c r="E283" s="347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3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6"/>
      <c r="P283" s="356"/>
      <c r="Q283" s="356"/>
      <c r="R283" s="347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6">
        <v>4607091387452</v>
      </c>
      <c r="E284" s="347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6"/>
      <c r="P284" s="356"/>
      <c r="Q284" s="356"/>
      <c r="R284" s="347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6">
        <v>4607091385984</v>
      </c>
      <c r="E285" s="347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6"/>
      <c r="P285" s="356"/>
      <c r="Q285" s="356"/>
      <c r="R285" s="347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6">
        <v>4607091387438</v>
      </c>
      <c r="E286" s="347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5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6"/>
      <c r="P286" s="356"/>
      <c r="Q286" s="356"/>
      <c r="R286" s="347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6">
        <v>4607091387469</v>
      </c>
      <c r="E287" s="347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6"/>
      <c r="P287" s="356"/>
      <c r="Q287" s="356"/>
      <c r="R287" s="347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1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3"/>
      <c r="N288" s="348" t="s">
        <v>66</v>
      </c>
      <c r="O288" s="349"/>
      <c r="P288" s="349"/>
      <c r="Q288" s="349"/>
      <c r="R288" s="349"/>
      <c r="S288" s="349"/>
      <c r="T288" s="350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3"/>
      <c r="N289" s="348" t="s">
        <v>66</v>
      </c>
      <c r="O289" s="349"/>
      <c r="P289" s="349"/>
      <c r="Q289" s="349"/>
      <c r="R289" s="349"/>
      <c r="S289" s="349"/>
      <c r="T289" s="350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4" t="s">
        <v>60</v>
      </c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352"/>
      <c r="T290" s="352"/>
      <c r="U290" s="352"/>
      <c r="V290" s="352"/>
      <c r="W290" s="352"/>
      <c r="X290" s="352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6">
        <v>4607091387292</v>
      </c>
      <c r="E291" s="347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6"/>
      <c r="P291" s="356"/>
      <c r="Q291" s="356"/>
      <c r="R291" s="347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6">
        <v>4607091387315</v>
      </c>
      <c r="E292" s="347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5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6"/>
      <c r="P292" s="356"/>
      <c r="Q292" s="356"/>
      <c r="R292" s="347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1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3"/>
      <c r="N293" s="348" t="s">
        <v>66</v>
      </c>
      <c r="O293" s="349"/>
      <c r="P293" s="349"/>
      <c r="Q293" s="349"/>
      <c r="R293" s="349"/>
      <c r="S293" s="349"/>
      <c r="T293" s="350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3"/>
      <c r="N294" s="348" t="s">
        <v>66</v>
      </c>
      <c r="O294" s="349"/>
      <c r="P294" s="349"/>
      <c r="Q294" s="349"/>
      <c r="R294" s="349"/>
      <c r="S294" s="349"/>
      <c r="T294" s="350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2" t="s">
        <v>430</v>
      </c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34"/>
      <c r="Z295" s="334"/>
    </row>
    <row r="296" spans="1:53" ht="14.25" hidden="1" customHeight="1" x14ac:dyDescent="0.25">
      <c r="A296" s="354" t="s">
        <v>60</v>
      </c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6">
        <v>4607091383836</v>
      </c>
      <c r="E297" s="347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6"/>
      <c r="P297" s="356"/>
      <c r="Q297" s="356"/>
      <c r="R297" s="347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3"/>
      <c r="N298" s="348" t="s">
        <v>66</v>
      </c>
      <c r="O298" s="349"/>
      <c r="P298" s="349"/>
      <c r="Q298" s="349"/>
      <c r="R298" s="349"/>
      <c r="S298" s="349"/>
      <c r="T298" s="350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3"/>
      <c r="N299" s="348" t="s">
        <v>66</v>
      </c>
      <c r="O299" s="349"/>
      <c r="P299" s="349"/>
      <c r="Q299" s="349"/>
      <c r="R299" s="349"/>
      <c r="S299" s="349"/>
      <c r="T299" s="350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4" t="s">
        <v>68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6">
        <v>4607091387919</v>
      </c>
      <c r="E301" s="347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6"/>
      <c r="P301" s="356"/>
      <c r="Q301" s="356"/>
      <c r="R301" s="347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1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3"/>
      <c r="N302" s="348" t="s">
        <v>66</v>
      </c>
      <c r="O302" s="349"/>
      <c r="P302" s="349"/>
      <c r="Q302" s="349"/>
      <c r="R302" s="349"/>
      <c r="S302" s="349"/>
      <c r="T302" s="350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3"/>
      <c r="N303" s="348" t="s">
        <v>66</v>
      </c>
      <c r="O303" s="349"/>
      <c r="P303" s="349"/>
      <c r="Q303" s="349"/>
      <c r="R303" s="349"/>
      <c r="S303" s="349"/>
      <c r="T303" s="350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4" t="s">
        <v>199</v>
      </c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6">
        <v>4607091388831</v>
      </c>
      <c r="E305" s="347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6"/>
      <c r="P305" s="356"/>
      <c r="Q305" s="356"/>
      <c r="R305" s="347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1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48" t="s">
        <v>66</v>
      </c>
      <c r="O306" s="349"/>
      <c r="P306" s="349"/>
      <c r="Q306" s="349"/>
      <c r="R306" s="349"/>
      <c r="S306" s="349"/>
      <c r="T306" s="350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3"/>
      <c r="N307" s="348" t="s">
        <v>66</v>
      </c>
      <c r="O307" s="349"/>
      <c r="P307" s="349"/>
      <c r="Q307" s="349"/>
      <c r="R307" s="349"/>
      <c r="S307" s="349"/>
      <c r="T307" s="350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4" t="s">
        <v>84</v>
      </c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352"/>
      <c r="T308" s="352"/>
      <c r="U308" s="352"/>
      <c r="V308" s="352"/>
      <c r="W308" s="352"/>
      <c r="X308" s="352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6">
        <v>4607091383102</v>
      </c>
      <c r="E309" s="347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6"/>
      <c r="P309" s="356"/>
      <c r="Q309" s="356"/>
      <c r="R309" s="347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1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3"/>
      <c r="N310" s="348" t="s">
        <v>66</v>
      </c>
      <c r="O310" s="349"/>
      <c r="P310" s="349"/>
      <c r="Q310" s="349"/>
      <c r="R310" s="349"/>
      <c r="S310" s="349"/>
      <c r="T310" s="350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48" t="s">
        <v>66</v>
      </c>
      <c r="O311" s="349"/>
      <c r="P311" s="349"/>
      <c r="Q311" s="349"/>
      <c r="R311" s="349"/>
      <c r="S311" s="349"/>
      <c r="T311" s="350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435" t="s">
        <v>439</v>
      </c>
      <c r="B312" s="436"/>
      <c r="C312" s="436"/>
      <c r="D312" s="436"/>
      <c r="E312" s="436"/>
      <c r="F312" s="436"/>
      <c r="G312" s="436"/>
      <c r="H312" s="436"/>
      <c r="I312" s="436"/>
      <c r="J312" s="436"/>
      <c r="K312" s="436"/>
      <c r="L312" s="436"/>
      <c r="M312" s="436"/>
      <c r="N312" s="436"/>
      <c r="O312" s="436"/>
      <c r="P312" s="436"/>
      <c r="Q312" s="436"/>
      <c r="R312" s="436"/>
      <c r="S312" s="436"/>
      <c r="T312" s="436"/>
      <c r="U312" s="436"/>
      <c r="V312" s="436"/>
      <c r="W312" s="436"/>
      <c r="X312" s="436"/>
      <c r="Y312" s="48"/>
      <c r="Z312" s="48"/>
    </row>
    <row r="313" spans="1:53" ht="16.5" hidden="1" customHeight="1" x14ac:dyDescent="0.25">
      <c r="A313" s="372" t="s">
        <v>440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34"/>
      <c r="Z313" s="334"/>
    </row>
    <row r="314" spans="1:53" ht="14.25" hidden="1" customHeight="1" x14ac:dyDescent="0.25">
      <c r="A314" s="354" t="s">
        <v>106</v>
      </c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352"/>
      <c r="T314" s="352"/>
      <c r="U314" s="352"/>
      <c r="V314" s="352"/>
      <c r="W314" s="352"/>
      <c r="X314" s="352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6">
        <v>4607091383997</v>
      </c>
      <c r="E315" s="347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4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6"/>
      <c r="P315" s="356"/>
      <c r="Q315" s="356"/>
      <c r="R315" s="347"/>
      <c r="S315" s="34"/>
      <c r="T315" s="34"/>
      <c r="U315" s="35" t="s">
        <v>65</v>
      </c>
      <c r="V315" s="339">
        <v>1980</v>
      </c>
      <c r="W315" s="340">
        <f t="shared" ref="W315:W322" si="16">IFERROR(IF(V315="",0,CEILING((V315/$H315),1)*$H315),"")</f>
        <v>1980</v>
      </c>
      <c r="X315" s="36">
        <f>IFERROR(IF(W315=0,"",ROUNDUP(W315/H315,0)*0.02175),"")</f>
        <v>2.871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6">
        <v>4607091383997</v>
      </c>
      <c r="E316" s="347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6"/>
      <c r="P316" s="356"/>
      <c r="Q316" s="356"/>
      <c r="R316" s="347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6">
        <v>4607091384130</v>
      </c>
      <c r="E317" s="347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6"/>
      <c r="P317" s="356"/>
      <c r="Q317" s="356"/>
      <c r="R317" s="347"/>
      <c r="S317" s="34"/>
      <c r="T317" s="34"/>
      <c r="U317" s="35" t="s">
        <v>65</v>
      </c>
      <c r="V317" s="339">
        <v>1980</v>
      </c>
      <c r="W317" s="340">
        <f t="shared" si="16"/>
        <v>1980</v>
      </c>
      <c r="X317" s="36">
        <f>IFERROR(IF(W317=0,"",ROUNDUP(W317/H317,0)*0.02175),"")</f>
        <v>2.871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6">
        <v>4607091384130</v>
      </c>
      <c r="E318" s="347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6"/>
      <c r="P318" s="356"/>
      <c r="Q318" s="356"/>
      <c r="R318" s="347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6">
        <v>4607091384147</v>
      </c>
      <c r="E319" s="347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6"/>
      <c r="P319" s="356"/>
      <c r="Q319" s="356"/>
      <c r="R319" s="347"/>
      <c r="S319" s="34"/>
      <c r="T319" s="34"/>
      <c r="U319" s="35" t="s">
        <v>65</v>
      </c>
      <c r="V319" s="339">
        <v>500</v>
      </c>
      <c r="W319" s="340">
        <f t="shared" si="16"/>
        <v>510</v>
      </c>
      <c r="X319" s="36">
        <f>IFERROR(IF(W319=0,"",ROUNDUP(W319/H319,0)*0.02175),"")</f>
        <v>0.73949999999999994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6">
        <v>4607091384147</v>
      </c>
      <c r="E320" s="347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69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56"/>
      <c r="P320" s="356"/>
      <c r="Q320" s="356"/>
      <c r="R320" s="347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6">
        <v>4607091384154</v>
      </c>
      <c r="E321" s="347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6"/>
      <c r="P321" s="356"/>
      <c r="Q321" s="356"/>
      <c r="R321" s="347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6">
        <v>4607091384161</v>
      </c>
      <c r="E322" s="347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6"/>
      <c r="P322" s="356"/>
      <c r="Q322" s="356"/>
      <c r="R322" s="347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1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3"/>
      <c r="N323" s="348" t="s">
        <v>66</v>
      </c>
      <c r="O323" s="349"/>
      <c r="P323" s="349"/>
      <c r="Q323" s="349"/>
      <c r="R323" s="349"/>
      <c r="S323" s="349"/>
      <c r="T323" s="350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297.33333333333331</v>
      </c>
      <c r="W323" s="341">
        <f>IFERROR(W315/H315,"0")+IFERROR(W316/H316,"0")+IFERROR(W317/H317,"0")+IFERROR(W318/H318,"0")+IFERROR(W319/H319,"0")+IFERROR(W320/H320,"0")+IFERROR(W321/H321,"0")+IFERROR(W322/H322,"0")</f>
        <v>298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6.4814999999999996</v>
      </c>
      <c r="Y323" s="342"/>
      <c r="Z323" s="342"/>
    </row>
    <row r="324" spans="1:53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3"/>
      <c r="N324" s="348" t="s">
        <v>66</v>
      </c>
      <c r="O324" s="349"/>
      <c r="P324" s="349"/>
      <c r="Q324" s="349"/>
      <c r="R324" s="349"/>
      <c r="S324" s="349"/>
      <c r="T324" s="350"/>
      <c r="U324" s="37" t="s">
        <v>65</v>
      </c>
      <c r="V324" s="341">
        <f>IFERROR(SUM(V315:V322),"0")</f>
        <v>4460</v>
      </c>
      <c r="W324" s="341">
        <f>IFERROR(SUM(W315:W322),"0")</f>
        <v>4470</v>
      </c>
      <c r="X324" s="37"/>
      <c r="Y324" s="342"/>
      <c r="Z324" s="342"/>
    </row>
    <row r="325" spans="1:53" ht="14.25" hidden="1" customHeight="1" x14ac:dyDescent="0.25">
      <c r="A325" s="354" t="s">
        <v>98</v>
      </c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352"/>
      <c r="T325" s="352"/>
      <c r="U325" s="352"/>
      <c r="V325" s="352"/>
      <c r="W325" s="352"/>
      <c r="X325" s="352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6">
        <v>4607091383980</v>
      </c>
      <c r="E326" s="347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6"/>
      <c r="P326" s="356"/>
      <c r="Q326" s="356"/>
      <c r="R326" s="347"/>
      <c r="S326" s="34"/>
      <c r="T326" s="34"/>
      <c r="U326" s="35" t="s">
        <v>65</v>
      </c>
      <c r="V326" s="339">
        <v>1980</v>
      </c>
      <c r="W326" s="340">
        <f>IFERROR(IF(V326="",0,CEILING((V326/$H326),1)*$H326),"")</f>
        <v>1980</v>
      </c>
      <c r="X326" s="36">
        <f>IFERROR(IF(W326=0,"",ROUNDUP(W326/H326,0)*0.02175),"")</f>
        <v>2.871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6">
        <v>4680115883314</v>
      </c>
      <c r="E327" s="347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56"/>
      <c r="P327" s="356"/>
      <c r="Q327" s="356"/>
      <c r="R327" s="347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6">
        <v>4607091384178</v>
      </c>
      <c r="E328" s="347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6"/>
      <c r="P328" s="356"/>
      <c r="Q328" s="356"/>
      <c r="R328" s="347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1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3"/>
      <c r="N329" s="348" t="s">
        <v>66</v>
      </c>
      <c r="O329" s="349"/>
      <c r="P329" s="349"/>
      <c r="Q329" s="349"/>
      <c r="R329" s="349"/>
      <c r="S329" s="349"/>
      <c r="T329" s="350"/>
      <c r="U329" s="37" t="s">
        <v>67</v>
      </c>
      <c r="V329" s="341">
        <f>IFERROR(V326/H326,"0")+IFERROR(V327/H327,"0")+IFERROR(V328/H328,"0")</f>
        <v>132</v>
      </c>
      <c r="W329" s="341">
        <f>IFERROR(W326/H326,"0")+IFERROR(W327/H327,"0")+IFERROR(W328/H328,"0")</f>
        <v>132</v>
      </c>
      <c r="X329" s="341">
        <f>IFERROR(IF(X326="",0,X326),"0")+IFERROR(IF(X327="",0,X327),"0")+IFERROR(IF(X328="",0,X328),"0")</f>
        <v>2.871</v>
      </c>
      <c r="Y329" s="342"/>
      <c r="Z329" s="342"/>
    </row>
    <row r="330" spans="1:53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3"/>
      <c r="N330" s="348" t="s">
        <v>66</v>
      </c>
      <c r="O330" s="349"/>
      <c r="P330" s="349"/>
      <c r="Q330" s="349"/>
      <c r="R330" s="349"/>
      <c r="S330" s="349"/>
      <c r="T330" s="350"/>
      <c r="U330" s="37" t="s">
        <v>65</v>
      </c>
      <c r="V330" s="341">
        <f>IFERROR(SUM(V326:V328),"0")</f>
        <v>1980</v>
      </c>
      <c r="W330" s="341">
        <f>IFERROR(SUM(W326:W328),"0")</f>
        <v>1980</v>
      </c>
      <c r="X330" s="37"/>
      <c r="Y330" s="342"/>
      <c r="Z330" s="342"/>
    </row>
    <row r="331" spans="1:53" ht="14.25" hidden="1" customHeight="1" x14ac:dyDescent="0.25">
      <c r="A331" s="354" t="s">
        <v>68</v>
      </c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6">
        <v>4607091383928</v>
      </c>
      <c r="E332" s="347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71" t="s">
        <v>462</v>
      </c>
      <c r="O332" s="356"/>
      <c r="P332" s="356"/>
      <c r="Q332" s="356"/>
      <c r="R332" s="347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hidden="1" customHeight="1" x14ac:dyDescent="0.25">
      <c r="A333" s="54" t="s">
        <v>463</v>
      </c>
      <c r="B333" s="54" t="s">
        <v>464</v>
      </c>
      <c r="C333" s="31">
        <v>4301051298</v>
      </c>
      <c r="D333" s="346">
        <v>4607091384260</v>
      </c>
      <c r="E333" s="347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6"/>
      <c r="P333" s="356"/>
      <c r="Q333" s="356"/>
      <c r="R333" s="347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idden="1" x14ac:dyDescent="0.2">
      <c r="A334" s="351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3"/>
      <c r="N334" s="348" t="s">
        <v>66</v>
      </c>
      <c r="O334" s="349"/>
      <c r="P334" s="349"/>
      <c r="Q334" s="349"/>
      <c r="R334" s="349"/>
      <c r="S334" s="349"/>
      <c r="T334" s="350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hidden="1" x14ac:dyDescent="0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3"/>
      <c r="N335" s="348" t="s">
        <v>66</v>
      </c>
      <c r="O335" s="349"/>
      <c r="P335" s="349"/>
      <c r="Q335" s="349"/>
      <c r="R335" s="349"/>
      <c r="S335" s="349"/>
      <c r="T335" s="350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hidden="1" customHeight="1" x14ac:dyDescent="0.25">
      <c r="A336" s="354" t="s">
        <v>199</v>
      </c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6">
        <v>4607091384673</v>
      </c>
      <c r="E337" s="347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6"/>
      <c r="P337" s="356"/>
      <c r="Q337" s="356"/>
      <c r="R337" s="347"/>
      <c r="S337" s="34"/>
      <c r="T337" s="34"/>
      <c r="U337" s="35" t="s">
        <v>65</v>
      </c>
      <c r="V337" s="339">
        <v>100</v>
      </c>
      <c r="W337" s="340">
        <f>IFERROR(IF(V337="",0,CEILING((V337/$H337),1)*$H337),"")</f>
        <v>101.39999999999999</v>
      </c>
      <c r="X337" s="36">
        <f>IFERROR(IF(W337=0,"",ROUNDUP(W337/H337,0)*0.02175),"")</f>
        <v>0.28275</v>
      </c>
      <c r="Y337" s="56"/>
      <c r="Z337" s="57"/>
      <c r="AD337" s="58"/>
      <c r="BA337" s="244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48" t="s">
        <v>66</v>
      </c>
      <c r="O338" s="349"/>
      <c r="P338" s="349"/>
      <c r="Q338" s="349"/>
      <c r="R338" s="349"/>
      <c r="S338" s="349"/>
      <c r="T338" s="350"/>
      <c r="U338" s="37" t="s">
        <v>67</v>
      </c>
      <c r="V338" s="341">
        <f>IFERROR(V337/H337,"0")</f>
        <v>12.820512820512821</v>
      </c>
      <c r="W338" s="341">
        <f>IFERROR(W337/H337,"0")</f>
        <v>13</v>
      </c>
      <c r="X338" s="341">
        <f>IFERROR(IF(X337="",0,X337),"0")</f>
        <v>0.28275</v>
      </c>
      <c r="Y338" s="342"/>
      <c r="Z338" s="342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48" t="s">
        <v>66</v>
      </c>
      <c r="O339" s="349"/>
      <c r="P339" s="349"/>
      <c r="Q339" s="349"/>
      <c r="R339" s="349"/>
      <c r="S339" s="349"/>
      <c r="T339" s="350"/>
      <c r="U339" s="37" t="s">
        <v>65</v>
      </c>
      <c r="V339" s="341">
        <f>IFERROR(SUM(V337:V337),"0")</f>
        <v>100</v>
      </c>
      <c r="W339" s="341">
        <f>IFERROR(SUM(W337:W337),"0")</f>
        <v>101.39999999999999</v>
      </c>
      <c r="X339" s="37"/>
      <c r="Y339" s="342"/>
      <c r="Z339" s="342"/>
    </row>
    <row r="340" spans="1:53" ht="16.5" hidden="1" customHeight="1" x14ac:dyDescent="0.25">
      <c r="A340" s="372" t="s">
        <v>467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34"/>
      <c r="Z340" s="334"/>
    </row>
    <row r="341" spans="1:53" ht="14.25" hidden="1" customHeight="1" x14ac:dyDescent="0.25">
      <c r="A341" s="354" t="s">
        <v>106</v>
      </c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352"/>
      <c r="T341" s="352"/>
      <c r="U341" s="352"/>
      <c r="V341" s="352"/>
      <c r="W341" s="352"/>
      <c r="X341" s="352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6">
        <v>4607091384185</v>
      </c>
      <c r="E342" s="347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6"/>
      <c r="P342" s="356"/>
      <c r="Q342" s="356"/>
      <c r="R342" s="347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6">
        <v>4607091384192</v>
      </c>
      <c r="E343" s="347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6"/>
      <c r="P343" s="356"/>
      <c r="Q343" s="356"/>
      <c r="R343" s="347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6">
        <v>4680115881907</v>
      </c>
      <c r="E344" s="347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6"/>
      <c r="P344" s="356"/>
      <c r="Q344" s="356"/>
      <c r="R344" s="347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6">
        <v>4680115883925</v>
      </c>
      <c r="E345" s="347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56"/>
      <c r="P345" s="356"/>
      <c r="Q345" s="356"/>
      <c r="R345" s="347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6">
        <v>4607091384680</v>
      </c>
      <c r="E346" s="347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6"/>
      <c r="P346" s="356"/>
      <c r="Q346" s="356"/>
      <c r="R346" s="347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51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3"/>
      <c r="N347" s="348" t="s">
        <v>66</v>
      </c>
      <c r="O347" s="349"/>
      <c r="P347" s="349"/>
      <c r="Q347" s="349"/>
      <c r="R347" s="349"/>
      <c r="S347" s="349"/>
      <c r="T347" s="350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3"/>
      <c r="N348" s="348" t="s">
        <v>66</v>
      </c>
      <c r="O348" s="349"/>
      <c r="P348" s="349"/>
      <c r="Q348" s="349"/>
      <c r="R348" s="349"/>
      <c r="S348" s="349"/>
      <c r="T348" s="350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4" t="s">
        <v>60</v>
      </c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352"/>
      <c r="T349" s="352"/>
      <c r="U349" s="352"/>
      <c r="V349" s="352"/>
      <c r="W349" s="352"/>
      <c r="X349" s="352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6">
        <v>4607091384802</v>
      </c>
      <c r="E350" s="347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6"/>
      <c r="P350" s="356"/>
      <c r="Q350" s="356"/>
      <c r="R350" s="347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6">
        <v>4607091384826</v>
      </c>
      <c r="E351" s="347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6"/>
      <c r="P351" s="356"/>
      <c r="Q351" s="356"/>
      <c r="R351" s="347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51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3"/>
      <c r="N352" s="348" t="s">
        <v>66</v>
      </c>
      <c r="O352" s="349"/>
      <c r="P352" s="349"/>
      <c r="Q352" s="349"/>
      <c r="R352" s="349"/>
      <c r="S352" s="349"/>
      <c r="T352" s="350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48" t="s">
        <v>66</v>
      </c>
      <c r="O353" s="349"/>
      <c r="P353" s="349"/>
      <c r="Q353" s="349"/>
      <c r="R353" s="349"/>
      <c r="S353" s="349"/>
      <c r="T353" s="350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4" t="s">
        <v>68</v>
      </c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352"/>
      <c r="T354" s="352"/>
      <c r="U354" s="352"/>
      <c r="V354" s="352"/>
      <c r="W354" s="352"/>
      <c r="X354" s="352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6">
        <v>4607091384246</v>
      </c>
      <c r="E355" s="347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3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6"/>
      <c r="P355" s="356"/>
      <c r="Q355" s="356"/>
      <c r="R355" s="347"/>
      <c r="S355" s="34"/>
      <c r="T355" s="34"/>
      <c r="U355" s="35" t="s">
        <v>65</v>
      </c>
      <c r="V355" s="339">
        <v>1990</v>
      </c>
      <c r="W355" s="340">
        <f>IFERROR(IF(V355="",0,CEILING((V355/$H355),1)*$H355),"")</f>
        <v>1996.8</v>
      </c>
      <c r="X355" s="36">
        <f>IFERROR(IF(W355=0,"",ROUNDUP(W355/H355,0)*0.02175),"")</f>
        <v>5.5679999999999996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6">
        <v>4680115881976</v>
      </c>
      <c r="E356" s="347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5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6"/>
      <c r="P356" s="356"/>
      <c r="Q356" s="356"/>
      <c r="R356" s="347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6">
        <v>4607091384253</v>
      </c>
      <c r="E357" s="347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3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6"/>
      <c r="P357" s="356"/>
      <c r="Q357" s="356"/>
      <c r="R357" s="347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6">
        <v>4680115881969</v>
      </c>
      <c r="E358" s="347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6"/>
      <c r="P358" s="356"/>
      <c r="Q358" s="356"/>
      <c r="R358" s="347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1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3"/>
      <c r="N359" s="348" t="s">
        <v>66</v>
      </c>
      <c r="O359" s="349"/>
      <c r="P359" s="349"/>
      <c r="Q359" s="349"/>
      <c r="R359" s="349"/>
      <c r="S359" s="349"/>
      <c r="T359" s="350"/>
      <c r="U359" s="37" t="s">
        <v>67</v>
      </c>
      <c r="V359" s="341">
        <f>IFERROR(V355/H355,"0")+IFERROR(V356/H356,"0")+IFERROR(V357/H357,"0")+IFERROR(V358/H358,"0")</f>
        <v>255.12820512820514</v>
      </c>
      <c r="W359" s="341">
        <f>IFERROR(W355/H355,"0")+IFERROR(W356/H356,"0")+IFERROR(W357/H357,"0")+IFERROR(W358/H358,"0")</f>
        <v>256</v>
      </c>
      <c r="X359" s="341">
        <f>IFERROR(IF(X355="",0,X355),"0")+IFERROR(IF(X356="",0,X356),"0")+IFERROR(IF(X357="",0,X357),"0")+IFERROR(IF(X358="",0,X358),"0")</f>
        <v>5.5679999999999996</v>
      </c>
      <c r="Y359" s="342"/>
      <c r="Z359" s="342"/>
    </row>
    <row r="360" spans="1:53" x14ac:dyDescent="0.2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3"/>
      <c r="N360" s="348" t="s">
        <v>66</v>
      </c>
      <c r="O360" s="349"/>
      <c r="P360" s="349"/>
      <c r="Q360" s="349"/>
      <c r="R360" s="349"/>
      <c r="S360" s="349"/>
      <c r="T360" s="350"/>
      <c r="U360" s="37" t="s">
        <v>65</v>
      </c>
      <c r="V360" s="341">
        <f>IFERROR(SUM(V355:V358),"0")</f>
        <v>1990</v>
      </c>
      <c r="W360" s="341">
        <f>IFERROR(SUM(W355:W358),"0")</f>
        <v>1996.8</v>
      </c>
      <c r="X360" s="37"/>
      <c r="Y360" s="342"/>
      <c r="Z360" s="342"/>
    </row>
    <row r="361" spans="1:53" ht="14.25" hidden="1" customHeight="1" x14ac:dyDescent="0.25">
      <c r="A361" s="354" t="s">
        <v>199</v>
      </c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352"/>
      <c r="T361" s="352"/>
      <c r="U361" s="352"/>
      <c r="V361" s="352"/>
      <c r="W361" s="352"/>
      <c r="X361" s="352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6">
        <v>4607091389357</v>
      </c>
      <c r="E362" s="347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6"/>
      <c r="P362" s="356"/>
      <c r="Q362" s="356"/>
      <c r="R362" s="347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51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48" t="s">
        <v>66</v>
      </c>
      <c r="O363" s="349"/>
      <c r="P363" s="349"/>
      <c r="Q363" s="349"/>
      <c r="R363" s="349"/>
      <c r="S363" s="349"/>
      <c r="T363" s="350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3"/>
      <c r="N364" s="348" t="s">
        <v>66</v>
      </c>
      <c r="O364" s="349"/>
      <c r="P364" s="349"/>
      <c r="Q364" s="349"/>
      <c r="R364" s="349"/>
      <c r="S364" s="349"/>
      <c r="T364" s="350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435" t="s">
        <v>492</v>
      </c>
      <c r="B365" s="436"/>
      <c r="C365" s="436"/>
      <c r="D365" s="436"/>
      <c r="E365" s="436"/>
      <c r="F365" s="436"/>
      <c r="G365" s="436"/>
      <c r="H365" s="436"/>
      <c r="I365" s="436"/>
      <c r="J365" s="436"/>
      <c r="K365" s="436"/>
      <c r="L365" s="436"/>
      <c r="M365" s="436"/>
      <c r="N365" s="436"/>
      <c r="O365" s="436"/>
      <c r="P365" s="436"/>
      <c r="Q365" s="436"/>
      <c r="R365" s="436"/>
      <c r="S365" s="436"/>
      <c r="T365" s="436"/>
      <c r="U365" s="436"/>
      <c r="V365" s="436"/>
      <c r="W365" s="436"/>
      <c r="X365" s="436"/>
      <c r="Y365" s="48"/>
      <c r="Z365" s="48"/>
    </row>
    <row r="366" spans="1:53" ht="16.5" hidden="1" customHeight="1" x14ac:dyDescent="0.25">
      <c r="A366" s="372" t="s">
        <v>493</v>
      </c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352"/>
      <c r="T366" s="352"/>
      <c r="U366" s="352"/>
      <c r="V366" s="352"/>
      <c r="W366" s="352"/>
      <c r="X366" s="352"/>
      <c r="Y366" s="334"/>
      <c r="Z366" s="334"/>
    </row>
    <row r="367" spans="1:53" ht="14.25" hidden="1" customHeight="1" x14ac:dyDescent="0.25">
      <c r="A367" s="354" t="s">
        <v>106</v>
      </c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352"/>
      <c r="T367" s="352"/>
      <c r="U367" s="352"/>
      <c r="V367" s="352"/>
      <c r="W367" s="352"/>
      <c r="X367" s="352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6">
        <v>4607091389708</v>
      </c>
      <c r="E368" s="347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6"/>
      <c r="P368" s="356"/>
      <c r="Q368" s="356"/>
      <c r="R368" s="347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6">
        <v>4607091389692</v>
      </c>
      <c r="E369" s="347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6"/>
      <c r="P369" s="356"/>
      <c r="Q369" s="356"/>
      <c r="R369" s="347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51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3"/>
      <c r="N370" s="348" t="s">
        <v>66</v>
      </c>
      <c r="O370" s="349"/>
      <c r="P370" s="349"/>
      <c r="Q370" s="349"/>
      <c r="R370" s="349"/>
      <c r="S370" s="349"/>
      <c r="T370" s="350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3"/>
      <c r="N371" s="348" t="s">
        <v>66</v>
      </c>
      <c r="O371" s="349"/>
      <c r="P371" s="349"/>
      <c r="Q371" s="349"/>
      <c r="R371" s="349"/>
      <c r="S371" s="349"/>
      <c r="T371" s="350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4" t="s">
        <v>60</v>
      </c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352"/>
      <c r="T372" s="352"/>
      <c r="U372" s="352"/>
      <c r="V372" s="352"/>
      <c r="W372" s="352"/>
      <c r="X372" s="352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6">
        <v>4607091389753</v>
      </c>
      <c r="E373" s="347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6"/>
      <c r="P373" s="356"/>
      <c r="Q373" s="356"/>
      <c r="R373" s="347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6">
        <v>4607091389760</v>
      </c>
      <c r="E374" s="347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6"/>
      <c r="P374" s="356"/>
      <c r="Q374" s="356"/>
      <c r="R374" s="347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502</v>
      </c>
      <c r="B375" s="54" t="s">
        <v>503</v>
      </c>
      <c r="C375" s="31">
        <v>4301031175</v>
      </c>
      <c r="D375" s="346">
        <v>4607091389746</v>
      </c>
      <c r="E375" s="347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6"/>
      <c r="P375" s="356"/>
      <c r="Q375" s="356"/>
      <c r="R375" s="347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6">
        <v>4680115882928</v>
      </c>
      <c r="E376" s="347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6"/>
      <c r="P376" s="356"/>
      <c r="Q376" s="356"/>
      <c r="R376" s="347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6">
        <v>4680115883147</v>
      </c>
      <c r="E377" s="347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6"/>
      <c r="P377" s="356"/>
      <c r="Q377" s="356"/>
      <c r="R377" s="347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6">
        <v>4607091384338</v>
      </c>
      <c r="E378" s="347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6"/>
      <c r="P378" s="356"/>
      <c r="Q378" s="356"/>
      <c r="R378" s="347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6">
        <v>4680115883154</v>
      </c>
      <c r="E379" s="347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6"/>
      <c r="P379" s="356"/>
      <c r="Q379" s="356"/>
      <c r="R379" s="347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6">
        <v>4607091389524</v>
      </c>
      <c r="E380" s="347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6"/>
      <c r="P380" s="356"/>
      <c r="Q380" s="356"/>
      <c r="R380" s="347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6">
        <v>4680115883161</v>
      </c>
      <c r="E381" s="347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6"/>
      <c r="P381" s="356"/>
      <c r="Q381" s="356"/>
      <c r="R381" s="347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6">
        <v>4607091384345</v>
      </c>
      <c r="E382" s="347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6"/>
      <c r="P382" s="356"/>
      <c r="Q382" s="356"/>
      <c r="R382" s="347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6">
        <v>4680115883178</v>
      </c>
      <c r="E383" s="347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6"/>
      <c r="P383" s="356"/>
      <c r="Q383" s="356"/>
      <c r="R383" s="347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6">
        <v>4607091389531</v>
      </c>
      <c r="E384" s="347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6"/>
      <c r="P384" s="356"/>
      <c r="Q384" s="356"/>
      <c r="R384" s="347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6">
        <v>4680115883185</v>
      </c>
      <c r="E385" s="347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56"/>
      <c r="P385" s="356"/>
      <c r="Q385" s="356"/>
      <c r="R385" s="347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idden="1" x14ac:dyDescent="0.2">
      <c r="A386" s="351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48" t="s">
        <v>66</v>
      </c>
      <c r="O386" s="349"/>
      <c r="P386" s="349"/>
      <c r="Q386" s="349"/>
      <c r="R386" s="349"/>
      <c r="S386" s="349"/>
      <c r="T386" s="350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342"/>
      <c r="Z386" s="342"/>
    </row>
    <row r="387" spans="1:53" hidden="1" x14ac:dyDescent="0.2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3"/>
      <c r="N387" s="348" t="s">
        <v>66</v>
      </c>
      <c r="O387" s="349"/>
      <c r="P387" s="349"/>
      <c r="Q387" s="349"/>
      <c r="R387" s="349"/>
      <c r="S387" s="349"/>
      <c r="T387" s="350"/>
      <c r="U387" s="37" t="s">
        <v>65</v>
      </c>
      <c r="V387" s="341">
        <f>IFERROR(SUM(V373:V385),"0")</f>
        <v>0</v>
      </c>
      <c r="W387" s="341">
        <f>IFERROR(SUM(W373:W385),"0")</f>
        <v>0</v>
      </c>
      <c r="X387" s="37"/>
      <c r="Y387" s="342"/>
      <c r="Z387" s="342"/>
    </row>
    <row r="388" spans="1:53" ht="14.25" hidden="1" customHeight="1" x14ac:dyDescent="0.25">
      <c r="A388" s="354" t="s">
        <v>68</v>
      </c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352"/>
      <c r="T388" s="352"/>
      <c r="U388" s="352"/>
      <c r="V388" s="352"/>
      <c r="W388" s="352"/>
      <c r="X388" s="352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6">
        <v>4607091389685</v>
      </c>
      <c r="E389" s="347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6"/>
      <c r="P389" s="356"/>
      <c r="Q389" s="356"/>
      <c r="R389" s="347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6">
        <v>4607091389654</v>
      </c>
      <c r="E390" s="347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6"/>
      <c r="P390" s="356"/>
      <c r="Q390" s="356"/>
      <c r="R390" s="347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6">
        <v>4607091384352</v>
      </c>
      <c r="E391" s="347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6"/>
      <c r="P391" s="356"/>
      <c r="Q391" s="356"/>
      <c r="R391" s="347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6">
        <v>4607091389661</v>
      </c>
      <c r="E392" s="347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6"/>
      <c r="P392" s="356"/>
      <c r="Q392" s="356"/>
      <c r="R392" s="347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51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3"/>
      <c r="N393" s="348" t="s">
        <v>66</v>
      </c>
      <c r="O393" s="349"/>
      <c r="P393" s="349"/>
      <c r="Q393" s="349"/>
      <c r="R393" s="349"/>
      <c r="S393" s="349"/>
      <c r="T393" s="350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3"/>
      <c r="N394" s="348" t="s">
        <v>66</v>
      </c>
      <c r="O394" s="349"/>
      <c r="P394" s="349"/>
      <c r="Q394" s="349"/>
      <c r="R394" s="349"/>
      <c r="S394" s="349"/>
      <c r="T394" s="350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4" t="s">
        <v>199</v>
      </c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352"/>
      <c r="T395" s="352"/>
      <c r="U395" s="352"/>
      <c r="V395" s="352"/>
      <c r="W395" s="352"/>
      <c r="X395" s="352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6">
        <v>4680115881648</v>
      </c>
      <c r="E396" s="347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6"/>
      <c r="P396" s="356"/>
      <c r="Q396" s="356"/>
      <c r="R396" s="347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51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3"/>
      <c r="N397" s="348" t="s">
        <v>66</v>
      </c>
      <c r="O397" s="349"/>
      <c r="P397" s="349"/>
      <c r="Q397" s="349"/>
      <c r="R397" s="349"/>
      <c r="S397" s="349"/>
      <c r="T397" s="350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3"/>
      <c r="N398" s="348" t="s">
        <v>66</v>
      </c>
      <c r="O398" s="349"/>
      <c r="P398" s="349"/>
      <c r="Q398" s="349"/>
      <c r="R398" s="349"/>
      <c r="S398" s="349"/>
      <c r="T398" s="350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4" t="s">
        <v>84</v>
      </c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352"/>
      <c r="T399" s="352"/>
      <c r="U399" s="352"/>
      <c r="V399" s="352"/>
      <c r="W399" s="352"/>
      <c r="X399" s="352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6">
        <v>4680115884359</v>
      </c>
      <c r="E400" s="347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51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56"/>
      <c r="P400" s="356"/>
      <c r="Q400" s="356"/>
      <c r="R400" s="347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6">
        <v>4680115884335</v>
      </c>
      <c r="E401" s="347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56"/>
      <c r="P401" s="356"/>
      <c r="Q401" s="356"/>
      <c r="R401" s="347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6">
        <v>4680115884342</v>
      </c>
      <c r="E402" s="347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56"/>
      <c r="P402" s="356"/>
      <c r="Q402" s="356"/>
      <c r="R402" s="347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6">
        <v>4680115884113</v>
      </c>
      <c r="E403" s="347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56"/>
      <c r="P403" s="356"/>
      <c r="Q403" s="356"/>
      <c r="R403" s="347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51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3"/>
      <c r="N404" s="348" t="s">
        <v>66</v>
      </c>
      <c r="O404" s="349"/>
      <c r="P404" s="349"/>
      <c r="Q404" s="349"/>
      <c r="R404" s="349"/>
      <c r="S404" s="349"/>
      <c r="T404" s="350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3"/>
      <c r="N405" s="348" t="s">
        <v>66</v>
      </c>
      <c r="O405" s="349"/>
      <c r="P405" s="349"/>
      <c r="Q405" s="349"/>
      <c r="R405" s="349"/>
      <c r="S405" s="349"/>
      <c r="T405" s="350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72" t="s">
        <v>544</v>
      </c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352"/>
      <c r="T406" s="352"/>
      <c r="U406" s="352"/>
      <c r="V406" s="352"/>
      <c r="W406" s="352"/>
      <c r="X406" s="352"/>
      <c r="Y406" s="334"/>
      <c r="Z406" s="334"/>
    </row>
    <row r="407" spans="1:53" ht="14.25" hidden="1" customHeight="1" x14ac:dyDescent="0.25">
      <c r="A407" s="354" t="s">
        <v>98</v>
      </c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352"/>
      <c r="T407" s="352"/>
      <c r="U407" s="352"/>
      <c r="V407" s="352"/>
      <c r="W407" s="352"/>
      <c r="X407" s="352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6">
        <v>4607091389388</v>
      </c>
      <c r="E408" s="347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6"/>
      <c r="P408" s="356"/>
      <c r="Q408" s="356"/>
      <c r="R408" s="347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6">
        <v>4607091389364</v>
      </c>
      <c r="E409" s="347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9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6"/>
      <c r="P409" s="356"/>
      <c r="Q409" s="356"/>
      <c r="R409" s="347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51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3"/>
      <c r="N410" s="348" t="s">
        <v>66</v>
      </c>
      <c r="O410" s="349"/>
      <c r="P410" s="349"/>
      <c r="Q410" s="349"/>
      <c r="R410" s="349"/>
      <c r="S410" s="349"/>
      <c r="T410" s="350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3"/>
      <c r="N411" s="348" t="s">
        <v>66</v>
      </c>
      <c r="O411" s="349"/>
      <c r="P411" s="349"/>
      <c r="Q411" s="349"/>
      <c r="R411" s="349"/>
      <c r="S411" s="349"/>
      <c r="T411" s="350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4" t="s">
        <v>60</v>
      </c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35"/>
      <c r="Z412" s="335"/>
    </row>
    <row r="413" spans="1:53" ht="27" hidden="1" customHeight="1" x14ac:dyDescent="0.25">
      <c r="A413" s="54" t="s">
        <v>549</v>
      </c>
      <c r="B413" s="54" t="s">
        <v>550</v>
      </c>
      <c r="C413" s="31">
        <v>4301031212</v>
      </c>
      <c r="D413" s="346">
        <v>4607091389739</v>
      </c>
      <c r="E413" s="347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6"/>
      <c r="P413" s="356"/>
      <c r="Q413" s="356"/>
      <c r="R413" s="347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6">
        <v>4680115883048</v>
      </c>
      <c r="E414" s="347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6"/>
      <c r="P414" s="356"/>
      <c r="Q414" s="356"/>
      <c r="R414" s="347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6">
        <v>4607091389425</v>
      </c>
      <c r="E415" s="347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6"/>
      <c r="P415" s="356"/>
      <c r="Q415" s="356"/>
      <c r="R415" s="347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6">
        <v>4680115882911</v>
      </c>
      <c r="E416" s="347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56"/>
      <c r="P416" s="356"/>
      <c r="Q416" s="356"/>
      <c r="R416" s="347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6">
        <v>4680115880771</v>
      </c>
      <c r="E417" s="347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6"/>
      <c r="P417" s="356"/>
      <c r="Q417" s="356"/>
      <c r="R417" s="347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6">
        <v>4607091389500</v>
      </c>
      <c r="E418" s="347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6"/>
      <c r="P418" s="356"/>
      <c r="Q418" s="356"/>
      <c r="R418" s="347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6">
        <v>4680115881983</v>
      </c>
      <c r="E419" s="347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6"/>
      <c r="P419" s="356"/>
      <c r="Q419" s="356"/>
      <c r="R419" s="347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idden="1" x14ac:dyDescent="0.2">
      <c r="A420" s="351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3"/>
      <c r="N420" s="348" t="s">
        <v>66</v>
      </c>
      <c r="O420" s="349"/>
      <c r="P420" s="349"/>
      <c r="Q420" s="349"/>
      <c r="R420" s="349"/>
      <c r="S420" s="349"/>
      <c r="T420" s="350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hidden="1" x14ac:dyDescent="0.2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3"/>
      <c r="N421" s="348" t="s">
        <v>66</v>
      </c>
      <c r="O421" s="349"/>
      <c r="P421" s="349"/>
      <c r="Q421" s="349"/>
      <c r="R421" s="349"/>
      <c r="S421" s="349"/>
      <c r="T421" s="350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hidden="1" customHeight="1" x14ac:dyDescent="0.25">
      <c r="A422" s="354" t="s">
        <v>93</v>
      </c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352"/>
      <c r="T422" s="352"/>
      <c r="U422" s="352"/>
      <c r="V422" s="352"/>
      <c r="W422" s="352"/>
      <c r="X422" s="352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6">
        <v>4680115884090</v>
      </c>
      <c r="E423" s="347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6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56"/>
      <c r="P423" s="356"/>
      <c r="Q423" s="356"/>
      <c r="R423" s="347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48" t="s">
        <v>66</v>
      </c>
      <c r="O424" s="349"/>
      <c r="P424" s="349"/>
      <c r="Q424" s="349"/>
      <c r="R424" s="349"/>
      <c r="S424" s="349"/>
      <c r="T424" s="350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48" t="s">
        <v>66</v>
      </c>
      <c r="O425" s="349"/>
      <c r="P425" s="349"/>
      <c r="Q425" s="349"/>
      <c r="R425" s="349"/>
      <c r="S425" s="349"/>
      <c r="T425" s="350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4" t="s">
        <v>565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6">
        <v>4680115884564</v>
      </c>
      <c r="E427" s="347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56"/>
      <c r="P427" s="356"/>
      <c r="Q427" s="356"/>
      <c r="R427" s="347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51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3"/>
      <c r="N428" s="348" t="s">
        <v>66</v>
      </c>
      <c r="O428" s="349"/>
      <c r="P428" s="349"/>
      <c r="Q428" s="349"/>
      <c r="R428" s="349"/>
      <c r="S428" s="349"/>
      <c r="T428" s="350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3"/>
      <c r="N429" s="348" t="s">
        <v>66</v>
      </c>
      <c r="O429" s="349"/>
      <c r="P429" s="349"/>
      <c r="Q429" s="349"/>
      <c r="R429" s="349"/>
      <c r="S429" s="349"/>
      <c r="T429" s="350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435" t="s">
        <v>568</v>
      </c>
      <c r="B430" s="436"/>
      <c r="C430" s="436"/>
      <c r="D430" s="436"/>
      <c r="E430" s="436"/>
      <c r="F430" s="436"/>
      <c r="G430" s="436"/>
      <c r="H430" s="436"/>
      <c r="I430" s="436"/>
      <c r="J430" s="436"/>
      <c r="K430" s="436"/>
      <c r="L430" s="436"/>
      <c r="M430" s="436"/>
      <c r="N430" s="436"/>
      <c r="O430" s="436"/>
      <c r="P430" s="436"/>
      <c r="Q430" s="436"/>
      <c r="R430" s="436"/>
      <c r="S430" s="436"/>
      <c r="T430" s="436"/>
      <c r="U430" s="436"/>
      <c r="V430" s="436"/>
      <c r="W430" s="436"/>
      <c r="X430" s="436"/>
      <c r="Y430" s="48"/>
      <c r="Z430" s="48"/>
    </row>
    <row r="431" spans="1:53" ht="16.5" hidden="1" customHeight="1" x14ac:dyDescent="0.25">
      <c r="A431" s="372" t="s">
        <v>568</v>
      </c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352"/>
      <c r="T431" s="352"/>
      <c r="U431" s="352"/>
      <c r="V431" s="352"/>
      <c r="W431" s="352"/>
      <c r="X431" s="352"/>
      <c r="Y431" s="334"/>
      <c r="Z431" s="334"/>
    </row>
    <row r="432" spans="1:53" ht="14.25" hidden="1" customHeight="1" x14ac:dyDescent="0.25">
      <c r="A432" s="354" t="s">
        <v>106</v>
      </c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352"/>
      <c r="T432" s="352"/>
      <c r="U432" s="352"/>
      <c r="V432" s="352"/>
      <c r="W432" s="352"/>
      <c r="X432" s="352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6">
        <v>4607091389067</v>
      </c>
      <c r="E433" s="347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56"/>
      <c r="P433" s="356"/>
      <c r="Q433" s="356"/>
      <c r="R433" s="347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hidden="1" customHeight="1" x14ac:dyDescent="0.25">
      <c r="A434" s="54" t="s">
        <v>571</v>
      </c>
      <c r="B434" s="54" t="s">
        <v>572</v>
      </c>
      <c r="C434" s="31">
        <v>4301011363</v>
      </c>
      <c r="D434" s="346">
        <v>4607091383522</v>
      </c>
      <c r="E434" s="347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56"/>
      <c r="P434" s="356"/>
      <c r="Q434" s="356"/>
      <c r="R434" s="347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hidden="1" customHeight="1" x14ac:dyDescent="0.25">
      <c r="A435" s="54" t="s">
        <v>573</v>
      </c>
      <c r="B435" s="54" t="s">
        <v>574</v>
      </c>
      <c r="C435" s="31">
        <v>4301011431</v>
      </c>
      <c r="D435" s="346">
        <v>4607091384437</v>
      </c>
      <c r="E435" s="347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8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56"/>
      <c r="P435" s="356"/>
      <c r="Q435" s="356"/>
      <c r="R435" s="347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6">
        <v>4607091384437</v>
      </c>
      <c r="E436" s="347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73" t="s">
        <v>576</v>
      </c>
      <c r="O436" s="356"/>
      <c r="P436" s="356"/>
      <c r="Q436" s="356"/>
      <c r="R436" s="347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6">
        <v>4607091389104</v>
      </c>
      <c r="E437" s="347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00" t="s">
        <v>579</v>
      </c>
      <c r="O437" s="356"/>
      <c r="P437" s="356"/>
      <c r="Q437" s="356"/>
      <c r="R437" s="347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6">
        <v>4607091389104</v>
      </c>
      <c r="E438" s="347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56"/>
      <c r="P438" s="356"/>
      <c r="Q438" s="356"/>
      <c r="R438" s="347"/>
      <c r="S438" s="34"/>
      <c r="T438" s="34"/>
      <c r="U438" s="35" t="s">
        <v>65</v>
      </c>
      <c r="V438" s="339">
        <v>1990</v>
      </c>
      <c r="W438" s="340">
        <f t="shared" si="20"/>
        <v>1990.5600000000002</v>
      </c>
      <c r="X438" s="36">
        <f t="shared" si="21"/>
        <v>4.5089199999999998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6">
        <v>4680115880603</v>
      </c>
      <c r="E439" s="347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56"/>
      <c r="P439" s="356"/>
      <c r="Q439" s="356"/>
      <c r="R439" s="347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6">
        <v>4607091389999</v>
      </c>
      <c r="E440" s="347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56"/>
      <c r="P440" s="356"/>
      <c r="Q440" s="356"/>
      <c r="R440" s="347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6">
        <v>4680115882782</v>
      </c>
      <c r="E441" s="347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86" t="s">
        <v>588</v>
      </c>
      <c r="O441" s="356"/>
      <c r="P441" s="356"/>
      <c r="Q441" s="356"/>
      <c r="R441" s="347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6">
        <v>4680115882782</v>
      </c>
      <c r="E442" s="347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56"/>
      <c r="P442" s="356"/>
      <c r="Q442" s="356"/>
      <c r="R442" s="347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6">
        <v>4607091389098</v>
      </c>
      <c r="E443" s="347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56"/>
      <c r="P443" s="356"/>
      <c r="Q443" s="356"/>
      <c r="R443" s="347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6">
        <v>4607091389982</v>
      </c>
      <c r="E444" s="347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56"/>
      <c r="P444" s="356"/>
      <c r="Q444" s="356"/>
      <c r="R444" s="347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6">
        <v>4607091389982</v>
      </c>
      <c r="E445" s="347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31" t="s">
        <v>595</v>
      </c>
      <c r="O445" s="356"/>
      <c r="P445" s="356"/>
      <c r="Q445" s="356"/>
      <c r="R445" s="347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1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3"/>
      <c r="N446" s="348" t="s">
        <v>66</v>
      </c>
      <c r="O446" s="349"/>
      <c r="P446" s="349"/>
      <c r="Q446" s="349"/>
      <c r="R446" s="349"/>
      <c r="S446" s="349"/>
      <c r="T446" s="350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376.89393939393938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377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4.5089199999999998</v>
      </c>
      <c r="Y446" s="342"/>
      <c r="Z446" s="342"/>
    </row>
    <row r="447" spans="1:53" x14ac:dyDescent="0.2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3"/>
      <c r="N447" s="348" t="s">
        <v>66</v>
      </c>
      <c r="O447" s="349"/>
      <c r="P447" s="349"/>
      <c r="Q447" s="349"/>
      <c r="R447" s="349"/>
      <c r="S447" s="349"/>
      <c r="T447" s="350"/>
      <c r="U447" s="37" t="s">
        <v>65</v>
      </c>
      <c r="V447" s="341">
        <f>IFERROR(SUM(V433:V445),"0")</f>
        <v>1990</v>
      </c>
      <c r="W447" s="341">
        <f>IFERROR(SUM(W433:W445),"0")</f>
        <v>1990.5600000000002</v>
      </c>
      <c r="X447" s="37"/>
      <c r="Y447" s="342"/>
      <c r="Z447" s="342"/>
    </row>
    <row r="448" spans="1:53" ht="14.25" hidden="1" customHeight="1" x14ac:dyDescent="0.25">
      <c r="A448" s="354" t="s">
        <v>98</v>
      </c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6">
        <v>4607091388930</v>
      </c>
      <c r="E449" s="347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6"/>
      <c r="P449" s="356"/>
      <c r="Q449" s="356"/>
      <c r="R449" s="347"/>
      <c r="S449" s="34"/>
      <c r="T449" s="34"/>
      <c r="U449" s="35" t="s">
        <v>65</v>
      </c>
      <c r="V449" s="339">
        <v>1990</v>
      </c>
      <c r="W449" s="340">
        <f>IFERROR(IF(V449="",0,CEILING((V449/$H449),1)*$H449),"")</f>
        <v>1990.5600000000002</v>
      </c>
      <c r="X449" s="36">
        <f>IFERROR(IF(W449=0,"",ROUNDUP(W449/H449,0)*0.01196),"")</f>
        <v>4.5089199999999998</v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6">
        <v>4680115880054</v>
      </c>
      <c r="E450" s="347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6"/>
      <c r="P450" s="356"/>
      <c r="Q450" s="356"/>
      <c r="R450" s="347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1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3"/>
      <c r="N451" s="348" t="s">
        <v>66</v>
      </c>
      <c r="O451" s="349"/>
      <c r="P451" s="349"/>
      <c r="Q451" s="349"/>
      <c r="R451" s="349"/>
      <c r="S451" s="349"/>
      <c r="T451" s="350"/>
      <c r="U451" s="37" t="s">
        <v>67</v>
      </c>
      <c r="V451" s="341">
        <f>IFERROR(V449/H449,"0")+IFERROR(V450/H450,"0")</f>
        <v>376.89393939393938</v>
      </c>
      <c r="W451" s="341">
        <f>IFERROR(W449/H449,"0")+IFERROR(W450/H450,"0")</f>
        <v>377</v>
      </c>
      <c r="X451" s="341">
        <f>IFERROR(IF(X449="",0,X449),"0")+IFERROR(IF(X450="",0,X450),"0")</f>
        <v>4.5089199999999998</v>
      </c>
      <c r="Y451" s="342"/>
      <c r="Z451" s="342"/>
    </row>
    <row r="452" spans="1:53" x14ac:dyDescent="0.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3"/>
      <c r="N452" s="348" t="s">
        <v>66</v>
      </c>
      <c r="O452" s="349"/>
      <c r="P452" s="349"/>
      <c r="Q452" s="349"/>
      <c r="R452" s="349"/>
      <c r="S452" s="349"/>
      <c r="T452" s="350"/>
      <c r="U452" s="37" t="s">
        <v>65</v>
      </c>
      <c r="V452" s="341">
        <f>IFERROR(SUM(V449:V450),"0")</f>
        <v>1990</v>
      </c>
      <c r="W452" s="341">
        <f>IFERROR(SUM(W449:W450),"0")</f>
        <v>1990.5600000000002</v>
      </c>
      <c r="X452" s="37"/>
      <c r="Y452" s="342"/>
      <c r="Z452" s="342"/>
    </row>
    <row r="453" spans="1:53" ht="14.25" hidden="1" customHeight="1" x14ac:dyDescent="0.25">
      <c r="A453" s="354" t="s">
        <v>60</v>
      </c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352"/>
      <c r="T453" s="352"/>
      <c r="U453" s="352"/>
      <c r="V453" s="352"/>
      <c r="W453" s="352"/>
      <c r="X453" s="352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6">
        <v>4680115883116</v>
      </c>
      <c r="E454" s="347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6"/>
      <c r="P454" s="356"/>
      <c r="Q454" s="356"/>
      <c r="R454" s="347"/>
      <c r="S454" s="34"/>
      <c r="T454" s="34"/>
      <c r="U454" s="35" t="s">
        <v>65</v>
      </c>
      <c r="V454" s="339">
        <v>1000</v>
      </c>
      <c r="W454" s="340">
        <f t="shared" ref="W454:W459" si="22">IFERROR(IF(V454="",0,CEILING((V454/$H454),1)*$H454),"")</f>
        <v>1003.2</v>
      </c>
      <c r="X454" s="36">
        <f>IFERROR(IF(W454=0,"",ROUNDUP(W454/H454,0)*0.01196),"")</f>
        <v>2.2724000000000002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6">
        <v>4680115883093</v>
      </c>
      <c r="E455" s="347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6"/>
      <c r="P455" s="356"/>
      <c r="Q455" s="356"/>
      <c r="R455" s="347"/>
      <c r="S455" s="34"/>
      <c r="T455" s="34"/>
      <c r="U455" s="35" t="s">
        <v>65</v>
      </c>
      <c r="V455" s="339">
        <v>500</v>
      </c>
      <c r="W455" s="340">
        <f t="shared" si="22"/>
        <v>501.6</v>
      </c>
      <c r="X455" s="36">
        <f>IFERROR(IF(W455=0,"",ROUNDUP(W455/H455,0)*0.01196),"")</f>
        <v>1.1362000000000001</v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604</v>
      </c>
      <c r="B456" s="54" t="s">
        <v>605</v>
      </c>
      <c r="C456" s="31">
        <v>4301031250</v>
      </c>
      <c r="D456" s="346">
        <v>4680115883109</v>
      </c>
      <c r="E456" s="347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6"/>
      <c r="P456" s="356"/>
      <c r="Q456" s="356"/>
      <c r="R456" s="347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6">
        <v>4680115882072</v>
      </c>
      <c r="E457" s="347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56"/>
      <c r="P457" s="356"/>
      <c r="Q457" s="356"/>
      <c r="R457" s="347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6">
        <v>4680115882102</v>
      </c>
      <c r="E458" s="347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56"/>
      <c r="P458" s="356"/>
      <c r="Q458" s="356"/>
      <c r="R458" s="347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6">
        <v>4680115882096</v>
      </c>
      <c r="E459" s="347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56"/>
      <c r="P459" s="356"/>
      <c r="Q459" s="356"/>
      <c r="R459" s="347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48" t="s">
        <v>66</v>
      </c>
      <c r="O460" s="349"/>
      <c r="P460" s="349"/>
      <c r="Q460" s="349"/>
      <c r="R460" s="349"/>
      <c r="S460" s="349"/>
      <c r="T460" s="350"/>
      <c r="U460" s="37" t="s">
        <v>67</v>
      </c>
      <c r="V460" s="341">
        <f>IFERROR(V454/H454,"0")+IFERROR(V455/H455,"0")+IFERROR(V456/H456,"0")+IFERROR(V457/H457,"0")+IFERROR(V458/H458,"0")+IFERROR(V459/H459,"0")</f>
        <v>284.09090909090907</v>
      </c>
      <c r="W460" s="341">
        <f>IFERROR(W454/H454,"0")+IFERROR(W455/H455,"0")+IFERROR(W456/H456,"0")+IFERROR(W457/H457,"0")+IFERROR(W458/H458,"0")+IFERROR(W459/H459,"0")</f>
        <v>285</v>
      </c>
      <c r="X460" s="341">
        <f>IFERROR(IF(X454="",0,X454),"0")+IFERROR(IF(X455="",0,X455),"0")+IFERROR(IF(X456="",0,X456),"0")+IFERROR(IF(X457="",0,X457),"0")+IFERROR(IF(X458="",0,X458),"0")+IFERROR(IF(X459="",0,X459),"0")</f>
        <v>3.4086000000000003</v>
      </c>
      <c r="Y460" s="342"/>
      <c r="Z460" s="342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48" t="s">
        <v>66</v>
      </c>
      <c r="O461" s="349"/>
      <c r="P461" s="349"/>
      <c r="Q461" s="349"/>
      <c r="R461" s="349"/>
      <c r="S461" s="349"/>
      <c r="T461" s="350"/>
      <c r="U461" s="37" t="s">
        <v>65</v>
      </c>
      <c r="V461" s="341">
        <f>IFERROR(SUM(V454:V459),"0")</f>
        <v>1500</v>
      </c>
      <c r="W461" s="341">
        <f>IFERROR(SUM(W454:W459),"0")</f>
        <v>1504.8000000000002</v>
      </c>
      <c r="X461" s="37"/>
      <c r="Y461" s="342"/>
      <c r="Z461" s="342"/>
    </row>
    <row r="462" spans="1:53" ht="14.25" hidden="1" customHeight="1" x14ac:dyDescent="0.25">
      <c r="A462" s="354" t="s">
        <v>68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6">
        <v>4680115883536</v>
      </c>
      <c r="E463" s="347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56"/>
      <c r="P463" s="356"/>
      <c r="Q463" s="356"/>
      <c r="R463" s="347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6">
        <v>4607091383409</v>
      </c>
      <c r="E464" s="347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6"/>
      <c r="P464" s="356"/>
      <c r="Q464" s="356"/>
      <c r="R464" s="347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6">
        <v>4607091383416</v>
      </c>
      <c r="E465" s="347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6"/>
      <c r="P465" s="356"/>
      <c r="Q465" s="356"/>
      <c r="R465" s="347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51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48" t="s">
        <v>66</v>
      </c>
      <c r="O466" s="349"/>
      <c r="P466" s="349"/>
      <c r="Q466" s="349"/>
      <c r="R466" s="349"/>
      <c r="S466" s="349"/>
      <c r="T466" s="350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3"/>
      <c r="N467" s="348" t="s">
        <v>66</v>
      </c>
      <c r="O467" s="349"/>
      <c r="P467" s="349"/>
      <c r="Q467" s="349"/>
      <c r="R467" s="349"/>
      <c r="S467" s="349"/>
      <c r="T467" s="350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435" t="s">
        <v>618</v>
      </c>
      <c r="B468" s="436"/>
      <c r="C468" s="436"/>
      <c r="D468" s="436"/>
      <c r="E468" s="436"/>
      <c r="F468" s="436"/>
      <c r="G468" s="436"/>
      <c r="H468" s="436"/>
      <c r="I468" s="436"/>
      <c r="J468" s="436"/>
      <c r="K468" s="436"/>
      <c r="L468" s="436"/>
      <c r="M468" s="436"/>
      <c r="N468" s="436"/>
      <c r="O468" s="436"/>
      <c r="P468" s="436"/>
      <c r="Q468" s="436"/>
      <c r="R468" s="436"/>
      <c r="S468" s="436"/>
      <c r="T468" s="436"/>
      <c r="U468" s="436"/>
      <c r="V468" s="436"/>
      <c r="W468" s="436"/>
      <c r="X468" s="436"/>
      <c r="Y468" s="48"/>
      <c r="Z468" s="48"/>
    </row>
    <row r="469" spans="1:53" ht="16.5" hidden="1" customHeight="1" x14ac:dyDescent="0.25">
      <c r="A469" s="372" t="s">
        <v>619</v>
      </c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352"/>
      <c r="T469" s="352"/>
      <c r="U469" s="352"/>
      <c r="V469" s="352"/>
      <c r="W469" s="352"/>
      <c r="X469" s="352"/>
      <c r="Y469" s="334"/>
      <c r="Z469" s="334"/>
    </row>
    <row r="470" spans="1:53" ht="14.25" hidden="1" customHeight="1" x14ac:dyDescent="0.25">
      <c r="A470" s="354" t="s">
        <v>106</v>
      </c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352"/>
      <c r="T470" s="352"/>
      <c r="U470" s="352"/>
      <c r="V470" s="352"/>
      <c r="W470" s="352"/>
      <c r="X470" s="352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6">
        <v>4640242181011</v>
      </c>
      <c r="E471" s="347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6" t="s">
        <v>622</v>
      </c>
      <c r="O471" s="356"/>
      <c r="P471" s="356"/>
      <c r="Q471" s="356"/>
      <c r="R471" s="347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6">
        <v>4640242180922</v>
      </c>
      <c r="E472" s="347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661" t="s">
        <v>625</v>
      </c>
      <c r="O472" s="356"/>
      <c r="P472" s="356"/>
      <c r="Q472" s="356"/>
      <c r="R472" s="347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6">
        <v>4640242180441</v>
      </c>
      <c r="E473" s="347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9" t="s">
        <v>628</v>
      </c>
      <c r="O473" s="356"/>
      <c r="P473" s="356"/>
      <c r="Q473" s="356"/>
      <c r="R473" s="347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6">
        <v>4640242180564</v>
      </c>
      <c r="E474" s="347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67" t="s">
        <v>631</v>
      </c>
      <c r="O474" s="356"/>
      <c r="P474" s="356"/>
      <c r="Q474" s="356"/>
      <c r="R474" s="347"/>
      <c r="S474" s="34"/>
      <c r="T474" s="34"/>
      <c r="U474" s="35" t="s">
        <v>65</v>
      </c>
      <c r="V474" s="339">
        <v>500</v>
      </c>
      <c r="W474" s="340">
        <f>IFERROR(IF(V474="",0,CEILING((V474/$H474),1)*$H474),"")</f>
        <v>504</v>
      </c>
      <c r="X474" s="36">
        <f>IFERROR(IF(W474=0,"",ROUNDUP(W474/H474,0)*0.02175),"")</f>
        <v>0.91349999999999998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6">
        <v>4640242180038</v>
      </c>
      <c r="E475" s="347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8" t="s">
        <v>634</v>
      </c>
      <c r="O475" s="356"/>
      <c r="P475" s="356"/>
      <c r="Q475" s="356"/>
      <c r="R475" s="347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1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3"/>
      <c r="N476" s="348" t="s">
        <v>66</v>
      </c>
      <c r="O476" s="349"/>
      <c r="P476" s="349"/>
      <c r="Q476" s="349"/>
      <c r="R476" s="349"/>
      <c r="S476" s="349"/>
      <c r="T476" s="350"/>
      <c r="U476" s="37" t="s">
        <v>67</v>
      </c>
      <c r="V476" s="341">
        <f>IFERROR(V471/H471,"0")+IFERROR(V472/H472,"0")+IFERROR(V473/H473,"0")+IFERROR(V474/H474,"0")+IFERROR(V475/H475,"0")</f>
        <v>41.666666666666664</v>
      </c>
      <c r="W476" s="341">
        <f>IFERROR(W471/H471,"0")+IFERROR(W472/H472,"0")+IFERROR(W473/H473,"0")+IFERROR(W474/H474,"0")+IFERROR(W475/H475,"0")</f>
        <v>42</v>
      </c>
      <c r="X476" s="341">
        <f>IFERROR(IF(X471="",0,X471),"0")+IFERROR(IF(X472="",0,X472),"0")+IFERROR(IF(X473="",0,X473),"0")+IFERROR(IF(X474="",0,X474),"0")+IFERROR(IF(X475="",0,X475),"0")</f>
        <v>0.91349999999999998</v>
      </c>
      <c r="Y476" s="342"/>
      <c r="Z476" s="342"/>
    </row>
    <row r="477" spans="1:53" x14ac:dyDescent="0.2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3"/>
      <c r="N477" s="348" t="s">
        <v>66</v>
      </c>
      <c r="O477" s="349"/>
      <c r="P477" s="349"/>
      <c r="Q477" s="349"/>
      <c r="R477" s="349"/>
      <c r="S477" s="349"/>
      <c r="T477" s="350"/>
      <c r="U477" s="37" t="s">
        <v>65</v>
      </c>
      <c r="V477" s="341">
        <f>IFERROR(SUM(V471:V475),"0")</f>
        <v>500</v>
      </c>
      <c r="W477" s="341">
        <f>IFERROR(SUM(W471:W475),"0")</f>
        <v>504</v>
      </c>
      <c r="X477" s="37"/>
      <c r="Y477" s="342"/>
      <c r="Z477" s="342"/>
    </row>
    <row r="478" spans="1:53" ht="14.25" hidden="1" customHeight="1" x14ac:dyDescent="0.25">
      <c r="A478" s="354" t="s">
        <v>98</v>
      </c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352"/>
      <c r="T478" s="352"/>
      <c r="U478" s="352"/>
      <c r="V478" s="352"/>
      <c r="W478" s="352"/>
      <c r="X478" s="352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6">
        <v>4640242180526</v>
      </c>
      <c r="E479" s="347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57" t="s">
        <v>637</v>
      </c>
      <c r="O479" s="356"/>
      <c r="P479" s="356"/>
      <c r="Q479" s="356"/>
      <c r="R479" s="347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6">
        <v>4640242180519</v>
      </c>
      <c r="E480" s="347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1" t="s">
        <v>640</v>
      </c>
      <c r="O480" s="356"/>
      <c r="P480" s="356"/>
      <c r="Q480" s="356"/>
      <c r="R480" s="347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51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3"/>
      <c r="N481" s="348" t="s">
        <v>66</v>
      </c>
      <c r="O481" s="349"/>
      <c r="P481" s="349"/>
      <c r="Q481" s="349"/>
      <c r="R481" s="349"/>
      <c r="S481" s="349"/>
      <c r="T481" s="350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3"/>
      <c r="N482" s="348" t="s">
        <v>66</v>
      </c>
      <c r="O482" s="349"/>
      <c r="P482" s="349"/>
      <c r="Q482" s="349"/>
      <c r="R482" s="349"/>
      <c r="S482" s="349"/>
      <c r="T482" s="350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4" t="s">
        <v>60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6">
        <v>4640242180816</v>
      </c>
      <c r="E484" s="347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27" t="s">
        <v>643</v>
      </c>
      <c r="O484" s="356"/>
      <c r="P484" s="356"/>
      <c r="Q484" s="356"/>
      <c r="R484" s="347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6">
        <v>4640242180595</v>
      </c>
      <c r="E485" s="347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660" t="s">
        <v>646</v>
      </c>
      <c r="O485" s="356"/>
      <c r="P485" s="356"/>
      <c r="Q485" s="356"/>
      <c r="R485" s="347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6">
        <v>4640242180908</v>
      </c>
      <c r="E486" s="347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86" t="s">
        <v>649</v>
      </c>
      <c r="O486" s="356"/>
      <c r="P486" s="356"/>
      <c r="Q486" s="356"/>
      <c r="R486" s="347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6">
        <v>4640242180489</v>
      </c>
      <c r="E487" s="347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76" t="s">
        <v>652</v>
      </c>
      <c r="O487" s="356"/>
      <c r="P487" s="356"/>
      <c r="Q487" s="356"/>
      <c r="R487" s="347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51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3"/>
      <c r="N488" s="348" t="s">
        <v>66</v>
      </c>
      <c r="O488" s="349"/>
      <c r="P488" s="349"/>
      <c r="Q488" s="349"/>
      <c r="R488" s="349"/>
      <c r="S488" s="349"/>
      <c r="T488" s="350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48" t="s">
        <v>66</v>
      </c>
      <c r="O489" s="349"/>
      <c r="P489" s="349"/>
      <c r="Q489" s="349"/>
      <c r="R489" s="349"/>
      <c r="S489" s="349"/>
      <c r="T489" s="350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4" t="s">
        <v>68</v>
      </c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352"/>
      <c r="T490" s="352"/>
      <c r="U490" s="352"/>
      <c r="V490" s="352"/>
      <c r="W490" s="352"/>
      <c r="X490" s="352"/>
      <c r="Y490" s="335"/>
      <c r="Z490" s="335"/>
    </row>
    <row r="491" spans="1:53" ht="27" hidden="1" customHeight="1" x14ac:dyDescent="0.25">
      <c r="A491" s="54" t="s">
        <v>653</v>
      </c>
      <c r="B491" s="54" t="s">
        <v>654</v>
      </c>
      <c r="C491" s="31">
        <v>4301051310</v>
      </c>
      <c r="D491" s="346">
        <v>4680115880870</v>
      </c>
      <c r="E491" s="347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56"/>
      <c r="P491" s="356"/>
      <c r="Q491" s="356"/>
      <c r="R491" s="347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6">
        <v>4640242180540</v>
      </c>
      <c r="E492" s="347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361" t="s">
        <v>657</v>
      </c>
      <c r="O492" s="356"/>
      <c r="P492" s="356"/>
      <c r="Q492" s="356"/>
      <c r="R492" s="347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6">
        <v>4640242181233</v>
      </c>
      <c r="E493" s="347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659" t="s">
        <v>660</v>
      </c>
      <c r="O493" s="356"/>
      <c r="P493" s="356"/>
      <c r="Q493" s="356"/>
      <c r="R493" s="347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6">
        <v>4640242180557</v>
      </c>
      <c r="E494" s="347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7" t="s">
        <v>663</v>
      </c>
      <c r="O494" s="356"/>
      <c r="P494" s="356"/>
      <c r="Q494" s="356"/>
      <c r="R494" s="347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6">
        <v>4640242181226</v>
      </c>
      <c r="E495" s="347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83" t="s">
        <v>666</v>
      </c>
      <c r="O495" s="356"/>
      <c r="P495" s="356"/>
      <c r="Q495" s="356"/>
      <c r="R495" s="347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hidden="1" x14ac:dyDescent="0.2">
      <c r="A496" s="351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48" t="s">
        <v>66</v>
      </c>
      <c r="O496" s="349"/>
      <c r="P496" s="349"/>
      <c r="Q496" s="349"/>
      <c r="R496" s="349"/>
      <c r="S496" s="349"/>
      <c r="T496" s="350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hidden="1" x14ac:dyDescent="0.2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3"/>
      <c r="N497" s="348" t="s">
        <v>66</v>
      </c>
      <c r="O497" s="349"/>
      <c r="P497" s="349"/>
      <c r="Q497" s="349"/>
      <c r="R497" s="349"/>
      <c r="S497" s="349"/>
      <c r="T497" s="350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367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68"/>
      <c r="N498" s="343" t="s">
        <v>667</v>
      </c>
      <c r="O498" s="344"/>
      <c r="P498" s="344"/>
      <c r="Q498" s="344"/>
      <c r="R498" s="344"/>
      <c r="S498" s="344"/>
      <c r="T498" s="345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17925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17976.12</v>
      </c>
      <c r="X498" s="37"/>
      <c r="Y498" s="342"/>
      <c r="Z498" s="342"/>
    </row>
    <row r="499" spans="1:29" x14ac:dyDescent="0.2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68"/>
      <c r="N499" s="343" t="s">
        <v>668</v>
      </c>
      <c r="O499" s="344"/>
      <c r="P499" s="344"/>
      <c r="Q499" s="344"/>
      <c r="R499" s="344"/>
      <c r="S499" s="344"/>
      <c r="T499" s="345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18924.639135309139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18978.851999999999</v>
      </c>
      <c r="X499" s="37"/>
      <c r="Y499" s="342"/>
      <c r="Z499" s="342"/>
    </row>
    <row r="500" spans="1:29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68"/>
      <c r="N500" s="343" t="s">
        <v>669</v>
      </c>
      <c r="O500" s="344"/>
      <c r="P500" s="344"/>
      <c r="Q500" s="344"/>
      <c r="R500" s="344"/>
      <c r="S500" s="344"/>
      <c r="T500" s="345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32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33</v>
      </c>
      <c r="X500" s="37"/>
      <c r="Y500" s="342"/>
      <c r="Z500" s="342"/>
    </row>
    <row r="501" spans="1:29" x14ac:dyDescent="0.2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68"/>
      <c r="N501" s="343" t="s">
        <v>671</v>
      </c>
      <c r="O501" s="344"/>
      <c r="P501" s="344"/>
      <c r="Q501" s="344"/>
      <c r="R501" s="344"/>
      <c r="S501" s="344"/>
      <c r="T501" s="345"/>
      <c r="U501" s="37" t="s">
        <v>65</v>
      </c>
      <c r="V501" s="341">
        <f>GrossWeightTotal+PalletQtyTotal*25</f>
        <v>19724.639135309139</v>
      </c>
      <c r="W501" s="341">
        <f>GrossWeightTotalR+PalletQtyTotalR*25</f>
        <v>19803.851999999999</v>
      </c>
      <c r="X501" s="37"/>
      <c r="Y501" s="342"/>
      <c r="Z501" s="342"/>
    </row>
    <row r="502" spans="1:29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68"/>
      <c r="N502" s="343" t="s">
        <v>672</v>
      </c>
      <c r="O502" s="344"/>
      <c r="P502" s="344"/>
      <c r="Q502" s="344"/>
      <c r="R502" s="344"/>
      <c r="S502" s="344"/>
      <c r="T502" s="345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2355.8161098161095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2363</v>
      </c>
      <c r="X502" s="37"/>
      <c r="Y502" s="342"/>
      <c r="Z502" s="342"/>
    </row>
    <row r="503" spans="1:29" ht="14.25" hidden="1" customHeight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68"/>
      <c r="N503" s="343" t="s">
        <v>673</v>
      </c>
      <c r="O503" s="344"/>
      <c r="P503" s="344"/>
      <c r="Q503" s="344"/>
      <c r="R503" s="344"/>
      <c r="S503" s="344"/>
      <c r="T503" s="345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37.639999999999993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73" t="s">
        <v>96</v>
      </c>
      <c r="D505" s="592"/>
      <c r="E505" s="592"/>
      <c r="F505" s="425"/>
      <c r="G505" s="373" t="s">
        <v>221</v>
      </c>
      <c r="H505" s="592"/>
      <c r="I505" s="592"/>
      <c r="J505" s="592"/>
      <c r="K505" s="592"/>
      <c r="L505" s="592"/>
      <c r="M505" s="592"/>
      <c r="N505" s="592"/>
      <c r="O505" s="425"/>
      <c r="P505" s="373" t="s">
        <v>439</v>
      </c>
      <c r="Q505" s="425"/>
      <c r="R505" s="373" t="s">
        <v>492</v>
      </c>
      <c r="S505" s="425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69" t="s">
        <v>676</v>
      </c>
      <c r="B506" s="373" t="s">
        <v>59</v>
      </c>
      <c r="C506" s="373" t="s">
        <v>97</v>
      </c>
      <c r="D506" s="373" t="s">
        <v>105</v>
      </c>
      <c r="E506" s="373" t="s">
        <v>96</v>
      </c>
      <c r="F506" s="373" t="s">
        <v>213</v>
      </c>
      <c r="G506" s="373" t="s">
        <v>222</v>
      </c>
      <c r="H506" s="373" t="s">
        <v>229</v>
      </c>
      <c r="I506" s="373" t="s">
        <v>248</v>
      </c>
      <c r="J506" s="373" t="s">
        <v>307</v>
      </c>
      <c r="K506" s="337"/>
      <c r="L506" s="373" t="s">
        <v>310</v>
      </c>
      <c r="M506" s="373" t="s">
        <v>330</v>
      </c>
      <c r="N506" s="373" t="s">
        <v>412</v>
      </c>
      <c r="O506" s="373" t="s">
        <v>430</v>
      </c>
      <c r="P506" s="373" t="s">
        <v>440</v>
      </c>
      <c r="Q506" s="373" t="s">
        <v>467</v>
      </c>
      <c r="R506" s="373" t="s">
        <v>493</v>
      </c>
      <c r="S506" s="373" t="s">
        <v>544</v>
      </c>
      <c r="T506" s="373" t="s">
        <v>568</v>
      </c>
      <c r="U506" s="373" t="s">
        <v>619</v>
      </c>
      <c r="Z506" s="52"/>
      <c r="AC506" s="337"/>
    </row>
    <row r="507" spans="1:29" ht="13.5" customHeight="1" thickBot="1" x14ac:dyDescent="0.25">
      <c r="A507" s="570"/>
      <c r="B507" s="374"/>
      <c r="C507" s="374"/>
      <c r="D507" s="374"/>
      <c r="E507" s="374"/>
      <c r="F507" s="374"/>
      <c r="G507" s="374"/>
      <c r="H507" s="374"/>
      <c r="I507" s="374"/>
      <c r="J507" s="374"/>
      <c r="K507" s="337"/>
      <c r="L507" s="374"/>
      <c r="M507" s="374"/>
      <c r="N507" s="374"/>
      <c r="O507" s="374"/>
      <c r="P507" s="374"/>
      <c r="Q507" s="374"/>
      <c r="R507" s="374"/>
      <c r="S507" s="374"/>
      <c r="T507" s="374"/>
      <c r="U507" s="374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507.6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1218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403.2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1309.1999999999998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6551.4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1996.8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5485.920000000001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504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 215,00"/>
        <filter val="1 500,00"/>
        <filter val="1 980,00"/>
        <filter val="1 990,00"/>
        <filter val="100,00"/>
        <filter val="12,82"/>
        <filter val="132,00"/>
        <filter val="139,19"/>
        <filter val="166,67"/>
        <filter val="17 925,00"/>
        <filter val="18 924,64"/>
        <filter val="19 724,64"/>
        <filter val="2 355,82"/>
        <filter val="200,00"/>
        <filter val="201,19"/>
        <filter val="225,00"/>
        <filter val="25,64"/>
        <filter val="255,13"/>
        <filter val="284,09"/>
        <filter val="297,33"/>
        <filter val="32"/>
        <filter val="376,89"/>
        <filter val="4 460,00"/>
        <filter val="400,00"/>
        <filter val="41,67"/>
        <filter val="46,30"/>
        <filter val="500,00"/>
        <filter val="900,00"/>
        <filter val="990,00"/>
      </filters>
    </filterColumn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N214:R214"/>
    <mergeCell ref="D75:E75"/>
    <mergeCell ref="N54:T54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490:X490"/>
    <mergeCell ref="A203:X203"/>
    <mergeCell ref="A470:X470"/>
    <mergeCell ref="N174:T174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D170:E170"/>
    <mergeCell ref="N72:R72"/>
    <mergeCell ref="N297:R297"/>
    <mergeCell ref="A195:X195"/>
    <mergeCell ref="D120:E120"/>
    <mergeCell ref="N86:T86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A420:M421"/>
    <mergeCell ref="D165:E165"/>
    <mergeCell ref="D475:E475"/>
    <mergeCell ref="N442:R442"/>
    <mergeCell ref="A53:M54"/>
    <mergeCell ref="N39:T39"/>
    <mergeCell ref="D231:E231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G506:G507"/>
    <mergeCell ref="D450:E450"/>
    <mergeCell ref="D213:E213"/>
    <mergeCell ref="D151:E151"/>
    <mergeCell ref="A95:X95"/>
    <mergeCell ref="A331:X331"/>
    <mergeCell ref="D223:E223"/>
    <mergeCell ref="N294:T294"/>
    <mergeCell ref="A304:X304"/>
    <mergeCell ref="N317:R317"/>
    <mergeCell ref="N146:R146"/>
    <mergeCell ref="A161:M162"/>
    <mergeCell ref="N254:R254"/>
    <mergeCell ref="A288:M289"/>
    <mergeCell ref="N104:T104"/>
    <mergeCell ref="N98:R98"/>
    <mergeCell ref="D280:E280"/>
    <mergeCell ref="N259:T259"/>
    <mergeCell ref="D109:E109"/>
    <mergeCell ref="N101:R101"/>
    <mergeCell ref="A144:X144"/>
    <mergeCell ref="N277:T277"/>
    <mergeCell ref="D181:E181"/>
    <mergeCell ref="D273:E273"/>
    <mergeCell ref="N194:T194"/>
    <mergeCell ref="N319:R319"/>
    <mergeCell ref="A44:X44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N418:R418"/>
    <mergeCell ref="N414:R414"/>
    <mergeCell ref="D80:E80"/>
    <mergeCell ref="N188:R188"/>
    <mergeCell ref="N66:R66"/>
    <mergeCell ref="N351:R351"/>
    <mergeCell ref="N416:R416"/>
    <mergeCell ref="N130:R130"/>
    <mergeCell ref="N68:R68"/>
    <mergeCell ref="D434:E434"/>
    <mergeCell ref="A313:X313"/>
    <mergeCell ref="N187:R187"/>
    <mergeCell ref="N423:R423"/>
    <mergeCell ref="D418:E418"/>
    <mergeCell ref="D89:E89"/>
    <mergeCell ref="A9:C9"/>
    <mergeCell ref="N298:T298"/>
    <mergeCell ref="D373:E373"/>
    <mergeCell ref="D58:E58"/>
    <mergeCell ref="A116:M117"/>
    <mergeCell ref="O12:P12"/>
    <mergeCell ref="D10:E10"/>
    <mergeCell ref="F10:G10"/>
    <mergeCell ref="D152:E152"/>
    <mergeCell ref="D241:E241"/>
    <mergeCell ref="N225:R225"/>
    <mergeCell ref="N356:R356"/>
    <mergeCell ref="D228:E228"/>
    <mergeCell ref="D333:E333"/>
    <mergeCell ref="N122:R122"/>
    <mergeCell ref="D222:E222"/>
    <mergeCell ref="A87:X87"/>
    <mergeCell ref="G17:G18"/>
    <mergeCell ref="N293:T293"/>
    <mergeCell ref="N364:T364"/>
    <mergeCell ref="A218:X218"/>
    <mergeCell ref="H10:L10"/>
    <mergeCell ref="N287:R287"/>
    <mergeCell ref="D159:E159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D225:E225"/>
    <mergeCell ref="D153:E153"/>
    <mergeCell ref="N256:R256"/>
    <mergeCell ref="N280:R280"/>
    <mergeCell ref="D199:E199"/>
    <mergeCell ref="N109:R109"/>
    <mergeCell ref="I506:I507"/>
    <mergeCell ref="D436:E436"/>
    <mergeCell ref="N417:R417"/>
    <mergeCell ref="D292:E292"/>
    <mergeCell ref="D465:E465"/>
    <mergeCell ref="D440:E440"/>
    <mergeCell ref="N495:R495"/>
    <mergeCell ref="D269:E269"/>
    <mergeCell ref="A306:M307"/>
    <mergeCell ref="D427:E427"/>
    <mergeCell ref="N396:R396"/>
    <mergeCell ref="N476:T476"/>
    <mergeCell ref="N447:T447"/>
    <mergeCell ref="N443:R443"/>
    <mergeCell ref="D182:E182"/>
    <mergeCell ref="D480:E480"/>
    <mergeCell ref="N116:T116"/>
    <mergeCell ref="N183:R183"/>
    <mergeCell ref="N352:T352"/>
    <mergeCell ref="A129:X129"/>
    <mergeCell ref="N169:R169"/>
    <mergeCell ref="D185:E185"/>
    <mergeCell ref="A506:A507"/>
    <mergeCell ref="A234:M235"/>
    <mergeCell ref="D114:E114"/>
    <mergeCell ref="A496:M497"/>
    <mergeCell ref="A264:M265"/>
    <mergeCell ref="N332:R332"/>
    <mergeCell ref="N459:R459"/>
    <mergeCell ref="N436:R436"/>
    <mergeCell ref="A370:M371"/>
    <mergeCell ref="N420:T420"/>
    <mergeCell ref="A428:M429"/>
    <mergeCell ref="N323:T323"/>
    <mergeCell ref="N282:R282"/>
    <mergeCell ref="N205:T205"/>
    <mergeCell ref="A451:M452"/>
    <mergeCell ref="N408:R408"/>
    <mergeCell ref="N246:T246"/>
    <mergeCell ref="A336:X336"/>
    <mergeCell ref="N487:R487"/>
    <mergeCell ref="N343:R343"/>
    <mergeCell ref="N281:R281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462:X462"/>
    <mergeCell ref="A386:M387"/>
    <mergeCell ref="N264:T264"/>
    <mergeCell ref="D285:E285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380:R380"/>
    <mergeCell ref="N184:R184"/>
    <mergeCell ref="N255:R255"/>
    <mergeCell ref="N326:R326"/>
    <mergeCell ref="N242:R242"/>
    <mergeCell ref="N484:R484"/>
    <mergeCell ref="L506:L507"/>
    <mergeCell ref="D464:E464"/>
    <mergeCell ref="D463:E463"/>
    <mergeCell ref="A481:M482"/>
    <mergeCell ref="N465:R465"/>
    <mergeCell ref="A469:X469"/>
    <mergeCell ref="N324:T324"/>
    <mergeCell ref="D345:E345"/>
    <mergeCell ref="N474:R474"/>
    <mergeCell ref="D257:E257"/>
    <mergeCell ref="N363:T363"/>
    <mergeCell ref="D384:E384"/>
    <mergeCell ref="N404:T404"/>
    <mergeCell ref="D458:E458"/>
    <mergeCell ref="N454:R454"/>
    <mergeCell ref="O506:O507"/>
    <mergeCell ref="P505:Q505"/>
    <mergeCell ref="D358:E358"/>
    <mergeCell ref="D408:E408"/>
    <mergeCell ref="N379:R379"/>
    <mergeCell ref="D321:E321"/>
    <mergeCell ref="A290:X290"/>
    <mergeCell ref="N506:N507"/>
    <mergeCell ref="N427:R427"/>
    <mergeCell ref="D416:E416"/>
    <mergeCell ref="A308:X308"/>
    <mergeCell ref="D487:E487"/>
    <mergeCell ref="M506:M507"/>
    <mergeCell ref="A478:X478"/>
    <mergeCell ref="D492:E492"/>
    <mergeCell ref="N428:T428"/>
    <mergeCell ref="U506:U507"/>
    <mergeCell ref="N493:R493"/>
    <mergeCell ref="D459:E459"/>
    <mergeCell ref="A468:X468"/>
    <mergeCell ref="N482:T482"/>
    <mergeCell ref="A466:M467"/>
    <mergeCell ref="N485:R485"/>
    <mergeCell ref="S506:S507"/>
    <mergeCell ref="N472:R472"/>
    <mergeCell ref="A446:M447"/>
    <mergeCell ref="P506:P507"/>
    <mergeCell ref="N344:R344"/>
    <mergeCell ref="R506:R507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343:E343"/>
    <mergeCell ref="N74:R74"/>
    <mergeCell ref="N316:R316"/>
    <mergeCell ref="N384:R384"/>
    <mergeCell ref="N213:R213"/>
    <mergeCell ref="N449:R449"/>
    <mergeCell ref="A453:X453"/>
    <mergeCell ref="N150:R150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D454:E454"/>
    <mergeCell ref="D402:E402"/>
    <mergeCell ref="N244:R244"/>
    <mergeCell ref="N425:T425"/>
    <mergeCell ref="N305:R305"/>
    <mergeCell ref="N292:R292"/>
    <mergeCell ref="N286:R286"/>
    <mergeCell ref="D445:E445"/>
    <mergeCell ref="N400:R400"/>
    <mergeCell ref="D316:E316"/>
    <mergeCell ref="D227:E227"/>
    <mergeCell ref="A407:X407"/>
    <mergeCell ref="A293:M294"/>
    <mergeCell ref="D449:E449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338:T338"/>
    <mergeCell ref="A118:X118"/>
    <mergeCell ref="A310:M311"/>
    <mergeCell ref="N403:R403"/>
    <mergeCell ref="N378:R378"/>
    <mergeCell ref="N303:T303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36:X236"/>
    <mergeCell ref="D390:E390"/>
    <mergeCell ref="N318:R318"/>
    <mergeCell ref="N383:R383"/>
    <mergeCell ref="D255:E255"/>
    <mergeCell ref="N60:R60"/>
    <mergeCell ref="D337:E337"/>
    <mergeCell ref="A238:M239"/>
    <mergeCell ref="A126:M127"/>
    <mergeCell ref="D91:E91"/>
    <mergeCell ref="A168:X168"/>
    <mergeCell ref="N76:R76"/>
    <mergeCell ref="D41:E41"/>
    <mergeCell ref="N85:T85"/>
    <mergeCell ref="N26:R26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25:X25"/>
    <mergeCell ref="A23:M24"/>
    <mergeCell ref="N77:R77"/>
    <mergeCell ref="D172:E172"/>
    <mergeCell ref="N123:R123"/>
    <mergeCell ref="N105:T105"/>
    <mergeCell ref="N114:R114"/>
    <mergeCell ref="D154:E154"/>
    <mergeCell ref="D99:E99"/>
    <mergeCell ref="N164:R164"/>
    <mergeCell ref="N153:R153"/>
    <mergeCell ref="A104:M105"/>
    <mergeCell ref="N43:T43"/>
    <mergeCell ref="N45:R45"/>
    <mergeCell ref="N34:T34"/>
    <mergeCell ref="N32:R32"/>
    <mergeCell ref="A50:X50"/>
    <mergeCell ref="A85:M86"/>
    <mergeCell ref="N107:R107"/>
    <mergeCell ref="D150:E150"/>
    <mergeCell ref="D29:E29"/>
    <mergeCell ref="N37:R37"/>
    <mergeCell ref="D400:E400"/>
    <mergeCell ref="D229:E229"/>
    <mergeCell ref="N131:R131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N78:R78"/>
    <mergeCell ref="N149:R149"/>
    <mergeCell ref="N376:R376"/>
    <mergeCell ref="D322:E322"/>
    <mergeCell ref="N241:R241"/>
    <mergeCell ref="N124:R124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228:R228"/>
    <mergeCell ref="N348:T348"/>
    <mergeCell ref="D100:E100"/>
    <mergeCell ref="N17:R18"/>
    <mergeCell ref="A166:M167"/>
    <mergeCell ref="O6:P6"/>
    <mergeCell ref="D31:E31"/>
    <mergeCell ref="D72:E72"/>
    <mergeCell ref="O11:P11"/>
    <mergeCell ref="D8:L8"/>
    <mergeCell ref="N337:R337"/>
    <mergeCell ref="D380:E380"/>
    <mergeCell ref="D209:E209"/>
    <mergeCell ref="N402:R402"/>
    <mergeCell ref="D147:E147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N488:T48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D495:E495"/>
    <mergeCell ref="N117:T117"/>
    <mergeCell ref="N434:R434"/>
    <mergeCell ref="N355:R355"/>
    <mergeCell ref="N415:R415"/>
    <mergeCell ref="N492:R492"/>
    <mergeCell ref="N357:R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2024-02-12T11:22:39Z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