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28CCDE-CAAA-43D7-82DF-C3ECA7F7D4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W493" i="1"/>
  <c r="V491" i="1"/>
  <c r="V490" i="1"/>
  <c r="W489" i="1"/>
  <c r="X489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X474" i="1"/>
  <c r="W474" i="1"/>
  <c r="N474" i="1"/>
  <c r="W473" i="1"/>
  <c r="N473" i="1"/>
  <c r="W472" i="1"/>
  <c r="X472" i="1" s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N443" i="1"/>
  <c r="W442" i="1"/>
  <c r="X442" i="1" s="1"/>
  <c r="N442" i="1"/>
  <c r="V438" i="1"/>
  <c r="V437" i="1"/>
  <c r="W436" i="1"/>
  <c r="N436" i="1"/>
  <c r="V434" i="1"/>
  <c r="V433" i="1"/>
  <c r="W432" i="1"/>
  <c r="N432" i="1"/>
  <c r="V430" i="1"/>
  <c r="V429" i="1"/>
  <c r="X428" i="1"/>
  <c r="W428" i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V420" i="1"/>
  <c r="V419" i="1"/>
  <c r="X418" i="1"/>
  <c r="W418" i="1"/>
  <c r="N418" i="1"/>
  <c r="W417" i="1"/>
  <c r="N417" i="1"/>
  <c r="V414" i="1"/>
  <c r="V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V407" i="1"/>
  <c r="V406" i="1"/>
  <c r="W405" i="1"/>
  <c r="W407" i="1" s="1"/>
  <c r="N405" i="1"/>
  <c r="V403" i="1"/>
  <c r="V402" i="1"/>
  <c r="W401" i="1"/>
  <c r="X401" i="1" s="1"/>
  <c r="N401" i="1"/>
  <c r="W400" i="1"/>
  <c r="X400" i="1" s="1"/>
  <c r="N400" i="1"/>
  <c r="X399" i="1"/>
  <c r="W399" i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N377" i="1"/>
  <c r="V373" i="1"/>
  <c r="V372" i="1"/>
  <c r="W371" i="1"/>
  <c r="N371" i="1"/>
  <c r="V369" i="1"/>
  <c r="V368" i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V362" i="1"/>
  <c r="V361" i="1"/>
  <c r="W360" i="1"/>
  <c r="X360" i="1" s="1"/>
  <c r="N360" i="1"/>
  <c r="W359" i="1"/>
  <c r="W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N351" i="1"/>
  <c r="V348" i="1"/>
  <c r="V347" i="1"/>
  <c r="W346" i="1"/>
  <c r="N346" i="1"/>
  <c r="V344" i="1"/>
  <c r="V343" i="1"/>
  <c r="W342" i="1"/>
  <c r="X342" i="1" s="1"/>
  <c r="N342" i="1"/>
  <c r="W341" i="1"/>
  <c r="X341" i="1" s="1"/>
  <c r="X343" i="1" s="1"/>
  <c r="V339" i="1"/>
  <c r="V338" i="1"/>
  <c r="W337" i="1"/>
  <c r="X337" i="1" s="1"/>
  <c r="N337" i="1"/>
  <c r="W336" i="1"/>
  <c r="X336" i="1" s="1"/>
  <c r="N336" i="1"/>
  <c r="W335" i="1"/>
  <c r="N335" i="1"/>
  <c r="V333" i="1"/>
  <c r="V332" i="1"/>
  <c r="W331" i="1"/>
  <c r="X331" i="1" s="1"/>
  <c r="N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W296" i="1" s="1"/>
  <c r="N294" i="1"/>
  <c r="V292" i="1"/>
  <c r="V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W278" i="1"/>
  <c r="X278" i="1" s="1"/>
  <c r="N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V262" i="1"/>
  <c r="V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X248" i="1" s="1"/>
  <c r="N244" i="1"/>
  <c r="V242" i="1"/>
  <c r="V241" i="1"/>
  <c r="W240" i="1"/>
  <c r="W242" i="1" s="1"/>
  <c r="N240" i="1"/>
  <c r="V238" i="1"/>
  <c r="V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L517" i="1" s="1"/>
  <c r="V209" i="1"/>
  <c r="V208" i="1"/>
  <c r="W207" i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X167" i="1" s="1"/>
  <c r="X169" i="1" s="1"/>
  <c r="N167" i="1"/>
  <c r="V165" i="1"/>
  <c r="V164" i="1"/>
  <c r="W163" i="1"/>
  <c r="X163" i="1" s="1"/>
  <c r="N163" i="1"/>
  <c r="W162" i="1"/>
  <c r="W164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17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96" i="1" l="1"/>
  <c r="X203" i="1"/>
  <c r="X267" i="1"/>
  <c r="X291" i="1"/>
  <c r="X332" i="1"/>
  <c r="W35" i="1"/>
  <c r="W61" i="1"/>
  <c r="W87" i="1"/>
  <c r="X212" i="1"/>
  <c r="X218" i="1" s="1"/>
  <c r="W218" i="1"/>
  <c r="X240" i="1"/>
  <c r="X241" i="1" s="1"/>
  <c r="W241" i="1"/>
  <c r="X405" i="1"/>
  <c r="X406" i="1" s="1"/>
  <c r="W406" i="1"/>
  <c r="W302" i="1"/>
  <c r="O517" i="1"/>
  <c r="W301" i="1"/>
  <c r="X300" i="1"/>
  <c r="X301" i="1" s="1"/>
  <c r="W306" i="1"/>
  <c r="W305" i="1"/>
  <c r="X304" i="1"/>
  <c r="X305" i="1" s="1"/>
  <c r="W310" i="1"/>
  <c r="W309" i="1"/>
  <c r="X308" i="1"/>
  <c r="X309" i="1" s="1"/>
  <c r="W314" i="1"/>
  <c r="W313" i="1"/>
  <c r="X312" i="1"/>
  <c r="X313" i="1" s="1"/>
  <c r="P517" i="1"/>
  <c r="W319" i="1"/>
  <c r="X318" i="1"/>
  <c r="X319" i="1" s="1"/>
  <c r="W373" i="1"/>
  <c r="W372" i="1"/>
  <c r="X371" i="1"/>
  <c r="X372" i="1" s="1"/>
  <c r="W379" i="1"/>
  <c r="X377" i="1"/>
  <c r="X379" i="1" s="1"/>
  <c r="W430" i="1"/>
  <c r="X422" i="1"/>
  <c r="W434" i="1"/>
  <c r="W433" i="1"/>
  <c r="X432" i="1"/>
  <c r="X433" i="1" s="1"/>
  <c r="W438" i="1"/>
  <c r="W437" i="1"/>
  <c r="X436" i="1"/>
  <c r="X437" i="1" s="1"/>
  <c r="W491" i="1"/>
  <c r="W490" i="1"/>
  <c r="X488" i="1"/>
  <c r="X490" i="1" s="1"/>
  <c r="V511" i="1"/>
  <c r="W105" i="1"/>
  <c r="X97" i="1"/>
  <c r="X105" i="1" s="1"/>
  <c r="W120" i="1"/>
  <c r="X137" i="1"/>
  <c r="X413" i="1"/>
  <c r="W460" i="1"/>
  <c r="X458" i="1"/>
  <c r="X460" i="1" s="1"/>
  <c r="W94" i="1"/>
  <c r="W137" i="1"/>
  <c r="W146" i="1"/>
  <c r="M517" i="1"/>
  <c r="W280" i="1"/>
  <c r="W279" i="1"/>
  <c r="W413" i="1"/>
  <c r="V510" i="1"/>
  <c r="F9" i="1"/>
  <c r="J9" i="1"/>
  <c r="F10" i="1"/>
  <c r="X22" i="1"/>
  <c r="X23" i="1" s="1"/>
  <c r="V507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17" i="1"/>
  <c r="X58" i="1"/>
  <c r="X61" i="1" s="1"/>
  <c r="W62" i="1"/>
  <c r="E517" i="1"/>
  <c r="W86" i="1"/>
  <c r="X66" i="1"/>
  <c r="X86" i="1" s="1"/>
  <c r="W130" i="1"/>
  <c r="X122" i="1"/>
  <c r="X129" i="1" s="1"/>
  <c r="W129" i="1"/>
  <c r="H517" i="1"/>
  <c r="W158" i="1"/>
  <c r="X149" i="1"/>
  <c r="X158" i="1" s="1"/>
  <c r="W159" i="1"/>
  <c r="I517" i="1"/>
  <c r="W165" i="1"/>
  <c r="X162" i="1"/>
  <c r="X164" i="1" s="1"/>
  <c r="W169" i="1"/>
  <c r="W197" i="1"/>
  <c r="W203" i="1"/>
  <c r="W204" i="1"/>
  <c r="W208" i="1"/>
  <c r="X207" i="1"/>
  <c r="X208" i="1" s="1"/>
  <c r="J517" i="1"/>
  <c r="W209" i="1"/>
  <c r="X237" i="1"/>
  <c r="W248" i="1"/>
  <c r="W249" i="1"/>
  <c r="W262" i="1"/>
  <c r="X251" i="1"/>
  <c r="X261" i="1" s="1"/>
  <c r="W268" i="1"/>
  <c r="W267" i="1"/>
  <c r="W274" i="1"/>
  <c r="X270" i="1"/>
  <c r="X273" i="1" s="1"/>
  <c r="W273" i="1"/>
  <c r="X279" i="1"/>
  <c r="W292" i="1"/>
  <c r="W297" i="1"/>
  <c r="X294" i="1"/>
  <c r="X296" i="1" s="1"/>
  <c r="Q517" i="1"/>
  <c r="W333" i="1"/>
  <c r="W338" i="1"/>
  <c r="X335" i="1"/>
  <c r="X338" i="1" s="1"/>
  <c r="W343" i="1"/>
  <c r="X368" i="1"/>
  <c r="W414" i="1"/>
  <c r="T517" i="1"/>
  <c r="W420" i="1"/>
  <c r="X417" i="1"/>
  <c r="X419" i="1" s="1"/>
  <c r="W419" i="1"/>
  <c r="W469" i="1"/>
  <c r="X473" i="1"/>
  <c r="X475" i="1" s="1"/>
  <c r="W475" i="1"/>
  <c r="H9" i="1"/>
  <c r="W509" i="1"/>
  <c r="W508" i="1"/>
  <c r="B517" i="1"/>
  <c r="W24" i="1"/>
  <c r="W53" i="1"/>
  <c r="W95" i="1"/>
  <c r="X89" i="1"/>
  <c r="X94" i="1" s="1"/>
  <c r="W106" i="1"/>
  <c r="W119" i="1"/>
  <c r="X108" i="1"/>
  <c r="X119" i="1" s="1"/>
  <c r="W138" i="1"/>
  <c r="G517" i="1"/>
  <c r="W145" i="1"/>
  <c r="X142" i="1"/>
  <c r="X145" i="1" s="1"/>
  <c r="W170" i="1"/>
  <c r="W177" i="1"/>
  <c r="X172" i="1"/>
  <c r="X176" i="1" s="1"/>
  <c r="W176" i="1"/>
  <c r="W196" i="1"/>
  <c r="W237" i="1"/>
  <c r="W261" i="1"/>
  <c r="W339" i="1"/>
  <c r="W344" i="1"/>
  <c r="W347" i="1"/>
  <c r="X346" i="1"/>
  <c r="X347" i="1" s="1"/>
  <c r="W348" i="1"/>
  <c r="R517" i="1"/>
  <c r="W356" i="1"/>
  <c r="X351" i="1"/>
  <c r="X356" i="1" s="1"/>
  <c r="W357" i="1"/>
  <c r="W362" i="1"/>
  <c r="X359" i="1"/>
  <c r="X361" i="1" s="1"/>
  <c r="X384" i="1"/>
  <c r="S517" i="1"/>
  <c r="W429" i="1"/>
  <c r="X443" i="1"/>
  <c r="X455" i="1" s="1"/>
  <c r="U517" i="1"/>
  <c r="W455" i="1"/>
  <c r="X494" i="1"/>
  <c r="W498" i="1"/>
  <c r="W505" i="1"/>
  <c r="X500" i="1"/>
  <c r="X505" i="1" s="1"/>
  <c r="W506" i="1"/>
  <c r="F517" i="1"/>
  <c r="W219" i="1"/>
  <c r="W238" i="1"/>
  <c r="N517" i="1"/>
  <c r="W291" i="1"/>
  <c r="W320" i="1"/>
  <c r="W332" i="1"/>
  <c r="W369" i="1"/>
  <c r="W368" i="1"/>
  <c r="W380" i="1"/>
  <c r="W395" i="1"/>
  <c r="X382" i="1"/>
  <c r="W396" i="1"/>
  <c r="W403" i="1"/>
  <c r="X398" i="1"/>
  <c r="X402" i="1" s="1"/>
  <c r="W402" i="1"/>
  <c r="X429" i="1"/>
  <c r="W456" i="1"/>
  <c r="W461" i="1"/>
  <c r="W470" i="1"/>
  <c r="X463" i="1"/>
  <c r="X469" i="1" s="1"/>
  <c r="W476" i="1"/>
  <c r="V517" i="1"/>
  <c r="W485" i="1"/>
  <c r="X480" i="1"/>
  <c r="X485" i="1" s="1"/>
  <c r="W486" i="1"/>
  <c r="W497" i="1"/>
  <c r="X493" i="1"/>
  <c r="X497" i="1" s="1"/>
  <c r="W511" i="1" l="1"/>
  <c r="X395" i="1"/>
  <c r="W507" i="1"/>
  <c r="W510" i="1"/>
  <c r="X512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<sst xmlns="http://schemas.openxmlformats.org/spreadsheetml/2006/main" count="2184" uniqueCount="724">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</sst>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07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82" t="s">
        <v>8</v>
      </c>
      <c r="B5" s="440"/>
      <c r="C5" s="441"/>
      <c r="D5" s="380"/>
      <c r="E5" s="382"/>
      <c r="F5" s="667" t="s">
        <v>9</v>
      </c>
      <c r="G5" s="441"/>
      <c r="H5" s="380" t="s">
        <v>723</v>
      </c>
      <c r="I5" s="381"/>
      <c r="J5" s="381"/>
      <c r="K5" s="381"/>
      <c r="L5" s="382"/>
      <c r="N5" s="24" t="s">
        <v>10</v>
      </c>
      <c r="O5" s="591">
        <v>45337</v>
      </c>
      <c r="P5" s="434"/>
      <c r="R5" s="675" t="s">
        <v>11</v>
      </c>
      <c r="S5" s="392"/>
      <c r="T5" s="679" t="s">
        <v>12</v>
      </c>
      <c r="U5" s="434"/>
      <c r="Z5" s="51"/>
      <c r="AA5" s="51"/>
      <c r="AB5" s="51"/>
    </row>
    <row r="6" spans="1:29" s="341" customFormat="1" ht="24" customHeight="1" x14ac:dyDescent="0.2">
      <c r="A6" s="682" t="s">
        <v>13</v>
      </c>
      <c r="B6" s="440"/>
      <c r="C6" s="441"/>
      <c r="D6" s="597" t="s">
        <v>14</v>
      </c>
      <c r="E6" s="598"/>
      <c r="F6" s="598"/>
      <c r="G6" s="598"/>
      <c r="H6" s="598"/>
      <c r="I6" s="598"/>
      <c r="J6" s="598"/>
      <c r="K6" s="598"/>
      <c r="L6" s="434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Четверг</v>
      </c>
      <c r="P6" s="348"/>
      <c r="R6" s="391" t="s">
        <v>16</v>
      </c>
      <c r="S6" s="392"/>
      <c r="T6" s="656" t="s">
        <v>17</v>
      </c>
      <c r="U6" s="398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29"/>
      <c r="N7" s="24"/>
      <c r="O7" s="42"/>
      <c r="P7" s="42"/>
      <c r="R7" s="355"/>
      <c r="S7" s="392"/>
      <c r="T7" s="657"/>
      <c r="U7" s="658"/>
      <c r="Z7" s="51"/>
      <c r="AA7" s="51"/>
      <c r="AB7" s="51"/>
    </row>
    <row r="8" spans="1:29" s="341" customFormat="1" ht="25.5" customHeight="1" x14ac:dyDescent="0.2">
      <c r="A8" s="697" t="s">
        <v>18</v>
      </c>
      <c r="B8" s="352"/>
      <c r="C8" s="353"/>
      <c r="D8" s="435"/>
      <c r="E8" s="436"/>
      <c r="F8" s="436"/>
      <c r="G8" s="436"/>
      <c r="H8" s="436"/>
      <c r="I8" s="436"/>
      <c r="J8" s="436"/>
      <c r="K8" s="436"/>
      <c r="L8" s="437"/>
      <c r="N8" s="24" t="s">
        <v>19</v>
      </c>
      <c r="O8" s="433">
        <v>0.54166666666666663</v>
      </c>
      <c r="P8" s="434"/>
      <c r="R8" s="355"/>
      <c r="S8" s="392"/>
      <c r="T8" s="657"/>
      <c r="U8" s="658"/>
      <c r="Z8" s="51"/>
      <c r="AA8" s="51"/>
      <c r="AB8" s="51"/>
    </row>
    <row r="9" spans="1:29" s="341" customFormat="1" ht="39.950000000000003" customHeight="1" x14ac:dyDescent="0.2">
      <c r="A9" s="6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642"/>
      <c r="E9" s="361"/>
      <c r="F9" s="6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1"/>
      <c r="P9" s="434"/>
      <c r="R9" s="355"/>
      <c r="S9" s="392"/>
      <c r="T9" s="659"/>
      <c r="U9" s="66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6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642"/>
      <c r="E10" s="361"/>
      <c r="F10" s="6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4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3"/>
      <c r="P10" s="434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599" t="s">
        <v>27</v>
      </c>
      <c r="U11" s="60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6" t="s">
        <v>28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1"/>
      <c r="N12" s="24" t="s">
        <v>29</v>
      </c>
      <c r="O12" s="628"/>
      <c r="P12" s="629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6" t="s">
        <v>30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1"/>
      <c r="M13" s="26"/>
      <c r="N13" s="26" t="s">
        <v>31</v>
      </c>
      <c r="O13" s="599"/>
      <c r="P13" s="60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6" t="s">
        <v>32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6" t="s">
        <v>33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1"/>
      <c r="N15" s="661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2"/>
      <c r="O16" s="662"/>
      <c r="P16" s="662"/>
      <c r="Q16" s="662"/>
      <c r="R16" s="6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683" t="s">
        <v>37</v>
      </c>
      <c r="D17" s="388" t="s">
        <v>38</v>
      </c>
      <c r="E17" s="461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60"/>
      <c r="P17" s="460"/>
      <c r="Q17" s="460"/>
      <c r="R17" s="461"/>
      <c r="S17" s="665" t="s">
        <v>48</v>
      </c>
      <c r="T17" s="441"/>
      <c r="U17" s="388" t="s">
        <v>49</v>
      </c>
      <c r="V17" s="388" t="s">
        <v>50</v>
      </c>
      <c r="W17" s="403" t="s">
        <v>51</v>
      </c>
      <c r="X17" s="388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89"/>
      <c r="B18" s="389"/>
      <c r="C18" s="389"/>
      <c r="D18" s="462"/>
      <c r="E18" s="464"/>
      <c r="F18" s="389"/>
      <c r="G18" s="389"/>
      <c r="H18" s="389"/>
      <c r="I18" s="389"/>
      <c r="J18" s="389"/>
      <c r="K18" s="389"/>
      <c r="L18" s="389"/>
      <c r="M18" s="389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9"/>
      <c r="V18" s="389"/>
      <c r="W18" s="404"/>
      <c r="X18" s="389"/>
      <c r="Y18" s="603"/>
      <c r="Z18" s="603"/>
      <c r="AA18" s="425"/>
      <c r="AB18" s="426"/>
      <c r="AC18" s="427"/>
      <c r="AD18" s="487"/>
      <c r="BA18" s="355"/>
    </row>
    <row r="19" spans="1:53" ht="27.75" hidden="1" customHeight="1" x14ac:dyDescent="0.2">
      <c r="A19" s="401" t="s">
        <v>59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8"/>
      <c r="Z19" s="48"/>
    </row>
    <row r="20" spans="1:53" ht="16.5" hidden="1" customHeight="1" x14ac:dyDescent="0.25">
      <c r="A20" s="399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hidden="1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5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26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5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401" t="s">
        <v>96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8"/>
      <c r="Z48" s="48"/>
    </row>
    <row r="49" spans="1:53" ht="16.5" hidden="1" customHeight="1" x14ac:dyDescent="0.25">
      <c r="A49" s="399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hidden="1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60</v>
      </c>
      <c r="W51" s="344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0.89999999999999991</v>
      </c>
      <c r="W52" s="344">
        <f>IFERROR(IF(V52="",0,CEILING((V52/$H52),1)*$H52),"")</f>
        <v>2.7</v>
      </c>
      <c r="X52" s="36">
        <f>IFERROR(IF(W52=0,"",ROUNDUP(W52/H52,0)*0.00753),"")</f>
        <v>7.5300000000000002E-3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5.8888888888888884</v>
      </c>
      <c r="W53" s="345">
        <f>IFERROR(W51/H51,"0")+IFERROR(W52/H52,"0")</f>
        <v>7.0000000000000009</v>
      </c>
      <c r="X53" s="345">
        <f>IFERROR(IF(X51="",0,X51),"0")+IFERROR(IF(X52="",0,X52),"0")</f>
        <v>0.13803000000000001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60.9</v>
      </c>
      <c r="W54" s="345">
        <f>IFERROR(SUM(W51:W52),"0")</f>
        <v>67.500000000000014</v>
      </c>
      <c r="X54" s="37"/>
      <c r="Y54" s="346"/>
      <c r="Z54" s="346"/>
    </row>
    <row r="55" spans="1:53" ht="16.5" hidden="1" customHeight="1" x14ac:dyDescent="0.25">
      <c r="A55" s="399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hidden="1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120</v>
      </c>
      <c r="W57" s="344">
        <f>IFERROR(IF(V57="",0,CEILING((V57/$H57),1)*$H57),"")</f>
        <v>129.60000000000002</v>
      </c>
      <c r="X57" s="36">
        <f>IFERROR(IF(W57=0,"",ROUNDUP(W57/H57,0)*0.02175),"")</f>
        <v>0.26100000000000001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67.5</v>
      </c>
      <c r="W59" s="344">
        <f>IFERROR(IF(V59="",0,CEILING((V59/$H59),1)*$H59),"")</f>
        <v>67.5</v>
      </c>
      <c r="X59" s="36">
        <f>IFERROR(IF(W59=0,"",ROUNDUP(W59/H59,0)*0.00937),"")</f>
        <v>0.14055000000000001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1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26.111111111111111</v>
      </c>
      <c r="W61" s="345">
        <f>IFERROR(W57/H57,"0")+IFERROR(W58/H58,"0")+IFERROR(W59/H59,"0")+IFERROR(W60/H60,"0")</f>
        <v>27</v>
      </c>
      <c r="X61" s="345">
        <f>IFERROR(IF(X57="",0,X57),"0")+IFERROR(IF(X58="",0,X58),"0")+IFERROR(IF(X59="",0,X59),"0")+IFERROR(IF(X60="",0,X60),"0")</f>
        <v>0.40155000000000002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187.5</v>
      </c>
      <c r="W62" s="345">
        <f>IFERROR(SUM(W57:W60),"0")</f>
        <v>197.10000000000002</v>
      </c>
      <c r="X62" s="37"/>
      <c r="Y62" s="346"/>
      <c r="Z62" s="346"/>
    </row>
    <row r="63" spans="1:53" ht="16.5" hidden="1" customHeight="1" x14ac:dyDescent="0.25">
      <c r="A63" s="399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hidden="1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15</v>
      </c>
      <c r="W65" s="344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120</v>
      </c>
      <c r="W67" s="344">
        <f t="shared" si="2"/>
        <v>123.19999999999999</v>
      </c>
      <c r="X67" s="36">
        <f t="shared" si="3"/>
        <v>0.23924999999999999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50</v>
      </c>
      <c r="W69" s="344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60</v>
      </c>
      <c r="W73" s="344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25</v>
      </c>
      <c r="W79" s="344">
        <f t="shared" si="2"/>
        <v>27</v>
      </c>
      <c r="X79" s="36">
        <f t="shared" si="4"/>
        <v>5.6219999999999999E-2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7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37.238756613756614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0.58826999999999996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270</v>
      </c>
      <c r="W87" s="345">
        <f>IFERROR(SUM(W65:W85),"0")</f>
        <v>286.60000000000002</v>
      </c>
      <c r="X87" s="37"/>
      <c r="Y87" s="346"/>
      <c r="Z87" s="346"/>
    </row>
    <row r="88" spans="1:53" ht="14.25" hidden="1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7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15</v>
      </c>
      <c r="W98" s="344">
        <f t="shared" si="5"/>
        <v>16.8</v>
      </c>
      <c r="X98" s="36">
        <f>IFERROR(IF(W98=0,"",ROUNDUP(W98/H98,0)*0.00937),"")</f>
        <v>3.7479999999999999E-2</v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15</v>
      </c>
      <c r="W99" s="344">
        <f t="shared" si="5"/>
        <v>18</v>
      </c>
      <c r="X99" s="36">
        <f>IFERROR(IF(W99=0,"",ROUNDUP(W99/H99,0)*0.02175),"")</f>
        <v>4.3499999999999997E-2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5.2380952380952381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8.0979999999999996E-2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30</v>
      </c>
      <c r="W106" s="345">
        <f>IFERROR(SUM(W97:W104),"0")</f>
        <v>34.799999999999997</v>
      </c>
      <c r="X106" s="37"/>
      <c r="Y106" s="346"/>
      <c r="Z106" s="346"/>
    </row>
    <row r="107" spans="1:53" ht="14.25" hidden="1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50</v>
      </c>
      <c r="W109" s="344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6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50</v>
      </c>
      <c r="W120" s="345">
        <f>IFERROR(SUM(W108:W118),"0")</f>
        <v>50.400000000000006</v>
      </c>
      <c r="X120" s="37"/>
      <c r="Y120" s="346"/>
      <c r="Z120" s="346"/>
    </row>
    <row r="121" spans="1:53" ht="14.25" hidden="1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10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3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99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hidden="1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50</v>
      </c>
      <c r="W134" s="344">
        <f>IFERROR(IF(V134="",0,CEILING((V134/$H134),1)*$H134),"")</f>
        <v>50.400000000000006</v>
      </c>
      <c r="X134" s="36">
        <f>IFERROR(IF(W134=0,"",ROUNDUP(W134/H134,0)*0.02175),"")</f>
        <v>0.1305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7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9</v>
      </c>
      <c r="W136" s="344">
        <f>IFERROR(IF(V136="",0,CEILING((V136/$H136),1)*$H136),"")</f>
        <v>10.8</v>
      </c>
      <c r="X136" s="36">
        <f>IFERROR(IF(W136=0,"",ROUNDUP(W136/H136,0)*0.00753),"")</f>
        <v>3.0120000000000001E-2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9.2857142857142847</v>
      </c>
      <c r="W137" s="345">
        <f>IFERROR(W133/H133,"0")+IFERROR(W134/H134,"0")+IFERROR(W135/H135,"0")+IFERROR(W136/H136,"0")</f>
        <v>10</v>
      </c>
      <c r="X137" s="345">
        <f>IFERROR(IF(X133="",0,X133),"0")+IFERROR(IF(X134="",0,X134),"0")+IFERROR(IF(X135="",0,X135),"0")+IFERROR(IF(X136="",0,X136),"0")</f>
        <v>0.16062000000000001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59</v>
      </c>
      <c r="W138" s="345">
        <f>IFERROR(SUM(W133:W136),"0")</f>
        <v>61.2</v>
      </c>
      <c r="X138" s="37"/>
      <c r="Y138" s="346"/>
      <c r="Z138" s="346"/>
    </row>
    <row r="139" spans="1:53" ht="27.75" hidden="1" customHeight="1" x14ac:dyDescent="0.2">
      <c r="A139" s="401" t="s">
        <v>226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8"/>
      <c r="Z139" s="48"/>
    </row>
    <row r="140" spans="1:53" ht="16.5" hidden="1" customHeight="1" x14ac:dyDescent="0.25">
      <c r="A140" s="399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hidden="1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7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99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hidden="1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17.5</v>
      </c>
      <c r="W152" s="344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45">
        <f>IFERROR(W149/H149,"0")+IFERROR(W150/H150,"0")+IFERROR(W151/H151,"0")+IFERROR(W152/H152,"0")+IFERROR(W153/H153,"0")+IFERROR(W154/H154,"0")+IFERROR(W155/H155,"0")+IFERROR(W156/H156,"0")+IFERROR(W157/H157,"0")</f>
        <v>9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17.5</v>
      </c>
      <c r="W159" s="345">
        <f>IFERROR(SUM(W149:W157),"0")</f>
        <v>18.900000000000002</v>
      </c>
      <c r="X159" s="37"/>
      <c r="Y159" s="346"/>
      <c r="Z159" s="346"/>
    </row>
    <row r="160" spans="1:53" ht="16.5" hidden="1" customHeight="1" x14ac:dyDescent="0.25">
      <c r="A160" s="399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hidden="1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5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7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99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hidden="1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21</v>
      </c>
      <c r="W207" s="344">
        <f>IFERROR(IF(V207="",0,CEILING((V207/$H207),1)*$H207),"")</f>
        <v>21</v>
      </c>
      <c r="X207" s="36">
        <f>IFERROR(IF(W207=0,"",ROUNDUP(W207/H207,0)*0.00502),"")</f>
        <v>5.0200000000000002E-2</v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10</v>
      </c>
      <c r="W208" s="345">
        <f>IFERROR(W207/H207,"0")</f>
        <v>10</v>
      </c>
      <c r="X208" s="345">
        <f>IFERROR(IF(X207="",0,X207),"0")</f>
        <v>5.0200000000000002E-2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21</v>
      </c>
      <c r="W209" s="345">
        <f>IFERROR(SUM(W207:W207),"0")</f>
        <v>21</v>
      </c>
      <c r="X209" s="37"/>
      <c r="Y209" s="346"/>
      <c r="Z209" s="346"/>
    </row>
    <row r="210" spans="1:53" ht="16.5" hidden="1" customHeight="1" x14ac:dyDescent="0.25">
      <c r="A210" s="399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hidden="1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54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6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33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81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63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8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99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hidden="1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50</v>
      </c>
      <c r="W222" s="344">
        <f t="shared" ref="W222:W236" si="12">IFERROR(IF(V222="",0,CEILING((V222/$H222),1)*$H222),"")</f>
        <v>54</v>
      </c>
      <c r="X222" s="36">
        <f>IFERROR(IF(W222=0,"",ROUNDUP(W222/H222,0)*0.02175),"")</f>
        <v>0.1305</v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7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5.5555555555555554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6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0.1305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50</v>
      </c>
      <c r="W238" s="345">
        <f>IFERROR(SUM(W222:W236),"0")</f>
        <v>54</v>
      </c>
      <c r="X238" s="37"/>
      <c r="Y238" s="346"/>
      <c r="Z238" s="346"/>
    </row>
    <row r="239" spans="1:53" ht="14.25" hidden="1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8.3999999999999986</v>
      </c>
      <c r="W245" s="344">
        <f>IFERROR(IF(V245="",0,CEILING((V245/$H245),1)*$H245),"")</f>
        <v>8.4</v>
      </c>
      <c r="X245" s="36">
        <f>IFERROR(IF(W245=0,"",ROUNDUP(W245/H245,0)*0.00753),"")</f>
        <v>1.506E-2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10.5</v>
      </c>
      <c r="W246" s="344">
        <f>IFERROR(IF(V246="",0,CEILING((V246/$H246),1)*$H246),"")</f>
        <v>10.5</v>
      </c>
      <c r="X246" s="36">
        <f>IFERROR(IF(W246=0,"",ROUNDUP(W246/H246,0)*0.00502),"")</f>
        <v>2.5100000000000001E-2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7</v>
      </c>
      <c r="W248" s="345">
        <f>IFERROR(W244/H244,"0")+IFERROR(W245/H245,"0")+IFERROR(W246/H246,"0")+IFERROR(W247/H247,"0")</f>
        <v>7</v>
      </c>
      <c r="X248" s="345">
        <f>IFERROR(IF(X244="",0,X244),"0")+IFERROR(IF(X245="",0,X245),"0")+IFERROR(IF(X246="",0,X246),"0")+IFERROR(IF(X247="",0,X247),"0")</f>
        <v>4.0160000000000001E-2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18.899999999999999</v>
      </c>
      <c r="W249" s="345">
        <f>IFERROR(SUM(W244:W247),"0")</f>
        <v>18.899999999999999</v>
      </c>
      <c r="X249" s="37"/>
      <c r="Y249" s="346"/>
      <c r="Z249" s="346"/>
    </row>
    <row r="250" spans="1:53" ht="14.25" hidden="1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100</v>
      </c>
      <c r="W251" s="344">
        <f t="shared" ref="W251:W260" si="14">IFERROR(IF(V251="",0,CEILING((V251/$H251),1)*$H251),"")</f>
        <v>101.39999999999999</v>
      </c>
      <c r="X251" s="36">
        <f>IFERROR(IF(W251=0,"",ROUNDUP(W251/H251,0)*0.02175),"")</f>
        <v>0.28275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17.5</v>
      </c>
      <c r="W255" s="344">
        <f t="shared" si="14"/>
        <v>18.900000000000002</v>
      </c>
      <c r="X255" s="36">
        <f>IFERROR(IF(W255=0,"",ROUNDUP(W255/H255,0)*0.00753),"")</f>
        <v>6.7769999999999997E-2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13.5</v>
      </c>
      <c r="W256" s="344">
        <f t="shared" si="14"/>
        <v>14.4</v>
      </c>
      <c r="X256" s="36">
        <f>IFERROR(IF(W256=0,"",ROUNDUP(W256/H256,0)*0.00937),"")</f>
        <v>3.7479999999999999E-2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24.903846153846153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26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0.38800000000000001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131</v>
      </c>
      <c r="W262" s="345">
        <f>IFERROR(SUM(W251:W260),"0")</f>
        <v>134.69999999999999</v>
      </c>
      <c r="X262" s="37"/>
      <c r="Y262" s="346"/>
      <c r="Z262" s="346"/>
    </row>
    <row r="263" spans="1:53" ht="14.25" hidden="1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idden="1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hidden="1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hidden="1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99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hidden="1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99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hidden="1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7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401" t="s">
        <v>444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8"/>
      <c r="Z315" s="48"/>
    </row>
    <row r="316" spans="1:53" ht="16.5" hidden="1" customHeight="1" x14ac:dyDescent="0.25">
      <c r="A316" s="399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hidden="1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401" t="s">
        <v>448</v>
      </c>
      <c r="B321" s="402"/>
      <c r="C321" s="402"/>
      <c r="D321" s="402"/>
      <c r="E321" s="402"/>
      <c r="F321" s="402"/>
      <c r="G321" s="402"/>
      <c r="H321" s="402"/>
      <c r="I321" s="402"/>
      <c r="J321" s="402"/>
      <c r="K321" s="402"/>
      <c r="L321" s="402"/>
      <c r="M321" s="402"/>
      <c r="N321" s="402"/>
      <c r="O321" s="402"/>
      <c r="P321" s="402"/>
      <c r="Q321" s="402"/>
      <c r="R321" s="402"/>
      <c r="S321" s="402"/>
      <c r="T321" s="402"/>
      <c r="U321" s="402"/>
      <c r="V321" s="402"/>
      <c r="W321" s="402"/>
      <c r="X321" s="402"/>
      <c r="Y321" s="48"/>
      <c r="Z321" s="48"/>
    </row>
    <row r="322" spans="1:53" ht="16.5" hidden="1" customHeight="1" x14ac:dyDescent="0.25">
      <c r="A322" s="399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hidden="1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250</v>
      </c>
      <c r="W324" s="344">
        <f t="shared" ref="W324:W331" si="16">IFERROR(IF(V324="",0,CEILING((V324/$H324),1)*$H324),"")</f>
        <v>255</v>
      </c>
      <c r="X324" s="36">
        <f>IFERROR(IF(W324=0,"",ROUNDUP(W324/H324,0)*0.02175),"")</f>
        <v>0.36974999999999997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150</v>
      </c>
      <c r="W329" s="344">
        <f t="shared" si="16"/>
        <v>150</v>
      </c>
      <c r="X329" s="36">
        <f>IFERROR(IF(W329=0,"",ROUNDUP(W329/H329,0)*0.02175),"")</f>
        <v>0.21749999999999997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26.666666666666668</v>
      </c>
      <c r="W332" s="345">
        <f>IFERROR(W324/H324,"0")+IFERROR(W325/H325,"0")+IFERROR(W326/H326,"0")+IFERROR(W327/H327,"0")+IFERROR(W328/H328,"0")+IFERROR(W329/H329,"0")+IFERROR(W330/H330,"0")+IFERROR(W331/H331,"0")</f>
        <v>27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0.58724999999999994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400</v>
      </c>
      <c r="W333" s="345">
        <f>IFERROR(SUM(W324:W331),"0")</f>
        <v>405</v>
      </c>
      <c r="X333" s="37"/>
      <c r="Y333" s="346"/>
      <c r="Z333" s="346"/>
    </row>
    <row r="334" spans="1:53" ht="14.25" hidden="1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180</v>
      </c>
      <c r="W335" s="344">
        <f>IFERROR(IF(V335="",0,CEILING((V335/$H335),1)*$H335),"")</f>
        <v>180</v>
      </c>
      <c r="X335" s="36">
        <f>IFERROR(IF(W335=0,"",ROUNDUP(W335/H335,0)*0.02175),"")</f>
        <v>0.26100000000000001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12</v>
      </c>
      <c r="W338" s="345">
        <f>IFERROR(W335/H335,"0")+IFERROR(W336/H336,"0")+IFERROR(W337/H337,"0")</f>
        <v>12</v>
      </c>
      <c r="X338" s="345">
        <f>IFERROR(IF(X335="",0,X335),"0")+IFERROR(IF(X336="",0,X336),"0")+IFERROR(IF(X337="",0,X337),"0")</f>
        <v>0.26100000000000001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180</v>
      </c>
      <c r="W339" s="345">
        <f>IFERROR(SUM(W335:W337),"0")</f>
        <v>180</v>
      </c>
      <c r="X339" s="37"/>
      <c r="Y339" s="346"/>
      <c r="Z339" s="346"/>
    </row>
    <row r="340" spans="1:53" ht="14.25" hidden="1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34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99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hidden="1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300</v>
      </c>
      <c r="W351" s="344">
        <f>IFERROR(IF(V351="",0,CEILING((V351/$H351),1)*$H351),"")</f>
        <v>300</v>
      </c>
      <c r="X351" s="36">
        <f>IFERROR(IF(W351=0,"",ROUNDUP(W351/H351,0)*0.02175),"")</f>
        <v>0.54374999999999996</v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80</v>
      </c>
      <c r="W352" s="344">
        <f>IFERROR(IF(V352="",0,CEILING((V352/$H352),1)*$H352),"")</f>
        <v>86.4</v>
      </c>
      <c r="X352" s="36">
        <f>IFERROR(IF(W352=0,"",ROUNDUP(W352/H352,0)*0.02175),"")</f>
        <v>0.17399999999999999</v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120</v>
      </c>
      <c r="W355" s="344">
        <f>IFERROR(IF(V355="",0,CEILING((V355/$H355),1)*$H355),"")</f>
        <v>120</v>
      </c>
      <c r="X355" s="36">
        <f>IFERROR(IF(W355=0,"",ROUNDUP(W355/H355,0)*0.00937),"")</f>
        <v>0.28110000000000002</v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62.407407407407405</v>
      </c>
      <c r="W356" s="345">
        <f>IFERROR(W351/H351,"0")+IFERROR(W352/H352,"0")+IFERROR(W353/H353,"0")+IFERROR(W354/H354,"0")+IFERROR(W355/H355,"0")</f>
        <v>63</v>
      </c>
      <c r="X356" s="345">
        <f>IFERROR(IF(X351="",0,X351),"0")+IFERROR(IF(X352="",0,X352),"0")+IFERROR(IF(X353="",0,X353),"0")+IFERROR(IF(X354="",0,X354),"0")+IFERROR(IF(X355="",0,X355),"0")</f>
        <v>0.9988499999999999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500</v>
      </c>
      <c r="W357" s="345">
        <f>IFERROR(SUM(W351:W355),"0")</f>
        <v>506.4</v>
      </c>
      <c r="X357" s="37"/>
      <c r="Y357" s="346"/>
      <c r="Z357" s="346"/>
    </row>
    <row r="358" spans="1:53" ht="14.25" hidden="1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3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300</v>
      </c>
      <c r="W364" s="344">
        <f>IFERROR(IF(V364="",0,CEILING((V364/$H364),1)*$H364),"")</f>
        <v>304.2</v>
      </c>
      <c r="X364" s="36">
        <f>IFERROR(IF(W364=0,"",ROUNDUP(W364/H364,0)*0.02175),"")</f>
        <v>0.84824999999999995</v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3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64</v>
      </c>
      <c r="W366" s="344">
        <f>IFERROR(IF(V366="",0,CEILING((V366/$H366),1)*$H366),"")</f>
        <v>64.8</v>
      </c>
      <c r="X366" s="36">
        <f>IFERROR(IF(W366=0,"",ROUNDUP(W366/H366,0)*0.00753),"")</f>
        <v>0.20331000000000002</v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65.128205128205124</v>
      </c>
      <c r="W368" s="345">
        <f>IFERROR(W364/H364,"0")+IFERROR(W365/H365,"0")+IFERROR(W366/H366,"0")+IFERROR(W367/H367,"0")</f>
        <v>66</v>
      </c>
      <c r="X368" s="345">
        <f>IFERROR(IF(X364="",0,X364),"0")+IFERROR(IF(X365="",0,X365),"0")+IFERROR(IF(X366="",0,X366),"0")+IFERROR(IF(X367="",0,X367),"0")</f>
        <v>1.0515600000000001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364</v>
      </c>
      <c r="W369" s="345">
        <f>IFERROR(SUM(W364:W367),"0")</f>
        <v>369</v>
      </c>
      <c r="X369" s="37"/>
      <c r="Y369" s="346"/>
      <c r="Z369" s="346"/>
    </row>
    <row r="370" spans="1:53" ht="14.25" hidden="1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401" t="s">
        <v>501</v>
      </c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02"/>
      <c r="O374" s="402"/>
      <c r="P374" s="402"/>
      <c r="Q374" s="402"/>
      <c r="R374" s="402"/>
      <c r="S374" s="402"/>
      <c r="T374" s="402"/>
      <c r="U374" s="402"/>
      <c r="V374" s="402"/>
      <c r="W374" s="402"/>
      <c r="X374" s="402"/>
      <c r="Y374" s="48"/>
      <c r="Z374" s="48"/>
    </row>
    <row r="375" spans="1:53" ht="16.5" hidden="1" customHeight="1" x14ac:dyDescent="0.25">
      <c r="A375" s="399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hidden="1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16</v>
      </c>
      <c r="W382" s="344">
        <f t="shared" ref="W382:W394" si="17">IFERROR(IF(V382="",0,CEILING((V382/$H382),1)*$H382),"")</f>
        <v>16.8</v>
      </c>
      <c r="X382" s="36">
        <f>IFERROR(IF(W382=0,"",ROUNDUP(W382/H382,0)*0.00753),"")</f>
        <v>3.0120000000000001E-2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8.3999999999999986</v>
      </c>
      <c r="W384" s="344">
        <f t="shared" si="17"/>
        <v>8.4</v>
      </c>
      <c r="X384" s="36">
        <f>IFERROR(IF(W384=0,"",ROUNDUP(W384/H384,0)*0.00753),"")</f>
        <v>1.506E-2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17.5</v>
      </c>
      <c r="W387" s="344">
        <f t="shared" si="17"/>
        <v>18.900000000000002</v>
      </c>
      <c r="X387" s="36">
        <f t="shared" si="18"/>
        <v>4.5179999999999998E-2</v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14.142857142857141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15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9.0359999999999996E-2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41.9</v>
      </c>
      <c r="W396" s="345">
        <f>IFERROR(SUM(W382:W394),"0")</f>
        <v>44.100000000000009</v>
      </c>
      <c r="X396" s="37"/>
      <c r="Y396" s="346"/>
      <c r="Z396" s="346"/>
    </row>
    <row r="397" spans="1:53" ht="14.25" hidden="1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99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hidden="1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12</v>
      </c>
      <c r="W422" s="344">
        <f t="shared" ref="W422:W428" si="19">IFERROR(IF(V422="",0,CEILING((V422/$H422),1)*$H422),"")</f>
        <v>12.600000000000001</v>
      </c>
      <c r="X422" s="36">
        <f>IFERROR(IF(W422=0,"",ROUNDUP(W422/H422,0)*0.00753),"")</f>
        <v>2.2589999999999999E-2</v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2.8571428571428572</v>
      </c>
      <c r="W429" s="345">
        <f>IFERROR(W422/H422,"0")+IFERROR(W423/H423,"0")+IFERROR(W424/H424,"0")+IFERROR(W425/H425,"0")+IFERROR(W426/H426,"0")+IFERROR(W427/H427,"0")+IFERROR(W428/H428,"0")</f>
        <v>3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2.2589999999999999E-2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12</v>
      </c>
      <c r="W430" s="345">
        <f>IFERROR(SUM(W422:W428),"0")</f>
        <v>12.600000000000001</v>
      </c>
      <c r="X430" s="37"/>
      <c r="Y430" s="346"/>
      <c r="Z430" s="346"/>
    </row>
    <row r="431" spans="1:53" ht="14.25" hidden="1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401" t="s">
        <v>577</v>
      </c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02"/>
      <c r="O439" s="402"/>
      <c r="P439" s="402"/>
      <c r="Q439" s="402"/>
      <c r="R439" s="402"/>
      <c r="S439" s="402"/>
      <c r="T439" s="402"/>
      <c r="U439" s="402"/>
      <c r="V439" s="402"/>
      <c r="W439" s="402"/>
      <c r="X439" s="402"/>
      <c r="Y439" s="48"/>
      <c r="Z439" s="48"/>
    </row>
    <row r="440" spans="1:53" ht="16.5" hidden="1" customHeight="1" x14ac:dyDescent="0.25">
      <c r="A440" s="399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hidden="1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30</v>
      </c>
      <c r="W443" s="344">
        <f t="shared" si="20"/>
        <v>31.68</v>
      </c>
      <c r="X443" s="36">
        <f t="shared" si="21"/>
        <v>7.1760000000000004E-2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64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84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8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478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59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5.6818181818181817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6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7.1760000000000004E-2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30</v>
      </c>
      <c r="W456" s="345">
        <f>IFERROR(SUM(W442:W454),"0")</f>
        <v>31.68</v>
      </c>
      <c r="X456" s="37"/>
      <c r="Y456" s="346"/>
      <c r="Z456" s="346"/>
    </row>
    <row r="457" spans="1:53" ht="14.25" hidden="1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10</v>
      </c>
      <c r="W463" s="344">
        <f t="shared" ref="W463:W468" si="22">IFERROR(IF(V463="",0,CEILING((V463/$H463),1)*$H463),"")</f>
        <v>10.56</v>
      </c>
      <c r="X463" s="36">
        <f>IFERROR(IF(W463=0,"",ROUNDUP(W463/H463,0)*0.01196),"")</f>
        <v>2.392E-2</v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10</v>
      </c>
      <c r="W464" s="344">
        <f t="shared" si="22"/>
        <v>10.56</v>
      </c>
      <c r="X464" s="36">
        <f>IFERROR(IF(W464=0,"",ROUNDUP(W464/H464,0)*0.01196),"")</f>
        <v>2.392E-2</v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10</v>
      </c>
      <c r="W465" s="344">
        <f t="shared" si="22"/>
        <v>10.56</v>
      </c>
      <c r="X465" s="36">
        <f>IFERROR(IF(W465=0,"",ROUNDUP(W465/H465,0)*0.01196),"")</f>
        <v>2.392E-2</v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5.6818181818181817</v>
      </c>
      <c r="W469" s="345">
        <f>IFERROR(W463/H463,"0")+IFERROR(W464/H464,"0")+IFERROR(W465/H465,"0")+IFERROR(W466/H466,"0")+IFERROR(W467/H467,"0")+IFERROR(W468/H468,"0")</f>
        <v>6</v>
      </c>
      <c r="X469" s="345">
        <f>IFERROR(IF(X463="",0,X463),"0")+IFERROR(IF(X464="",0,X464),"0")+IFERROR(IF(X465="",0,X465),"0")+IFERROR(IF(X466="",0,X466),"0")+IFERROR(IF(X467="",0,X467),"0")+IFERROR(IF(X468="",0,X468),"0")</f>
        <v>7.1760000000000004E-2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30</v>
      </c>
      <c r="W470" s="345">
        <f>IFERROR(SUM(W463:W468),"0")</f>
        <v>31.68</v>
      </c>
      <c r="X470" s="37"/>
      <c r="Y470" s="346"/>
      <c r="Z470" s="346"/>
    </row>
    <row r="471" spans="1:53" ht="14.25" hidden="1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401" t="s">
        <v>627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48"/>
      <c r="Z477" s="48"/>
    </row>
    <row r="478" spans="1:53" ht="16.5" hidden="1" customHeight="1" x14ac:dyDescent="0.25">
      <c r="A478" s="399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hidden="1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5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40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2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44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3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08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9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21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39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88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8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hidden="1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hidden="1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hidden="1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49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48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6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449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7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92"/>
      <c r="N507" s="439" t="s">
        <v>676</v>
      </c>
      <c r="O507" s="440"/>
      <c r="P507" s="440"/>
      <c r="Q507" s="440"/>
      <c r="R507" s="440"/>
      <c r="S507" s="440"/>
      <c r="T507" s="441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2453.7000000000003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2525.5599999999995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92"/>
      <c r="N508" s="439" t="s">
        <v>677</v>
      </c>
      <c r="O508" s="440"/>
      <c r="P508" s="440"/>
      <c r="Q508" s="440"/>
      <c r="R508" s="440"/>
      <c r="S508" s="440"/>
      <c r="T508" s="441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2581.8055550005547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2657.6820000000007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92"/>
      <c r="N509" s="439" t="s">
        <v>678</v>
      </c>
      <c r="O509" s="440"/>
      <c r="P509" s="440"/>
      <c r="Q509" s="440"/>
      <c r="R509" s="440"/>
      <c r="S509" s="440"/>
      <c r="T509" s="441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392"/>
      <c r="N510" s="439" t="s">
        <v>680</v>
      </c>
      <c r="O510" s="440"/>
      <c r="P510" s="440"/>
      <c r="Q510" s="440"/>
      <c r="R510" s="440"/>
      <c r="S510" s="440"/>
      <c r="T510" s="441"/>
      <c r="U510" s="37" t="s">
        <v>65</v>
      </c>
      <c r="V510" s="345">
        <f>GrossWeightTotal+PalletQtyTotal*25</f>
        <v>2706.8055550005547</v>
      </c>
      <c r="W510" s="345">
        <f>GrossWeightTotalR+PalletQtyTotalR*25</f>
        <v>2782.6820000000007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392"/>
      <c r="N511" s="439" t="s">
        <v>681</v>
      </c>
      <c r="O511" s="440"/>
      <c r="P511" s="440"/>
      <c r="Q511" s="440"/>
      <c r="R511" s="440"/>
      <c r="S511" s="440"/>
      <c r="T511" s="441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340.07359769859772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351</v>
      </c>
      <c r="X511" s="37"/>
      <c r="Y511" s="346"/>
      <c r="Z511" s="346"/>
    </row>
    <row r="512" spans="1:53" ht="14.25" hidden="1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392"/>
      <c r="N512" s="439" t="s">
        <v>682</v>
      </c>
      <c r="O512" s="440"/>
      <c r="P512" s="440"/>
      <c r="Q512" s="440"/>
      <c r="R512" s="440"/>
      <c r="S512" s="440"/>
      <c r="T512" s="441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5.3091200000000009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2" t="s">
        <v>96</v>
      </c>
      <c r="D514" s="528"/>
      <c r="E514" s="528"/>
      <c r="F514" s="394"/>
      <c r="G514" s="362" t="s">
        <v>226</v>
      </c>
      <c r="H514" s="528"/>
      <c r="I514" s="528"/>
      <c r="J514" s="528"/>
      <c r="K514" s="528"/>
      <c r="L514" s="528"/>
      <c r="M514" s="528"/>
      <c r="N514" s="528"/>
      <c r="O514" s="394"/>
      <c r="P514" s="336" t="s">
        <v>444</v>
      </c>
      <c r="Q514" s="362" t="s">
        <v>448</v>
      </c>
      <c r="R514" s="394"/>
      <c r="S514" s="362" t="s">
        <v>501</v>
      </c>
      <c r="T514" s="394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3" t="s">
        <v>685</v>
      </c>
      <c r="B515" s="362" t="s">
        <v>59</v>
      </c>
      <c r="C515" s="362" t="s">
        <v>97</v>
      </c>
      <c r="D515" s="362" t="s">
        <v>105</v>
      </c>
      <c r="E515" s="362" t="s">
        <v>96</v>
      </c>
      <c r="F515" s="362" t="s">
        <v>218</v>
      </c>
      <c r="G515" s="362" t="s">
        <v>227</v>
      </c>
      <c r="H515" s="362" t="s">
        <v>234</v>
      </c>
      <c r="I515" s="362" t="s">
        <v>253</v>
      </c>
      <c r="J515" s="362" t="s">
        <v>312</v>
      </c>
      <c r="K515" s="337"/>
      <c r="L515" s="362" t="s">
        <v>315</v>
      </c>
      <c r="M515" s="362" t="s">
        <v>335</v>
      </c>
      <c r="N515" s="362" t="s">
        <v>417</v>
      </c>
      <c r="O515" s="362" t="s">
        <v>435</v>
      </c>
      <c r="P515" s="362" t="s">
        <v>445</v>
      </c>
      <c r="Q515" s="362" t="s">
        <v>449</v>
      </c>
      <c r="R515" s="362" t="s">
        <v>476</v>
      </c>
      <c r="S515" s="362" t="s">
        <v>502</v>
      </c>
      <c r="T515" s="362" t="s">
        <v>553</v>
      </c>
      <c r="U515" s="362" t="s">
        <v>577</v>
      </c>
      <c r="V515" s="362" t="s">
        <v>628</v>
      </c>
      <c r="Z515" s="52"/>
      <c r="AC515" s="337"/>
    </row>
    <row r="516" spans="1:29" ht="13.5" customHeight="1" thickBot="1" x14ac:dyDescent="0.25">
      <c r="A516" s="624"/>
      <c r="B516" s="363"/>
      <c r="C516" s="363"/>
      <c r="D516" s="363"/>
      <c r="E516" s="363"/>
      <c r="F516" s="363"/>
      <c r="G516" s="363"/>
      <c r="H516" s="363"/>
      <c r="I516" s="363"/>
      <c r="J516" s="363"/>
      <c r="K516" s="337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67.500000000000014</v>
      </c>
      <c r="D517" s="46">
        <f>IFERROR(W57*1,"0")+IFERROR(W58*1,"0")+IFERROR(W59*1,"0")+IFERROR(W60*1,"0")</f>
        <v>197.10000000000002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371.80000000000007</v>
      </c>
      <c r="F517" s="46">
        <f>IFERROR(W133*1,"0")+IFERROR(W134*1,"0")+IFERROR(W135*1,"0")+IFERROR(W136*1,"0")</f>
        <v>61.2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18.900000000000002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21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207.60000000000002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585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875.39999999999986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44.100000000000009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12.600000000000001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63.360000000000007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0"/>
        <filter val="10,00"/>
        <filter val="10,50"/>
        <filter val="100,00"/>
        <filter val="12,00"/>
        <filter val="120,00"/>
        <filter val="13,50"/>
        <filter val="131,00"/>
        <filter val="14,14"/>
        <filter val="15,00"/>
        <filter val="150,00"/>
        <filter val="16,00"/>
        <filter val="17,50"/>
        <filter val="18,90"/>
        <filter val="180,00"/>
        <filter val="187,50"/>
        <filter val="2 453,70"/>
        <filter val="2 581,81"/>
        <filter val="2 706,81"/>
        <filter val="2,86"/>
        <filter val="21,00"/>
        <filter val="24,90"/>
        <filter val="25,00"/>
        <filter val="250,00"/>
        <filter val="26,11"/>
        <filter val="26,67"/>
        <filter val="270,00"/>
        <filter val="30,00"/>
        <filter val="300,00"/>
        <filter val="340,07"/>
        <filter val="364,00"/>
        <filter val="37,24"/>
        <filter val="400,00"/>
        <filter val="41,90"/>
        <filter val="5"/>
        <filter val="5,24"/>
        <filter val="5,56"/>
        <filter val="5,68"/>
        <filter val="5,89"/>
        <filter val="5,95"/>
        <filter val="50,00"/>
        <filter val="500,00"/>
        <filter val="59,00"/>
        <filter val="60,00"/>
        <filter val="60,90"/>
        <filter val="62,41"/>
        <filter val="64,00"/>
        <filter val="65,13"/>
        <filter val="67,50"/>
        <filter val="7,00"/>
        <filter val="8,33"/>
        <filter val="8,40"/>
        <filter val="80,00"/>
        <filter val="9,00"/>
        <filter val="9,29"/>
      </filters>
    </filterColumn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N242:T242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33:R233"/>
    <mergeCell ref="N37:R37"/>
    <mergeCell ref="A267:M268"/>
    <mergeCell ref="D276:E276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D30:E30"/>
    <mergeCell ref="D353:E353"/>
    <mergeCell ref="N195:R195"/>
    <mergeCell ref="D67:E67"/>
    <mergeCell ref="D341:E341"/>
    <mergeCell ref="N72:R72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2024-02-13T11:02:34Z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