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F961F8-D075-4F0E-8832-F38DC62D43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W491" i="1"/>
  <c r="N491" i="1"/>
  <c r="V489" i="1"/>
  <c r="W488" i="1"/>
  <c r="V488" i="1"/>
  <c r="X487" i="1"/>
  <c r="W487" i="1"/>
  <c r="X486" i="1"/>
  <c r="W486" i="1"/>
  <c r="X485" i="1"/>
  <c r="W485" i="1"/>
  <c r="X484" i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W467" i="1" s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X389" i="1"/>
  <c r="X393" i="1" s="1"/>
  <c r="W389" i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N376" i="1"/>
  <c r="W375" i="1"/>
  <c r="X375" i="1" s="1"/>
  <c r="N375" i="1"/>
  <c r="W374" i="1"/>
  <c r="N374" i="1"/>
  <c r="W373" i="1"/>
  <c r="X373" i="1" s="1"/>
  <c r="N373" i="1"/>
  <c r="V371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W355" i="1"/>
  <c r="N355" i="1"/>
  <c r="V353" i="1"/>
  <c r="V352" i="1"/>
  <c r="X351" i="1"/>
  <c r="W351" i="1"/>
  <c r="N351" i="1"/>
  <c r="W350" i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W321" i="1"/>
  <c r="X321" i="1" s="1"/>
  <c r="N321" i="1"/>
  <c r="W320" i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X315" i="1"/>
  <c r="W315" i="1"/>
  <c r="N315" i="1"/>
  <c r="V311" i="1"/>
  <c r="V310" i="1"/>
  <c r="W309" i="1"/>
  <c r="N309" i="1"/>
  <c r="V307" i="1"/>
  <c r="V306" i="1"/>
  <c r="W305" i="1"/>
  <c r="W307" i="1" s="1"/>
  <c r="N305" i="1"/>
  <c r="V303" i="1"/>
  <c r="V302" i="1"/>
  <c r="W301" i="1"/>
  <c r="N301" i="1"/>
  <c r="W299" i="1"/>
  <c r="V299" i="1"/>
  <c r="W298" i="1"/>
  <c r="V298" i="1"/>
  <c r="X297" i="1"/>
  <c r="X298" i="1" s="1"/>
  <c r="W297" i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W276" i="1"/>
  <c r="V276" i="1"/>
  <c r="X275" i="1"/>
  <c r="W275" i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W267" i="1"/>
  <c r="V265" i="1"/>
  <c r="V264" i="1"/>
  <c r="W263" i="1"/>
  <c r="X263" i="1" s="1"/>
  <c r="N263" i="1"/>
  <c r="W262" i="1"/>
  <c r="N262" i="1"/>
  <c r="X261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X249" i="1"/>
  <c r="W249" i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X245" i="1" s="1"/>
  <c r="N241" i="1"/>
  <c r="V239" i="1"/>
  <c r="V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W209" i="1"/>
  <c r="V206" i="1"/>
  <c r="V205" i="1"/>
  <c r="X204" i="1"/>
  <c r="X205" i="1" s="1"/>
  <c r="W204" i="1"/>
  <c r="W206" i="1" s="1"/>
  <c r="N204" i="1"/>
  <c r="V201" i="1"/>
  <c r="V200" i="1"/>
  <c r="W199" i="1"/>
  <c r="X199" i="1" s="1"/>
  <c r="N199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X169" i="1" s="1"/>
  <c r="N169" i="1"/>
  <c r="V167" i="1"/>
  <c r="V166" i="1"/>
  <c r="W165" i="1"/>
  <c r="X165" i="1" s="1"/>
  <c r="N165" i="1"/>
  <c r="W164" i="1"/>
  <c r="N164" i="1"/>
  <c r="V162" i="1"/>
  <c r="V161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X139" i="1" s="1"/>
  <c r="X142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X134" i="1" s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W120" i="1"/>
  <c r="X120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88" i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W43" i="1"/>
  <c r="V43" i="1"/>
  <c r="W42" i="1"/>
  <c r="V42" i="1"/>
  <c r="X41" i="1"/>
  <c r="X42" i="1" s="1"/>
  <c r="W41" i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W61" i="1" l="1"/>
  <c r="W93" i="1"/>
  <c r="W173" i="1"/>
  <c r="X305" i="1"/>
  <c r="X306" i="1" s="1"/>
  <c r="W306" i="1"/>
  <c r="W94" i="1"/>
  <c r="W162" i="1"/>
  <c r="W161" i="1"/>
  <c r="X159" i="1"/>
  <c r="W167" i="1"/>
  <c r="W166" i="1"/>
  <c r="X164" i="1"/>
  <c r="X166" i="1" s="1"/>
  <c r="W200" i="1"/>
  <c r="X196" i="1"/>
  <c r="W216" i="1"/>
  <c r="X209" i="1"/>
  <c r="W303" i="1"/>
  <c r="W302" i="1"/>
  <c r="X301" i="1"/>
  <c r="X302" i="1" s="1"/>
  <c r="W359" i="1"/>
  <c r="W360" i="1"/>
  <c r="X355" i="1"/>
  <c r="X359" i="1" s="1"/>
  <c r="J9" i="1"/>
  <c r="X22" i="1"/>
  <c r="X23" i="1" s="1"/>
  <c r="W23" i="1"/>
  <c r="X37" i="1"/>
  <c r="X38" i="1" s="1"/>
  <c r="W38" i="1"/>
  <c r="X45" i="1"/>
  <c r="X46" i="1" s="1"/>
  <c r="W46" i="1"/>
  <c r="X88" i="1"/>
  <c r="X126" i="1"/>
  <c r="W142" i="1"/>
  <c r="W143" i="1"/>
  <c r="W193" i="1"/>
  <c r="W215" i="1"/>
  <c r="X210" i="1"/>
  <c r="X215" i="1" s="1"/>
  <c r="W234" i="1"/>
  <c r="W239" i="1"/>
  <c r="W238" i="1"/>
  <c r="X237" i="1"/>
  <c r="X238" i="1" s="1"/>
  <c r="W246" i="1"/>
  <c r="W277" i="1"/>
  <c r="X273" i="1"/>
  <c r="X276" i="1" s="1"/>
  <c r="W311" i="1"/>
  <c r="W310" i="1"/>
  <c r="X309" i="1"/>
  <c r="X310" i="1" s="1"/>
  <c r="W335" i="1"/>
  <c r="W394" i="1"/>
  <c r="X460" i="1"/>
  <c r="W476" i="1"/>
  <c r="X471" i="1"/>
  <c r="X476" i="1" s="1"/>
  <c r="G508" i="1"/>
  <c r="W174" i="1"/>
  <c r="W201" i="1"/>
  <c r="O508" i="1"/>
  <c r="W393" i="1"/>
  <c r="W497" i="1"/>
  <c r="X104" i="1"/>
  <c r="W105" i="1"/>
  <c r="W155" i="1"/>
  <c r="X268" i="1"/>
  <c r="W270" i="1"/>
  <c r="W371" i="1"/>
  <c r="X368" i="1"/>
  <c r="X370" i="1" s="1"/>
  <c r="R508" i="1"/>
  <c r="W370" i="1"/>
  <c r="W481" i="1"/>
  <c r="X479" i="1"/>
  <c r="X481" i="1" s="1"/>
  <c r="W482" i="1"/>
  <c r="X34" i="1"/>
  <c r="X85" i="1"/>
  <c r="Q508" i="1"/>
  <c r="W347" i="1"/>
  <c r="X342" i="1"/>
  <c r="X347" i="1" s="1"/>
  <c r="W348" i="1"/>
  <c r="V498" i="1"/>
  <c r="W34" i="1"/>
  <c r="W54" i="1"/>
  <c r="X52" i="1"/>
  <c r="X53" i="1" s="1"/>
  <c r="W86" i="1"/>
  <c r="W117" i="1"/>
  <c r="X183" i="1"/>
  <c r="X262" i="1"/>
  <c r="W264" i="1"/>
  <c r="X323" i="1"/>
  <c r="X320" i="1"/>
  <c r="W324" i="1"/>
  <c r="X89" i="1"/>
  <c r="W104" i="1"/>
  <c r="W127" i="1"/>
  <c r="W156" i="1"/>
  <c r="X177" i="1"/>
  <c r="W194" i="1"/>
  <c r="W330" i="1"/>
  <c r="W411" i="1"/>
  <c r="X417" i="1"/>
  <c r="W421" i="1"/>
  <c r="W135" i="1"/>
  <c r="X155" i="1"/>
  <c r="W405" i="1"/>
  <c r="X400" i="1"/>
  <c r="X404" i="1" s="1"/>
  <c r="W404" i="1"/>
  <c r="V502" i="1"/>
  <c r="W35" i="1"/>
  <c r="W53" i="1"/>
  <c r="D508" i="1"/>
  <c r="W62" i="1"/>
  <c r="X57" i="1"/>
  <c r="X61" i="1" s="1"/>
  <c r="W85" i="1"/>
  <c r="X116" i="1"/>
  <c r="W116" i="1"/>
  <c r="W126" i="1"/>
  <c r="X160" i="1"/>
  <c r="X161" i="1" s="1"/>
  <c r="I508" i="1"/>
  <c r="X285" i="1"/>
  <c r="X288" i="1" s="1"/>
  <c r="W289" i="1"/>
  <c r="W353" i="1"/>
  <c r="X350" i="1"/>
  <c r="X352" i="1" s="1"/>
  <c r="W352" i="1"/>
  <c r="X376" i="1"/>
  <c r="W386" i="1"/>
  <c r="W447" i="1"/>
  <c r="E508" i="1"/>
  <c r="W265" i="1"/>
  <c r="W410" i="1"/>
  <c r="A10" i="1"/>
  <c r="W500" i="1"/>
  <c r="B508" i="1"/>
  <c r="W499" i="1"/>
  <c r="C508" i="1"/>
  <c r="H508" i="1"/>
  <c r="X173" i="1"/>
  <c r="X193" i="1"/>
  <c r="X198" i="1"/>
  <c r="M508" i="1"/>
  <c r="W235" i="1"/>
  <c r="W259" i="1"/>
  <c r="W258" i="1"/>
  <c r="X264" i="1"/>
  <c r="W338" i="1"/>
  <c r="X337" i="1"/>
  <c r="X338" i="1" s="1"/>
  <c r="W339" i="1"/>
  <c r="W363" i="1"/>
  <c r="X362" i="1"/>
  <c r="X363" i="1" s="1"/>
  <c r="W364" i="1"/>
  <c r="W397" i="1"/>
  <c r="X396" i="1"/>
  <c r="X397" i="1" s="1"/>
  <c r="W398" i="1"/>
  <c r="W420" i="1"/>
  <c r="X413" i="1"/>
  <c r="X420" i="1" s="1"/>
  <c r="W452" i="1"/>
  <c r="X449" i="1"/>
  <c r="X451" i="1" s="1"/>
  <c r="W460" i="1"/>
  <c r="N508" i="1"/>
  <c r="W334" i="1"/>
  <c r="X427" i="1"/>
  <c r="X428" i="1" s="1"/>
  <c r="W428" i="1"/>
  <c r="W429" i="1"/>
  <c r="W466" i="1"/>
  <c r="X463" i="1"/>
  <c r="X466" i="1" s="1"/>
  <c r="F9" i="1"/>
  <c r="F508" i="1"/>
  <c r="W134" i="1"/>
  <c r="W205" i="1"/>
  <c r="J508" i="1"/>
  <c r="X234" i="1"/>
  <c r="W245" i="1"/>
  <c r="X258" i="1"/>
  <c r="W271" i="1"/>
  <c r="X267" i="1"/>
  <c r="W288" i="1"/>
  <c r="W294" i="1"/>
  <c r="X291" i="1"/>
  <c r="X293" i="1" s="1"/>
  <c r="W323" i="1"/>
  <c r="W329" i="1"/>
  <c r="X326" i="1"/>
  <c r="X329" i="1" s="1"/>
  <c r="X374" i="1"/>
  <c r="X386" i="1" s="1"/>
  <c r="W387" i="1"/>
  <c r="X423" i="1"/>
  <c r="X424" i="1" s="1"/>
  <c r="W424" i="1"/>
  <c r="W425" i="1"/>
  <c r="X433" i="1"/>
  <c r="X446" i="1" s="1"/>
  <c r="T508" i="1"/>
  <c r="W446" i="1"/>
  <c r="W461" i="1"/>
  <c r="U508" i="1"/>
  <c r="X488" i="1"/>
  <c r="X496" i="1"/>
  <c r="S508" i="1"/>
  <c r="L508" i="1"/>
  <c r="P508" i="1"/>
  <c r="W477" i="1"/>
  <c r="X200" i="1" l="1"/>
  <c r="W502" i="1"/>
  <c r="X270" i="1"/>
  <c r="W498" i="1"/>
  <c r="X93" i="1"/>
  <c r="X503" i="1" s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<sst xmlns="http://schemas.openxmlformats.org/spreadsheetml/2006/main" count="2145" uniqueCount="710">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</sst>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topLeftCell="A2" zoomScaleNormal="100" zoomScaleSheetLayoutView="100" workbookViewId="0">
      <selection activeCell="Z131" sqref="Z13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/>
      <c r="I5" s="672"/>
      <c r="J5" s="672"/>
      <c r="K5" s="672"/>
      <c r="L5" s="639"/>
      <c r="N5" s="24" t="s">
        <v>10</v>
      </c>
      <c r="O5" s="397">
        <v>45337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Четверг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0.375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hidden="1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144</v>
      </c>
      <c r="W131" s="340">
        <f>IFERROR(IF(V131="",0,CEILING((V131/$H131),1)*$H131),"")</f>
        <v>145.79999999999998</v>
      </c>
      <c r="X131" s="36">
        <f>IFERROR(IF(W131=0,"",ROUNDUP(W131/H131,0)*0.02175),"")</f>
        <v>0.39149999999999996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17.777777777777779</v>
      </c>
      <c r="W134" s="341">
        <f>IFERROR(W130/H130,"0")+IFERROR(W131/H131,"0")+IFERROR(W132/H132,"0")+IFERROR(W133/H133,"0")</f>
        <v>18</v>
      </c>
      <c r="X134" s="341">
        <f>IFERROR(IF(X130="",0,X130),"0")+IFERROR(IF(X131="",0,X131),"0")+IFERROR(IF(X132="",0,X132),"0")+IFERROR(IF(X133="",0,X133),"0")</f>
        <v>0.39149999999999996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144</v>
      </c>
      <c r="W135" s="341">
        <f>IFERROR(SUM(W130:W133),"0")</f>
        <v>145.79999999999998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2"/>
      <c r="Z193" s="342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0</v>
      </c>
      <c r="W194" s="341">
        <f>IFERROR(SUM(W176:W192),"0")</f>
        <v>0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560</v>
      </c>
      <c r="W262" s="340">
        <f>IFERROR(IF(V262="",0,CEILING((V262/$H262),1)*$H262),"")</f>
        <v>561.6</v>
      </c>
      <c r="X262" s="36">
        <f>IFERROR(IF(W262=0,"",ROUNDUP(W262/H262,0)*0.02175),"")</f>
        <v>1.5659999999999998</v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71.794871794871796</v>
      </c>
      <c r="W264" s="341">
        <f>IFERROR(W261/H261,"0")+IFERROR(W262/H262,"0")+IFERROR(W263/H263,"0")</f>
        <v>72</v>
      </c>
      <c r="X264" s="341">
        <f>IFERROR(IF(X261="",0,X261),"0")+IFERROR(IF(X262="",0,X262),"0")+IFERROR(IF(X263="",0,X263),"0")</f>
        <v>1.5659999999999998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560</v>
      </c>
      <c r="W265" s="341">
        <f>IFERROR(SUM(W261:W263),"0")</f>
        <v>561.6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hidden="1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0</v>
      </c>
      <c r="W315" s="340">
        <f t="shared" ref="W315:W322" si="16"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0</v>
      </c>
      <c r="W317" s="340">
        <f t="shared" si="16"/>
        <v>0</v>
      </c>
      <c r="X317" s="36" t="str">
        <f>IFERROR(IF(W317=0,"",ROUNDUP(W317/H317,0)*0.02175),"")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hidden="1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0</v>
      </c>
      <c r="W319" s="340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idden="1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0</v>
      </c>
      <c r="W323" s="341">
        <f>IFERROR(W315/H315,"0")+IFERROR(W316/H316,"0")+IFERROR(W317/H317,"0")+IFERROR(W318/H318,"0")+IFERROR(W319/H319,"0")+IFERROR(W320/H320,"0")+IFERROR(W321/H321,"0")+IFERROR(W322/H322,"0")</f>
        <v>0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342"/>
      <c r="Z323" s="342"/>
    </row>
    <row r="324" spans="1:53" hidden="1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0</v>
      </c>
      <c r="W324" s="341">
        <f>IFERROR(SUM(W315:W322),"0")</f>
        <v>0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hidden="1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0</v>
      </c>
      <c r="W326" s="340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hidden="1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0</v>
      </c>
      <c r="W329" s="341">
        <f>IFERROR(W326/H326,"0")+IFERROR(W327/H327,"0")+IFERROR(W328/H328,"0")</f>
        <v>0</v>
      </c>
      <c r="X329" s="341">
        <f>IFERROR(IF(X326="",0,X326),"0")+IFERROR(IF(X327="",0,X327),"0")+IFERROR(IF(X328="",0,X328),"0")</f>
        <v>0</v>
      </c>
      <c r="Y329" s="342"/>
      <c r="Z329" s="342"/>
    </row>
    <row r="330" spans="1:53" hidden="1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0</v>
      </c>
      <c r="W330" s="341">
        <f>IFERROR(SUM(W326:W328),"0")</f>
        <v>0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hidden="1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idden="1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0</v>
      </c>
      <c r="W359" s="341">
        <f>IFERROR(W355/H355,"0")+IFERROR(W356/H356,"0")+IFERROR(W357/H357,"0")+IFERROR(W358/H358,"0")</f>
        <v>0</v>
      </c>
      <c r="X359" s="341">
        <f>IFERROR(IF(X355="",0,X355),"0")+IFERROR(IF(X356="",0,X356),"0")+IFERROR(IF(X357="",0,X357),"0")+IFERROR(IF(X358="",0,X358),"0")</f>
        <v>0</v>
      </c>
      <c r="Y359" s="342"/>
      <c r="Z359" s="342"/>
    </row>
    <row r="360" spans="1:53" hidden="1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0</v>
      </c>
      <c r="W360" s="341">
        <f>IFERROR(SUM(W355:W358),"0")</f>
        <v>0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hidden="1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hidden="1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idden="1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hidden="1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660</v>
      </c>
      <c r="W449" s="340">
        <f>IFERROR(IF(V449="",0,CEILING((V449/$H449),1)*$H449),"")</f>
        <v>660</v>
      </c>
      <c r="X449" s="36">
        <f>IFERROR(IF(W449=0,"",ROUNDUP(W449/H449,0)*0.01196),"")</f>
        <v>1.4950000000000001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125</v>
      </c>
      <c r="W451" s="341">
        <f>IFERROR(W449/H449,"0")+IFERROR(W450/H450,"0")</f>
        <v>125</v>
      </c>
      <c r="X451" s="341">
        <f>IFERROR(IF(X449="",0,X449),"0")+IFERROR(IF(X450="",0,X450),"0")</f>
        <v>1.4950000000000001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660</v>
      </c>
      <c r="W452" s="341">
        <f>IFERROR(SUM(W449:W450),"0")</f>
        <v>660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hidden="1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360</v>
      </c>
      <c r="W456" s="340">
        <f t="shared" si="22"/>
        <v>364.32</v>
      </c>
      <c r="X456" s="36">
        <f>IFERROR(IF(W456=0,"",ROUNDUP(W456/H456,0)*0.01196),"")</f>
        <v>0.82523999999999997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68.181818181818173</v>
      </c>
      <c r="W460" s="341">
        <f>IFERROR(W454/H454,"0")+IFERROR(W455/H455,"0")+IFERROR(W456/H456,"0")+IFERROR(W457/H457,"0")+IFERROR(W458/H458,"0")+IFERROR(W459/H459,"0")</f>
        <v>69</v>
      </c>
      <c r="X460" s="341">
        <f>IFERROR(IF(X454="",0,X454),"0")+IFERROR(IF(X455="",0,X455),"0")+IFERROR(IF(X456="",0,X456),"0")+IFERROR(IF(X457="",0,X457),"0")+IFERROR(IF(X458="",0,X458),"0")+IFERROR(IF(X459="",0,X459),"0")</f>
        <v>0.82523999999999997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360</v>
      </c>
      <c r="W461" s="341">
        <f>IFERROR(SUM(W454:W459),"0")</f>
        <v>364.32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420</v>
      </c>
      <c r="W474" s="340">
        <f>IFERROR(IF(V474="",0,CEILING((V474/$H474),1)*$H474),"")</f>
        <v>420</v>
      </c>
      <c r="X474" s="36">
        <f>IFERROR(IF(W474=0,"",ROUNDUP(W474/H474,0)*0.02175),"")</f>
        <v>0.76124999999999998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35</v>
      </c>
      <c r="W476" s="341">
        <f>IFERROR(W471/H471,"0")+IFERROR(W472/H472,"0")+IFERROR(W473/H473,"0")+IFERROR(W474/H474,"0")+IFERROR(W475/H475,"0")</f>
        <v>35</v>
      </c>
      <c r="X476" s="341">
        <f>IFERROR(IF(X471="",0,X471),"0")+IFERROR(IF(X472="",0,X472),"0")+IFERROR(IF(X473="",0,X473),"0")+IFERROR(IF(X474="",0,X474),"0")+IFERROR(IF(X475="",0,X475),"0")</f>
        <v>0.76124999999999998</v>
      </c>
      <c r="Y476" s="342"/>
      <c r="Z476" s="342"/>
    </row>
    <row r="477" spans="1:53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420</v>
      </c>
      <c r="W477" s="341">
        <f>IFERROR(SUM(W471:W475),"0")</f>
        <v>420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1750</v>
      </c>
      <c r="W491" s="340">
        <f>IFERROR(IF(V491="",0,CEILING((V491/$H491),1)*$H491),"")</f>
        <v>1755</v>
      </c>
      <c r="X491" s="36">
        <f>IFERROR(IF(W491=0,"",ROUNDUP(W491/H491,0)*0.02175),"")</f>
        <v>4.8937499999999998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224.35897435897436</v>
      </c>
      <c r="W496" s="341">
        <f>IFERROR(W491/H491,"0")+IFERROR(W492/H492,"0")+IFERROR(W493/H493,"0")+IFERROR(W494/H494,"0")+IFERROR(W495/H495,"0")</f>
        <v>225</v>
      </c>
      <c r="X496" s="341">
        <f>IFERROR(IF(X491="",0,X491),"0")+IFERROR(IF(X492="",0,X492),"0")+IFERROR(IF(X493="",0,X493),"0")+IFERROR(IF(X494="",0,X494),"0")+IFERROR(IF(X495="",0,X495),"0")</f>
        <v>4.8937499999999998</v>
      </c>
      <c r="Y496" s="342"/>
      <c r="Z496" s="342"/>
    </row>
    <row r="497" spans="1:29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1750</v>
      </c>
      <c r="W497" s="341">
        <f>IFERROR(SUM(W491:W495),"0")</f>
        <v>1755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3894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3906.7200000000003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4157.296223776224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4170.9120000000003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9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9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4382.296223776224</v>
      </c>
      <c r="W501" s="341">
        <f>GrossWeightTotalR+PalletQtyTotalR*25</f>
        <v>4395.9120000000003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542.11344211344203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544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9.932739999999999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145.79999999999998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561.6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0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1024.32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2175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50,00"/>
        <filter val="125,00"/>
        <filter val="144,00"/>
        <filter val="17,78"/>
        <filter val="224,36"/>
        <filter val="3 894,00"/>
        <filter val="35,00"/>
        <filter val="360,00"/>
        <filter val="4 157,30"/>
        <filter val="4 382,30"/>
        <filter val="420,00"/>
        <filter val="542,11"/>
        <filter val="560,00"/>
        <filter val="660,00"/>
        <filter val="68,18"/>
        <filter val="71,79"/>
        <filter val="9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