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B4A550-8666-4D21-897B-F7A658960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X315" i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V276" i="1"/>
  <c r="W275" i="1"/>
  <c r="X275" i="1" s="1"/>
  <c r="N275" i="1"/>
  <c r="W274" i="1"/>
  <c r="X274" i="1" s="1"/>
  <c r="N274" i="1"/>
  <c r="W273" i="1"/>
  <c r="W276" i="1" s="1"/>
  <c r="N273" i="1"/>
  <c r="V271" i="1"/>
  <c r="V270" i="1"/>
  <c r="X269" i="1"/>
  <c r="W269" i="1"/>
  <c r="N269" i="1"/>
  <c r="W268" i="1"/>
  <c r="X268" i="1" s="1"/>
  <c r="W267" i="1"/>
  <c r="W270" i="1" s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X200" i="1" s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N165" i="1"/>
  <c r="W164" i="1"/>
  <c r="X164" i="1" s="1"/>
  <c r="N164" i="1"/>
  <c r="V162" i="1"/>
  <c r="V161" i="1"/>
  <c r="W160" i="1"/>
  <c r="X160" i="1" s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X141" i="1"/>
  <c r="W141" i="1"/>
  <c r="N141" i="1"/>
  <c r="W140" i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08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E508" i="1" s="1"/>
  <c r="N67" i="1"/>
  <c r="X66" i="1"/>
  <c r="W66" i="1"/>
  <c r="N66" i="1"/>
  <c r="W65" i="1"/>
  <c r="X65" i="1" s="1"/>
  <c r="N65" i="1"/>
  <c r="V62" i="1"/>
  <c r="V61" i="1"/>
  <c r="W60" i="1"/>
  <c r="X60" i="1" s="1"/>
  <c r="W59" i="1"/>
  <c r="W62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A10" i="1" s="1"/>
  <c r="D7" i="1"/>
  <c r="O6" i="1"/>
  <c r="N2" i="1"/>
  <c r="X116" i="1" l="1"/>
  <c r="X193" i="1"/>
  <c r="V498" i="1"/>
  <c r="X37" i="1"/>
  <c r="X38" i="1" s="1"/>
  <c r="W38" i="1"/>
  <c r="X41" i="1"/>
  <c r="X42" i="1" s="1"/>
  <c r="W42" i="1"/>
  <c r="X45" i="1"/>
  <c r="X46" i="1" s="1"/>
  <c r="W46" i="1"/>
  <c r="W94" i="1"/>
  <c r="W421" i="1"/>
  <c r="F10" i="1"/>
  <c r="W35" i="1"/>
  <c r="X26" i="1"/>
  <c r="W173" i="1"/>
  <c r="W239" i="1"/>
  <c r="W238" i="1"/>
  <c r="X237" i="1"/>
  <c r="X238" i="1" s="1"/>
  <c r="X245" i="1"/>
  <c r="X288" i="1"/>
  <c r="X323" i="1"/>
  <c r="X359" i="1"/>
  <c r="X460" i="1"/>
  <c r="W476" i="1"/>
  <c r="X471" i="1"/>
  <c r="X476" i="1" s="1"/>
  <c r="F9" i="1"/>
  <c r="W24" i="1"/>
  <c r="W23" i="1"/>
  <c r="W126" i="1"/>
  <c r="X119" i="1"/>
  <c r="W155" i="1"/>
  <c r="X146" i="1"/>
  <c r="W216" i="1"/>
  <c r="W215" i="1"/>
  <c r="X209" i="1"/>
  <c r="X215" i="1" s="1"/>
  <c r="W277" i="1"/>
  <c r="X273" i="1"/>
  <c r="X276" i="1" s="1"/>
  <c r="W387" i="1"/>
  <c r="X373" i="1"/>
  <c r="X393" i="1"/>
  <c r="W53" i="1"/>
  <c r="W54" i="1"/>
  <c r="W61" i="1"/>
  <c r="W93" i="1"/>
  <c r="W116" i="1"/>
  <c r="W142" i="1"/>
  <c r="W162" i="1"/>
  <c r="W359" i="1"/>
  <c r="W393" i="1"/>
  <c r="W460" i="1"/>
  <c r="W482" i="1"/>
  <c r="X53" i="1"/>
  <c r="X34" i="1"/>
  <c r="X104" i="1"/>
  <c r="X126" i="1"/>
  <c r="X155" i="1"/>
  <c r="X161" i="1"/>
  <c r="M508" i="1"/>
  <c r="W330" i="1"/>
  <c r="W335" i="1"/>
  <c r="W371" i="1"/>
  <c r="X368" i="1"/>
  <c r="X370" i="1" s="1"/>
  <c r="W405" i="1"/>
  <c r="X400" i="1"/>
  <c r="X404" i="1" s="1"/>
  <c r="W447" i="1"/>
  <c r="H9" i="1"/>
  <c r="V502" i="1"/>
  <c r="X59" i="1"/>
  <c r="X67" i="1"/>
  <c r="X85" i="1" s="1"/>
  <c r="W86" i="1"/>
  <c r="X90" i="1"/>
  <c r="X93" i="1" s="1"/>
  <c r="W105" i="1"/>
  <c r="W117" i="1"/>
  <c r="X130" i="1"/>
  <c r="X134" i="1" s="1"/>
  <c r="G508" i="1"/>
  <c r="X140" i="1"/>
  <c r="X142" i="1" s="1"/>
  <c r="W143" i="1"/>
  <c r="W156" i="1"/>
  <c r="W161" i="1"/>
  <c r="W200" i="1"/>
  <c r="W201" i="1"/>
  <c r="X234" i="1"/>
  <c r="W259" i="1"/>
  <c r="X248" i="1"/>
  <c r="X258" i="1" s="1"/>
  <c r="W265" i="1"/>
  <c r="W264" i="1"/>
  <c r="W289" i="1"/>
  <c r="W324" i="1"/>
  <c r="W334" i="1"/>
  <c r="W370" i="1"/>
  <c r="X386" i="1"/>
  <c r="W386" i="1"/>
  <c r="W410" i="1"/>
  <c r="X427" i="1"/>
  <c r="X428" i="1" s="1"/>
  <c r="W428" i="1"/>
  <c r="W429" i="1"/>
  <c r="W466" i="1"/>
  <c r="X463" i="1"/>
  <c r="X466" i="1" s="1"/>
  <c r="I508" i="1"/>
  <c r="W134" i="1"/>
  <c r="X165" i="1"/>
  <c r="X166" i="1" s="1"/>
  <c r="W166" i="1"/>
  <c r="W167" i="1"/>
  <c r="Q508" i="1"/>
  <c r="W347" i="1"/>
  <c r="X342" i="1"/>
  <c r="X347" i="1" s="1"/>
  <c r="W353" i="1"/>
  <c r="X350" i="1"/>
  <c r="X352" i="1" s="1"/>
  <c r="W360" i="1"/>
  <c r="W394" i="1"/>
  <c r="W411" i="1"/>
  <c r="W481" i="1"/>
  <c r="X479" i="1"/>
  <c r="X481" i="1" s="1"/>
  <c r="J9" i="1"/>
  <c r="W34" i="1"/>
  <c r="D508" i="1"/>
  <c r="W85" i="1"/>
  <c r="W104" i="1"/>
  <c r="W127" i="1"/>
  <c r="X169" i="1"/>
  <c r="X173" i="1" s="1"/>
  <c r="W174" i="1"/>
  <c r="W193" i="1"/>
  <c r="W234" i="1"/>
  <c r="W258" i="1"/>
  <c r="X264" i="1"/>
  <c r="W338" i="1"/>
  <c r="X337" i="1"/>
  <c r="X338" i="1" s="1"/>
  <c r="W339" i="1"/>
  <c r="W348" i="1"/>
  <c r="W363" i="1"/>
  <c r="X362" i="1"/>
  <c r="X363" i="1" s="1"/>
  <c r="W364" i="1"/>
  <c r="W397" i="1"/>
  <c r="X396" i="1"/>
  <c r="X397" i="1" s="1"/>
  <c r="W398" i="1"/>
  <c r="W404" i="1"/>
  <c r="W420" i="1"/>
  <c r="X413" i="1"/>
  <c r="X420" i="1" s="1"/>
  <c r="W452" i="1"/>
  <c r="X449" i="1"/>
  <c r="X451" i="1" s="1"/>
  <c r="W467" i="1"/>
  <c r="N508" i="1"/>
  <c r="W500" i="1"/>
  <c r="B508" i="1"/>
  <c r="W499" i="1"/>
  <c r="C508" i="1"/>
  <c r="X57" i="1"/>
  <c r="X61" i="1" s="1"/>
  <c r="W135" i="1"/>
  <c r="H508" i="1"/>
  <c r="W194" i="1"/>
  <c r="W205" i="1"/>
  <c r="J508" i="1"/>
  <c r="X204" i="1"/>
  <c r="X205" i="1" s="1"/>
  <c r="W206" i="1"/>
  <c r="W245" i="1"/>
  <c r="W246" i="1"/>
  <c r="W271" i="1"/>
  <c r="X267" i="1"/>
  <c r="X270" i="1" s="1"/>
  <c r="W288" i="1"/>
  <c r="W294" i="1"/>
  <c r="X291" i="1"/>
  <c r="X293" i="1" s="1"/>
  <c r="W323" i="1"/>
  <c r="W329" i="1"/>
  <c r="X326" i="1"/>
  <c r="X329" i="1" s="1"/>
  <c r="X423" i="1"/>
  <c r="X424" i="1" s="1"/>
  <c r="W424" i="1"/>
  <c r="W425" i="1"/>
  <c r="X433" i="1"/>
  <c r="X446" i="1" s="1"/>
  <c r="T508" i="1"/>
  <c r="W446" i="1"/>
  <c r="W451" i="1"/>
  <c r="W461" i="1"/>
  <c r="U508" i="1"/>
  <c r="R508" i="1"/>
  <c r="W235" i="1"/>
  <c r="W299" i="1"/>
  <c r="S508" i="1"/>
  <c r="L508" i="1"/>
  <c r="P508" i="1"/>
  <c r="W477" i="1"/>
  <c r="W502" i="1" l="1"/>
  <c r="W498" i="1"/>
  <c r="X503" i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<sst xmlns="http://schemas.openxmlformats.org/spreadsheetml/2006/main" count="2145" uniqueCount="710">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</sst>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131" sqref="Z13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/>
      <c r="I5" s="672"/>
      <c r="J5" s="672"/>
      <c r="K5" s="672"/>
      <c r="L5" s="639"/>
      <c r="N5" s="24" t="s">
        <v>10</v>
      </c>
      <c r="O5" s="397">
        <v>45337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Четверг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0.41666666666666669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hidden="1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200</v>
      </c>
      <c r="W131" s="340">
        <f>IFERROR(IF(V131="",0,CEILING((V131/$H131),1)*$H131),"")</f>
        <v>202.5</v>
      </c>
      <c r="X131" s="36">
        <f>IFERROR(IF(W131=0,"",ROUNDUP(W131/H131,0)*0.02175),"")</f>
        <v>0.54374999999999996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24.691358024691358</v>
      </c>
      <c r="W134" s="341">
        <f>IFERROR(W130/H130,"0")+IFERROR(W131/H131,"0")+IFERROR(W132/H132,"0")+IFERROR(W133/H133,"0")</f>
        <v>25</v>
      </c>
      <c r="X134" s="341">
        <f>IFERROR(IF(X130="",0,X130),"0")+IFERROR(IF(X131="",0,X131),"0")+IFERROR(IF(X132="",0,X132),"0")+IFERROR(IF(X133="",0,X133),"0")</f>
        <v>0.54374999999999996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200</v>
      </c>
      <c r="W135" s="341">
        <f>IFERROR(SUM(W130:W133),"0")</f>
        <v>202.5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2"/>
      <c r="Z193" s="342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0</v>
      </c>
      <c r="W194" s="341">
        <f>IFERROR(SUM(W176:W192),"0")</f>
        <v>0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550</v>
      </c>
      <c r="W262" s="340">
        <f>IFERROR(IF(V262="",0,CEILING((V262/$H262),1)*$H262),"")</f>
        <v>553.79999999999995</v>
      </c>
      <c r="X262" s="36">
        <f>IFERROR(IF(W262=0,"",ROUNDUP(W262/H262,0)*0.02175),"")</f>
        <v>1.5442499999999999</v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70.512820512820511</v>
      </c>
      <c r="W264" s="341">
        <f>IFERROR(W261/H261,"0")+IFERROR(W262/H262,"0")+IFERROR(W263/H263,"0")</f>
        <v>71</v>
      </c>
      <c r="X264" s="341">
        <f>IFERROR(IF(X261="",0,X261),"0")+IFERROR(IF(X262="",0,X262),"0")+IFERROR(IF(X263="",0,X263),"0")</f>
        <v>1.5442499999999999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550</v>
      </c>
      <c r="W265" s="341">
        <f>IFERROR(SUM(W261:W263),"0")</f>
        <v>553.79999999999995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hidden="1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0</v>
      </c>
      <c r="W315" s="340">
        <f t="shared" ref="W315:W322" si="16"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0</v>
      </c>
      <c r="W317" s="340">
        <f t="shared" si="16"/>
        <v>0</v>
      </c>
      <c r="X317" s="36" t="str">
        <f>IFERROR(IF(W317=0,"",ROUNDUP(W317/H317,0)*0.02175),"")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hidden="1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0</v>
      </c>
      <c r="W319" s="340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idden="1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0</v>
      </c>
      <c r="W323" s="341">
        <f>IFERROR(W315/H315,"0")+IFERROR(W316/H316,"0")+IFERROR(W317/H317,"0")+IFERROR(W318/H318,"0")+IFERROR(W319/H319,"0")+IFERROR(W320/H320,"0")+IFERROR(W321/H321,"0")+IFERROR(W322/H322,"0")</f>
        <v>0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342"/>
      <c r="Z323" s="342"/>
    </row>
    <row r="324" spans="1:53" hidden="1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0</v>
      </c>
      <c r="W324" s="341">
        <f>IFERROR(SUM(W315:W322),"0")</f>
        <v>0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hidden="1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0</v>
      </c>
      <c r="W326" s="340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hidden="1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0</v>
      </c>
      <c r="W329" s="341">
        <f>IFERROR(W326/H326,"0")+IFERROR(W327/H327,"0")+IFERROR(W328/H328,"0")</f>
        <v>0</v>
      </c>
      <c r="X329" s="341">
        <f>IFERROR(IF(X326="",0,X326),"0")+IFERROR(IF(X327="",0,X327),"0")+IFERROR(IF(X328="",0,X328),"0")</f>
        <v>0</v>
      </c>
      <c r="Y329" s="342"/>
      <c r="Z329" s="342"/>
    </row>
    <row r="330" spans="1:53" hidden="1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0</v>
      </c>
      <c r="W330" s="341">
        <f>IFERROR(SUM(W326:W328),"0")</f>
        <v>0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hidden="1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idden="1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0</v>
      </c>
      <c r="W359" s="341">
        <f>IFERROR(W355/H355,"0")+IFERROR(W356/H356,"0")+IFERROR(W357/H357,"0")+IFERROR(W358/H358,"0")</f>
        <v>0</v>
      </c>
      <c r="X359" s="341">
        <f>IFERROR(IF(X355="",0,X355),"0")+IFERROR(IF(X356="",0,X356),"0")+IFERROR(IF(X357="",0,X357),"0")+IFERROR(IF(X358="",0,X358),"0")</f>
        <v>0</v>
      </c>
      <c r="Y359" s="342"/>
      <c r="Z359" s="342"/>
    </row>
    <row r="360" spans="1:53" hidden="1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0</v>
      </c>
      <c r="W360" s="341">
        <f>IFERROR(SUM(W355:W358),"0")</f>
        <v>0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hidden="1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hidden="1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idden="1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hidden="1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550</v>
      </c>
      <c r="W449" s="340">
        <f>IFERROR(IF(V449="",0,CEILING((V449/$H449),1)*$H449),"")</f>
        <v>554.4</v>
      </c>
      <c r="X449" s="36">
        <f>IFERROR(IF(W449=0,"",ROUNDUP(W449/H449,0)*0.01196),"")</f>
        <v>1.2558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104.16666666666666</v>
      </c>
      <c r="W451" s="341">
        <f>IFERROR(W449/H449,"0")+IFERROR(W450/H450,"0")</f>
        <v>104.99999999999999</v>
      </c>
      <c r="X451" s="341">
        <f>IFERROR(IF(X449="",0,X449),"0")+IFERROR(IF(X450="",0,X450),"0")</f>
        <v>1.2558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550</v>
      </c>
      <c r="W452" s="341">
        <f>IFERROR(SUM(W449:W450),"0")</f>
        <v>554.4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hidden="1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250</v>
      </c>
      <c r="W455" s="340">
        <f t="shared" si="22"/>
        <v>253.44</v>
      </c>
      <c r="X455" s="36">
        <f>IFERROR(IF(W455=0,"",ROUNDUP(W455/H455,0)*0.01196),"")</f>
        <v>0.57408000000000003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200</v>
      </c>
      <c r="W456" s="340">
        <f t="shared" si="22"/>
        <v>200.64000000000001</v>
      </c>
      <c r="X456" s="36">
        <f>IFERROR(IF(W456=0,"",ROUNDUP(W456/H456,0)*0.01196),"")</f>
        <v>0.45448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85.22727272727272</v>
      </c>
      <c r="W460" s="341">
        <f>IFERROR(W454/H454,"0")+IFERROR(W455/H455,"0")+IFERROR(W456/H456,"0")+IFERROR(W457/H457,"0")+IFERROR(W458/H458,"0")+IFERROR(W459/H459,"0")</f>
        <v>86</v>
      </c>
      <c r="X460" s="341">
        <f>IFERROR(IF(X454="",0,X454),"0")+IFERROR(IF(X455="",0,X455),"0")+IFERROR(IF(X456="",0,X456),"0")+IFERROR(IF(X457="",0,X457),"0")+IFERROR(IF(X458="",0,X458),"0")+IFERROR(IF(X459="",0,X459),"0")</f>
        <v>1.0285600000000001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450</v>
      </c>
      <c r="W461" s="341">
        <f>IFERROR(SUM(W454:W459),"0")</f>
        <v>454.08000000000004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120</v>
      </c>
      <c r="W474" s="340">
        <f>IFERROR(IF(V474="",0,CEILING((V474/$H474),1)*$H474),"")</f>
        <v>120</v>
      </c>
      <c r="X474" s="36">
        <f>IFERROR(IF(W474=0,"",ROUNDUP(W474/H474,0)*0.02175),"")</f>
        <v>0.21749999999999997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10</v>
      </c>
      <c r="W476" s="341">
        <f>IFERROR(W471/H471,"0")+IFERROR(W472/H472,"0")+IFERROR(W473/H473,"0")+IFERROR(W474/H474,"0")+IFERROR(W475/H475,"0")</f>
        <v>10</v>
      </c>
      <c r="X476" s="341">
        <f>IFERROR(IF(X471="",0,X471),"0")+IFERROR(IF(X472="",0,X472),"0")+IFERROR(IF(X473="",0,X473),"0")+IFERROR(IF(X474="",0,X474),"0")+IFERROR(IF(X475="",0,X475),"0")</f>
        <v>0.21749999999999997</v>
      </c>
      <c r="Y476" s="342"/>
      <c r="Z476" s="342"/>
    </row>
    <row r="477" spans="1:53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120</v>
      </c>
      <c r="W477" s="341">
        <f>IFERROR(SUM(W471:W475),"0")</f>
        <v>120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1870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1884.7799999999997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1996.5288267288267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2012.3339999999996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4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4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2096.528826728827</v>
      </c>
      <c r="W501" s="341">
        <f>GrossWeightTotalR+PalletQtyTotalR*25</f>
        <v>2112.3339999999998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294.59811793145127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297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4.5898600000000007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202.5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553.79999999999995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0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1008.4799999999999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120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70,00"/>
        <filter val="1 996,53"/>
        <filter val="10,00"/>
        <filter val="104,17"/>
        <filter val="120,00"/>
        <filter val="2 096,53"/>
        <filter val="200,00"/>
        <filter val="24,69"/>
        <filter val="250,00"/>
        <filter val="294,60"/>
        <filter val="4"/>
        <filter val="450,00"/>
        <filter val="550,00"/>
        <filter val="70,51"/>
        <filter val="85,23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