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602D03-5B86-4D00-81AB-13C4FAEE89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V490" i="1"/>
  <c r="W489" i="1"/>
  <c r="X489" i="1" s="1"/>
  <c r="W488" i="1"/>
  <c r="X488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X473" i="1"/>
  <c r="W473" i="1"/>
  <c r="N473" i="1"/>
  <c r="W472" i="1"/>
  <c r="X472" i="1" s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X464" i="1"/>
  <c r="W464" i="1"/>
  <c r="N464" i="1"/>
  <c r="W463" i="1"/>
  <c r="X463" i="1" s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X447" i="1"/>
  <c r="W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W437" i="1" s="1"/>
  <c r="N436" i="1"/>
  <c r="V434" i="1"/>
  <c r="V433" i="1"/>
  <c r="W432" i="1"/>
  <c r="N432" i="1"/>
  <c r="V430" i="1"/>
  <c r="V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X417" i="1" s="1"/>
  <c r="X419" i="1" s="1"/>
  <c r="N417" i="1"/>
  <c r="V414" i="1"/>
  <c r="V413" i="1"/>
  <c r="W412" i="1"/>
  <c r="X412" i="1" s="1"/>
  <c r="N412" i="1"/>
  <c r="W411" i="1"/>
  <c r="X411" i="1" s="1"/>
  <c r="N411" i="1"/>
  <c r="X410" i="1"/>
  <c r="W410" i="1"/>
  <c r="N410" i="1"/>
  <c r="W409" i="1"/>
  <c r="N409" i="1"/>
  <c r="V407" i="1"/>
  <c r="V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V380" i="1"/>
  <c r="V379" i="1"/>
  <c r="X378" i="1"/>
  <c r="W378" i="1"/>
  <c r="N378" i="1"/>
  <c r="W377" i="1"/>
  <c r="X377" i="1" s="1"/>
  <c r="N377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V362" i="1"/>
  <c r="V361" i="1"/>
  <c r="W360" i="1"/>
  <c r="X360" i="1" s="1"/>
  <c r="N360" i="1"/>
  <c r="W359" i="1"/>
  <c r="X359" i="1" s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X346" i="1"/>
  <c r="X347" i="1" s="1"/>
  <c r="W346" i="1"/>
  <c r="W347" i="1" s="1"/>
  <c r="N346" i="1"/>
  <c r="V344" i="1"/>
  <c r="V343" i="1"/>
  <c r="W342" i="1"/>
  <c r="X342" i="1" s="1"/>
  <c r="N342" i="1"/>
  <c r="W341" i="1"/>
  <c r="V339" i="1"/>
  <c r="V338" i="1"/>
  <c r="W337" i="1"/>
  <c r="X337" i="1" s="1"/>
  <c r="N337" i="1"/>
  <c r="W336" i="1"/>
  <c r="X336" i="1" s="1"/>
  <c r="N336" i="1"/>
  <c r="W335" i="1"/>
  <c r="N335" i="1"/>
  <c r="V333" i="1"/>
  <c r="V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V320" i="1"/>
  <c r="V319" i="1"/>
  <c r="W318" i="1"/>
  <c r="N318" i="1"/>
  <c r="V314" i="1"/>
  <c r="V313" i="1"/>
  <c r="W312" i="1"/>
  <c r="W314" i="1" s="1"/>
  <c r="N312" i="1"/>
  <c r="V310" i="1"/>
  <c r="V309" i="1"/>
  <c r="W308" i="1"/>
  <c r="N308" i="1"/>
  <c r="W306" i="1"/>
  <c r="V306" i="1"/>
  <c r="W305" i="1"/>
  <c r="V305" i="1"/>
  <c r="X304" i="1"/>
  <c r="X305" i="1" s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N294" i="1"/>
  <c r="V292" i="1"/>
  <c r="V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X283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X273" i="1" s="1"/>
  <c r="V268" i="1"/>
  <c r="V267" i="1"/>
  <c r="W266" i="1"/>
  <c r="X266" i="1" s="1"/>
  <c r="N266" i="1"/>
  <c r="W265" i="1"/>
  <c r="N265" i="1"/>
  <c r="W264" i="1"/>
  <c r="N264" i="1"/>
  <c r="V262" i="1"/>
  <c r="V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V242" i="1"/>
  <c r="V241" i="1"/>
  <c r="W240" i="1"/>
  <c r="N240" i="1"/>
  <c r="V238" i="1"/>
  <c r="V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W212" i="1"/>
  <c r="V209" i="1"/>
  <c r="V208" i="1"/>
  <c r="W207" i="1"/>
  <c r="W20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X203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X173" i="1"/>
  <c r="W173" i="1"/>
  <c r="N173" i="1"/>
  <c r="W172" i="1"/>
  <c r="X172" i="1" s="1"/>
  <c r="N172" i="1"/>
  <c r="V170" i="1"/>
  <c r="V169" i="1"/>
  <c r="W168" i="1"/>
  <c r="X168" i="1" s="1"/>
  <c r="N168" i="1"/>
  <c r="W167" i="1"/>
  <c r="X167" i="1" s="1"/>
  <c r="X169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X137" i="1" s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W105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W95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W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507" i="1" s="1"/>
  <c r="V23" i="1"/>
  <c r="W22" i="1"/>
  <c r="W509" i="1" s="1"/>
  <c r="N22" i="1"/>
  <c r="H10" i="1"/>
  <c r="A9" i="1"/>
  <c r="J9" i="1" s="1"/>
  <c r="D7" i="1"/>
  <c r="O6" i="1"/>
  <c r="N2" i="1"/>
  <c r="X296" i="1" l="1"/>
  <c r="W420" i="1"/>
  <c r="X37" i="1"/>
  <c r="X38" i="1" s="1"/>
  <c r="W38" i="1"/>
  <c r="X41" i="1"/>
  <c r="X42" i="1" s="1"/>
  <c r="W42" i="1"/>
  <c r="X45" i="1"/>
  <c r="X46" i="1" s="1"/>
  <c r="W46" i="1"/>
  <c r="X51" i="1"/>
  <c r="W61" i="1"/>
  <c r="W119" i="1"/>
  <c r="X312" i="1"/>
  <c r="X313" i="1" s="1"/>
  <c r="W313" i="1"/>
  <c r="W361" i="1"/>
  <c r="W362" i="1"/>
  <c r="X379" i="1"/>
  <c r="W35" i="1"/>
  <c r="W54" i="1"/>
  <c r="W86" i="1"/>
  <c r="X97" i="1"/>
  <c r="W169" i="1"/>
  <c r="W219" i="1"/>
  <c r="X212" i="1"/>
  <c r="W242" i="1"/>
  <c r="W241" i="1"/>
  <c r="X240" i="1"/>
  <c r="X241" i="1" s="1"/>
  <c r="W268" i="1"/>
  <c r="X264" i="1"/>
  <c r="W310" i="1"/>
  <c r="W309" i="1"/>
  <c r="X308" i="1"/>
  <c r="X309" i="1" s="1"/>
  <c r="W339" i="1"/>
  <c r="X335" i="1"/>
  <c r="X338" i="1" s="1"/>
  <c r="W406" i="1"/>
  <c r="X405" i="1"/>
  <c r="X406" i="1" s="1"/>
  <c r="X475" i="1"/>
  <c r="X490" i="1"/>
  <c r="W506" i="1"/>
  <c r="W505" i="1"/>
  <c r="X500" i="1"/>
  <c r="X505" i="1" s="1"/>
  <c r="X22" i="1"/>
  <c r="X23" i="1" s="1"/>
  <c r="W23" i="1"/>
  <c r="H517" i="1"/>
  <c r="I517" i="1"/>
  <c r="L517" i="1"/>
  <c r="W296" i="1"/>
  <c r="W297" i="1"/>
  <c r="W302" i="1"/>
  <c r="W301" i="1"/>
  <c r="X300" i="1"/>
  <c r="X301" i="1" s="1"/>
  <c r="P517" i="1"/>
  <c r="W320" i="1"/>
  <c r="W319" i="1"/>
  <c r="X318" i="1"/>
  <c r="X319" i="1" s="1"/>
  <c r="W338" i="1"/>
  <c r="W343" i="1"/>
  <c r="W344" i="1"/>
  <c r="X341" i="1"/>
  <c r="X343" i="1" s="1"/>
  <c r="X361" i="1"/>
  <c r="W372" i="1"/>
  <c r="X371" i="1"/>
  <c r="X372" i="1" s="1"/>
  <c r="W379" i="1"/>
  <c r="W380" i="1"/>
  <c r="W407" i="1"/>
  <c r="W413" i="1"/>
  <c r="X409" i="1"/>
  <c r="X413" i="1" s="1"/>
  <c r="X429" i="1"/>
  <c r="O517" i="1"/>
  <c r="W130" i="1"/>
  <c r="F517" i="1"/>
  <c r="W170" i="1"/>
  <c r="W176" i="1"/>
  <c r="W248" i="1"/>
  <c r="W249" i="1"/>
  <c r="W280" i="1"/>
  <c r="W348" i="1"/>
  <c r="W497" i="1"/>
  <c r="X34" i="1"/>
  <c r="X53" i="1"/>
  <c r="X105" i="1"/>
  <c r="A10" i="1"/>
  <c r="F9" i="1"/>
  <c r="W106" i="1"/>
  <c r="W129" i="1"/>
  <c r="W138" i="1"/>
  <c r="W204" i="1"/>
  <c r="W261" i="1"/>
  <c r="W292" i="1"/>
  <c r="X332" i="1"/>
  <c r="X395" i="1"/>
  <c r="X402" i="1"/>
  <c r="X469" i="1"/>
  <c r="J517" i="1"/>
  <c r="F10" i="1"/>
  <c r="W62" i="1"/>
  <c r="W87" i="1"/>
  <c r="W94" i="1"/>
  <c r="H9" i="1"/>
  <c r="V511" i="1"/>
  <c r="W24" i="1"/>
  <c r="X122" i="1"/>
  <c r="X129" i="1" s="1"/>
  <c r="W137" i="1"/>
  <c r="X149" i="1"/>
  <c r="X158" i="1" s="1"/>
  <c r="X162" i="1"/>
  <c r="X164" i="1" s="1"/>
  <c r="W165" i="1"/>
  <c r="X176" i="1"/>
  <c r="X196" i="1"/>
  <c r="W197" i="1"/>
  <c r="W218" i="1"/>
  <c r="M517" i="1"/>
  <c r="W238" i="1"/>
  <c r="X261" i="1"/>
  <c r="X276" i="1"/>
  <c r="X279" i="1" s="1"/>
  <c r="W279" i="1"/>
  <c r="N517" i="1"/>
  <c r="W357" i="1"/>
  <c r="W368" i="1"/>
  <c r="W369" i="1"/>
  <c r="W396" i="1"/>
  <c r="W419" i="1"/>
  <c r="T517" i="1"/>
  <c r="W429" i="1"/>
  <c r="W434" i="1"/>
  <c r="X432" i="1"/>
  <c r="X433" i="1" s="1"/>
  <c r="W456" i="1"/>
  <c r="U517" i="1"/>
  <c r="X442" i="1"/>
  <c r="X455" i="1" s="1"/>
  <c r="W470" i="1"/>
  <c r="W498" i="1"/>
  <c r="W34" i="1"/>
  <c r="D517" i="1"/>
  <c r="E517" i="1"/>
  <c r="W120" i="1"/>
  <c r="G517" i="1"/>
  <c r="W146" i="1"/>
  <c r="W159" i="1"/>
  <c r="W164" i="1"/>
  <c r="W177" i="1"/>
  <c r="X237" i="1"/>
  <c r="W262" i="1"/>
  <c r="W273" i="1"/>
  <c r="X291" i="1"/>
  <c r="W333" i="1"/>
  <c r="R517" i="1"/>
  <c r="X368" i="1"/>
  <c r="W430" i="1"/>
  <c r="V517" i="1"/>
  <c r="W485" i="1"/>
  <c r="W486" i="1"/>
  <c r="B517" i="1"/>
  <c r="C517" i="1"/>
  <c r="X57" i="1"/>
  <c r="X61" i="1" s="1"/>
  <c r="X65" i="1"/>
  <c r="X86" i="1" s="1"/>
  <c r="X89" i="1"/>
  <c r="X94" i="1" s="1"/>
  <c r="X108" i="1"/>
  <c r="X119" i="1" s="1"/>
  <c r="X142" i="1"/>
  <c r="X145" i="1" s="1"/>
  <c r="W145" i="1"/>
  <c r="W158" i="1"/>
  <c r="W196" i="1"/>
  <c r="W203" i="1"/>
  <c r="X207" i="1"/>
  <c r="X208" i="1" s="1"/>
  <c r="W209" i="1"/>
  <c r="X213" i="1"/>
  <c r="X218" i="1" s="1"/>
  <c r="W237" i="1"/>
  <c r="X248" i="1"/>
  <c r="W267" i="1"/>
  <c r="X265" i="1"/>
  <c r="X267" i="1" s="1"/>
  <c r="Q517" i="1"/>
  <c r="X356" i="1"/>
  <c r="W395" i="1"/>
  <c r="W402" i="1"/>
  <c r="W403" i="1"/>
  <c r="W433" i="1"/>
  <c r="W438" i="1"/>
  <c r="X436" i="1"/>
  <c r="X437" i="1" s="1"/>
  <c r="W455" i="1"/>
  <c r="W460" i="1"/>
  <c r="W461" i="1"/>
  <c r="X458" i="1"/>
  <c r="X460" i="1" s="1"/>
  <c r="W469" i="1"/>
  <c r="W476" i="1"/>
  <c r="W475" i="1"/>
  <c r="X480" i="1"/>
  <c r="X485" i="1" s="1"/>
  <c r="W491" i="1"/>
  <c r="W490" i="1"/>
  <c r="X493" i="1"/>
  <c r="X497" i="1" s="1"/>
  <c r="W508" i="1"/>
  <c r="W510" i="1" s="1"/>
  <c r="S517" i="1"/>
  <c r="W274" i="1"/>
  <c r="W291" i="1"/>
  <c r="W332" i="1"/>
  <c r="W356" i="1"/>
  <c r="W414" i="1"/>
  <c r="W511" i="1" l="1"/>
  <c r="X512" i="1"/>
  <c r="W507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<sst xmlns="http://schemas.openxmlformats.org/spreadsheetml/2006/main" count="2184" uniqueCount="724">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</sst>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72" t="s">
        <v>0</v>
      </c>
      <c r="E1" s="358"/>
      <c r="F1" s="358"/>
      <c r="G1" s="12" t="s">
        <v>1</v>
      </c>
      <c r="H1" s="472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583" t="s">
        <v>8</v>
      </c>
      <c r="B5" s="382"/>
      <c r="C5" s="383"/>
      <c r="D5" s="644"/>
      <c r="E5" s="645"/>
      <c r="F5" s="411" t="s">
        <v>9</v>
      </c>
      <c r="G5" s="383"/>
      <c r="H5" s="644" t="s">
        <v>723</v>
      </c>
      <c r="I5" s="682"/>
      <c r="J5" s="682"/>
      <c r="K5" s="682"/>
      <c r="L5" s="645"/>
      <c r="N5" s="24" t="s">
        <v>10</v>
      </c>
      <c r="O5" s="396">
        <v>45338</v>
      </c>
      <c r="P5" s="397"/>
      <c r="R5" s="407" t="s">
        <v>11</v>
      </c>
      <c r="S5" s="408"/>
      <c r="T5" s="545" t="s">
        <v>12</v>
      </c>
      <c r="U5" s="397"/>
      <c r="Z5" s="51"/>
      <c r="AA5" s="51"/>
      <c r="AB5" s="51"/>
    </row>
    <row r="6" spans="1:29" s="341" customFormat="1" ht="24" customHeight="1" x14ac:dyDescent="0.2">
      <c r="A6" s="583" t="s">
        <v>13</v>
      </c>
      <c r="B6" s="382"/>
      <c r="C6" s="383"/>
      <c r="D6" s="478" t="s">
        <v>14</v>
      </c>
      <c r="E6" s="479"/>
      <c r="F6" s="479"/>
      <c r="G6" s="479"/>
      <c r="H6" s="479"/>
      <c r="I6" s="479"/>
      <c r="J6" s="479"/>
      <c r="K6" s="479"/>
      <c r="L6" s="397"/>
      <c r="N6" s="24" t="s">
        <v>15</v>
      </c>
      <c r="O6" s="632" t="str">
        <f>IF(O5=0," ",CHOOSE(WEEKDAY(O5,2),"Понедельник","Вторник","Среда","Четверг","Пятница","Суббота","Воскресенье"))</f>
        <v>Пятница</v>
      </c>
      <c r="P6" s="349"/>
      <c r="R6" s="689" t="s">
        <v>16</v>
      </c>
      <c r="S6" s="408"/>
      <c r="T6" s="550" t="s">
        <v>17</v>
      </c>
      <c r="U6" s="55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495" t="str">
        <f>IFERROR(VLOOKUP(DeliveryAddress,Table,3,0),1)</f>
        <v>4</v>
      </c>
      <c r="E7" s="496"/>
      <c r="F7" s="496"/>
      <c r="G7" s="496"/>
      <c r="H7" s="496"/>
      <c r="I7" s="496"/>
      <c r="J7" s="496"/>
      <c r="K7" s="496"/>
      <c r="L7" s="449"/>
      <c r="N7" s="24"/>
      <c r="O7" s="42"/>
      <c r="P7" s="42"/>
      <c r="R7" s="351"/>
      <c r="S7" s="408"/>
      <c r="T7" s="552"/>
      <c r="U7" s="553"/>
      <c r="Z7" s="51"/>
      <c r="AA7" s="51"/>
      <c r="AB7" s="51"/>
    </row>
    <row r="8" spans="1:29" s="341" customFormat="1" ht="25.5" customHeight="1" x14ac:dyDescent="0.2">
      <c r="A8" s="371" t="s">
        <v>18</v>
      </c>
      <c r="B8" s="354"/>
      <c r="C8" s="355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20">
        <v>0.41666666666666669</v>
      </c>
      <c r="P8" s="397"/>
      <c r="R8" s="351"/>
      <c r="S8" s="408"/>
      <c r="T8" s="552"/>
      <c r="U8" s="553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29"/>
      <c r="E9" s="40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396"/>
      <c r="P9" s="397"/>
      <c r="R9" s="351"/>
      <c r="S9" s="408"/>
      <c r="T9" s="554"/>
      <c r="U9" s="555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29"/>
      <c r="E10" s="40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75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0"/>
      <c r="P10" s="397"/>
      <c r="S10" s="24" t="s">
        <v>22</v>
      </c>
      <c r="T10" s="680" t="s">
        <v>23</v>
      </c>
      <c r="U10" s="55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0"/>
      <c r="P11" s="397"/>
      <c r="S11" s="24" t="s">
        <v>26</v>
      </c>
      <c r="T11" s="417" t="s">
        <v>27</v>
      </c>
      <c r="U11" s="41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03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3"/>
      <c r="N12" s="24" t="s">
        <v>29</v>
      </c>
      <c r="O12" s="448"/>
      <c r="P12" s="449"/>
      <c r="Q12" s="23"/>
      <c r="S12" s="24"/>
      <c r="T12" s="358"/>
      <c r="U12" s="351"/>
      <c r="Z12" s="51"/>
      <c r="AA12" s="51"/>
      <c r="AB12" s="51"/>
    </row>
    <row r="13" spans="1:29" s="341" customFormat="1" ht="23.25" customHeight="1" x14ac:dyDescent="0.2">
      <c r="A13" s="403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3"/>
      <c r="M13" s="26"/>
      <c r="N13" s="26" t="s">
        <v>31</v>
      </c>
      <c r="O13" s="417"/>
      <c r="P13" s="41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03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1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3"/>
      <c r="N15" s="576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7"/>
      <c r="O16" s="577"/>
      <c r="P16" s="577"/>
      <c r="Q16" s="577"/>
      <c r="R16" s="5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591" t="s">
        <v>37</v>
      </c>
      <c r="D17" s="359" t="s">
        <v>38</v>
      </c>
      <c r="E17" s="360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629"/>
      <c r="P17" s="629"/>
      <c r="Q17" s="629"/>
      <c r="R17" s="360"/>
      <c r="S17" s="410" t="s">
        <v>48</v>
      </c>
      <c r="T17" s="383"/>
      <c r="U17" s="359" t="s">
        <v>49</v>
      </c>
      <c r="V17" s="359" t="s">
        <v>50</v>
      </c>
      <c r="W17" s="668" t="s">
        <v>51</v>
      </c>
      <c r="X17" s="359" t="s">
        <v>52</v>
      </c>
      <c r="Y17" s="367" t="s">
        <v>53</v>
      </c>
      <c r="Z17" s="367" t="s">
        <v>54</v>
      </c>
      <c r="AA17" s="367" t="s">
        <v>55</v>
      </c>
      <c r="AB17" s="663"/>
      <c r="AC17" s="664"/>
      <c r="AD17" s="597"/>
      <c r="BA17" s="656" t="s">
        <v>56</v>
      </c>
    </row>
    <row r="18" spans="1:53" ht="14.25" customHeight="1" x14ac:dyDescent="0.2">
      <c r="A18" s="363"/>
      <c r="B18" s="363"/>
      <c r="C18" s="363"/>
      <c r="D18" s="361"/>
      <c r="E18" s="362"/>
      <c r="F18" s="363"/>
      <c r="G18" s="363"/>
      <c r="H18" s="363"/>
      <c r="I18" s="363"/>
      <c r="J18" s="363"/>
      <c r="K18" s="363"/>
      <c r="L18" s="363"/>
      <c r="M18" s="363"/>
      <c r="N18" s="361"/>
      <c r="O18" s="630"/>
      <c r="P18" s="630"/>
      <c r="Q18" s="630"/>
      <c r="R18" s="362"/>
      <c r="S18" s="340" t="s">
        <v>57</v>
      </c>
      <c r="T18" s="340" t="s">
        <v>58</v>
      </c>
      <c r="U18" s="363"/>
      <c r="V18" s="363"/>
      <c r="W18" s="669"/>
      <c r="X18" s="363"/>
      <c r="Y18" s="368"/>
      <c r="Z18" s="368"/>
      <c r="AA18" s="665"/>
      <c r="AB18" s="666"/>
      <c r="AC18" s="667"/>
      <c r="AD18" s="598"/>
      <c r="BA18" s="351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8"/>
      <c r="Z19" s="48"/>
    </row>
    <row r="20" spans="1:53" ht="16.5" hidden="1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hidden="1" customHeight="1" x14ac:dyDescent="0.25">
      <c r="A21" s="364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49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86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86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64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49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49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49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49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49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49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48"/>
      <c r="P31" s="348"/>
      <c r="Q31" s="348"/>
      <c r="R31" s="349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56">
        <v>4607091388244</v>
      </c>
      <c r="E32" s="349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8"/>
      <c r="P32" s="348"/>
      <c r="Q32" s="348"/>
      <c r="R32" s="349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56">
        <v>4607091388244</v>
      </c>
      <c r="E33" s="349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85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86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86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64" t="s">
        <v>84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56">
        <v>4607091388503</v>
      </c>
      <c r="E37" s="349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85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86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86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64" t="s">
        <v>89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56">
        <v>4607091388282</v>
      </c>
      <c r="E41" s="349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85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86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86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64" t="s">
        <v>93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56">
        <v>4607091389111</v>
      </c>
      <c r="E45" s="349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85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86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86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69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48"/>
      <c r="Z48" s="48"/>
    </row>
    <row r="49" spans="1:53" ht="16.5" hidden="1" customHeight="1" x14ac:dyDescent="0.25">
      <c r="A49" s="350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14.25" hidden="1" customHeight="1" x14ac:dyDescent="0.25">
      <c r="A50" s="364" t="s">
        <v>98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8"/>
      <c r="Z50" s="338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56">
        <v>4680115881440</v>
      </c>
      <c r="E51" s="349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56">
        <v>4680115881433</v>
      </c>
      <c r="E52" s="349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85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86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86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hidden="1" customHeight="1" x14ac:dyDescent="0.25">
      <c r="A55" s="350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14.25" hidden="1" customHeight="1" x14ac:dyDescent="0.25">
      <c r="A56" s="364" t="s">
        <v>106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56">
        <v>4680115881426</v>
      </c>
      <c r="E57" s="349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43">
        <v>1400</v>
      </c>
      <c r="W57" s="344">
        <f>IFERROR(IF(V57="",0,CEILING((V57/$H57),1)*$H57),"")</f>
        <v>1404</v>
      </c>
      <c r="X57" s="36">
        <f>IFERROR(IF(W57=0,"",ROUNDUP(W57/H57,0)*0.02175),"")</f>
        <v>2.8274999999999997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56">
        <v>4680115881426</v>
      </c>
      <c r="E58" s="349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8"/>
      <c r="P58" s="348"/>
      <c r="Q58" s="348"/>
      <c r="R58" s="349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56">
        <v>4680115881419</v>
      </c>
      <c r="E59" s="349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43">
        <v>103.5</v>
      </c>
      <c r="W59" s="344">
        <f>IFERROR(IF(V59="",0,CEILING((V59/$H59),1)*$H59),"")</f>
        <v>103.5</v>
      </c>
      <c r="X59" s="36">
        <f>IFERROR(IF(W59=0,"",ROUNDUP(W59/H59,0)*0.00937),"")</f>
        <v>0.21551000000000001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56">
        <v>4680115881525</v>
      </c>
      <c r="E60" s="349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6" t="s">
        <v>115</v>
      </c>
      <c r="O60" s="348"/>
      <c r="P60" s="348"/>
      <c r="Q60" s="348"/>
      <c r="R60" s="349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85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86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5">
        <f>IFERROR(V57/H57,"0")+IFERROR(V58/H58,"0")+IFERROR(V59/H59,"0")+IFERROR(V60/H60,"0")</f>
        <v>152.62962962962962</v>
      </c>
      <c r="W61" s="345">
        <f>IFERROR(W57/H57,"0")+IFERROR(W58/H58,"0")+IFERROR(W59/H59,"0")+IFERROR(W60/H60,"0")</f>
        <v>153</v>
      </c>
      <c r="X61" s="345">
        <f>IFERROR(IF(X57="",0,X57),"0")+IFERROR(IF(X58="",0,X58),"0")+IFERROR(IF(X59="",0,X59),"0")+IFERROR(IF(X60="",0,X60),"0")</f>
        <v>3.0430099999999998</v>
      </c>
      <c r="Y61" s="346"/>
      <c r="Z61" s="346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86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5">
        <f>IFERROR(SUM(V57:V60),"0")</f>
        <v>1503.5</v>
      </c>
      <c r="W62" s="345">
        <f>IFERROR(SUM(W57:W60),"0")</f>
        <v>1507.5</v>
      </c>
      <c r="X62" s="37"/>
      <c r="Y62" s="346"/>
      <c r="Z62" s="346"/>
    </row>
    <row r="63" spans="1:53" ht="16.5" hidden="1" customHeight="1" x14ac:dyDescent="0.25">
      <c r="A63" s="350" t="s">
        <v>96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14.25" hidden="1" customHeight="1" x14ac:dyDescent="0.25">
      <c r="A64" s="364" t="s">
        <v>106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56">
        <v>4607091382945</v>
      </c>
      <c r="E65" s="349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8"/>
      <c r="P65" s="348"/>
      <c r="Q65" s="348"/>
      <c r="R65" s="349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56">
        <v>4607091385670</v>
      </c>
      <c r="E66" s="349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56">
        <v>4607091385670</v>
      </c>
      <c r="E67" s="349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8"/>
      <c r="P67" s="348"/>
      <c r="Q67" s="348"/>
      <c r="R67" s="349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56">
        <v>4680115883956</v>
      </c>
      <c r="E68" s="349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8"/>
      <c r="P68" s="348"/>
      <c r="Q68" s="348"/>
      <c r="R68" s="349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56">
        <v>4680115881327</v>
      </c>
      <c r="E69" s="349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56">
        <v>4680115882133</v>
      </c>
      <c r="E70" s="349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56">
        <v>4680115882133</v>
      </c>
      <c r="E71" s="349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56">
        <v>4607091382952</v>
      </c>
      <c r="E72" s="349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56">
        <v>4607091385687</v>
      </c>
      <c r="E73" s="349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56">
        <v>4680115882539</v>
      </c>
      <c r="E74" s="349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56">
        <v>4607091384604</v>
      </c>
      <c r="E75" s="349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56">
        <v>4680115880283</v>
      </c>
      <c r="E76" s="349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56">
        <v>4680115883949</v>
      </c>
      <c r="E77" s="349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8"/>
      <c r="P77" s="348"/>
      <c r="Q77" s="348"/>
      <c r="R77" s="349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56">
        <v>4680115881518</v>
      </c>
      <c r="E78" s="349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56">
        <v>4680115881303</v>
      </c>
      <c r="E79" s="349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56">
        <v>4680115882577</v>
      </c>
      <c r="E80" s="349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6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8"/>
      <c r="P80" s="348"/>
      <c r="Q80" s="348"/>
      <c r="R80" s="349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56">
        <v>4680115882577</v>
      </c>
      <c r="E81" s="349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8"/>
      <c r="P81" s="348"/>
      <c r="Q81" s="348"/>
      <c r="R81" s="349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56">
        <v>4680115882720</v>
      </c>
      <c r="E82" s="349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1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8"/>
      <c r="P82" s="348"/>
      <c r="Q82" s="348"/>
      <c r="R82" s="349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56">
        <v>4680115880269</v>
      </c>
      <c r="E83" s="349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56">
        <v>4680115880429</v>
      </c>
      <c r="E84" s="349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56">
        <v>4680115881457</v>
      </c>
      <c r="E85" s="349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85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86"/>
      <c r="N86" s="353" t="s">
        <v>66</v>
      </c>
      <c r="O86" s="354"/>
      <c r="P86" s="354"/>
      <c r="Q86" s="354"/>
      <c r="R86" s="354"/>
      <c r="S86" s="354"/>
      <c r="T86" s="355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46"/>
      <c r="Z86" s="346"/>
    </row>
    <row r="87" spans="1:53" hidden="1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86"/>
      <c r="N87" s="353" t="s">
        <v>66</v>
      </c>
      <c r="O87" s="354"/>
      <c r="P87" s="354"/>
      <c r="Q87" s="354"/>
      <c r="R87" s="354"/>
      <c r="S87" s="354"/>
      <c r="T87" s="355"/>
      <c r="U87" s="37" t="s">
        <v>65</v>
      </c>
      <c r="V87" s="345">
        <f>IFERROR(SUM(V65:V85),"0")</f>
        <v>0</v>
      </c>
      <c r="W87" s="345">
        <f>IFERROR(SUM(W65:W85),"0")</f>
        <v>0</v>
      </c>
      <c r="X87" s="37"/>
      <c r="Y87" s="346"/>
      <c r="Z87" s="346"/>
    </row>
    <row r="88" spans="1:53" ht="14.25" hidden="1" customHeight="1" x14ac:dyDescent="0.25">
      <c r="A88" s="364" t="s">
        <v>98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56">
        <v>4680115881488</v>
      </c>
      <c r="E89" s="349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56">
        <v>4607091384765</v>
      </c>
      <c r="E90" s="349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384" t="s">
        <v>161</v>
      </c>
      <c r="O90" s="348"/>
      <c r="P90" s="348"/>
      <c r="Q90" s="348"/>
      <c r="R90" s="349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56">
        <v>4680115882751</v>
      </c>
      <c r="E91" s="349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8"/>
      <c r="P91" s="348"/>
      <c r="Q91" s="348"/>
      <c r="R91" s="349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56">
        <v>4680115882775</v>
      </c>
      <c r="E92" s="349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8"/>
      <c r="P92" s="348"/>
      <c r="Q92" s="348"/>
      <c r="R92" s="349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56">
        <v>4680115880658</v>
      </c>
      <c r="E93" s="349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85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86"/>
      <c r="N94" s="353" t="s">
        <v>66</v>
      </c>
      <c r="O94" s="354"/>
      <c r="P94" s="354"/>
      <c r="Q94" s="354"/>
      <c r="R94" s="354"/>
      <c r="S94" s="354"/>
      <c r="T94" s="355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86"/>
      <c r="N95" s="353" t="s">
        <v>66</v>
      </c>
      <c r="O95" s="354"/>
      <c r="P95" s="354"/>
      <c r="Q95" s="354"/>
      <c r="R95" s="354"/>
      <c r="S95" s="354"/>
      <c r="T95" s="355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64" t="s">
        <v>60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56">
        <v>4607091387667</v>
      </c>
      <c r="E97" s="349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56">
        <v>4607091387636</v>
      </c>
      <c r="E98" s="349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56">
        <v>4607091382426</v>
      </c>
      <c r="E99" s="349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56">
        <v>4607091386547</v>
      </c>
      <c r="E100" s="349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56">
        <v>4607091384734</v>
      </c>
      <c r="E101" s="349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56">
        <v>4607091382464</v>
      </c>
      <c r="E102" s="349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56">
        <v>4680115883444</v>
      </c>
      <c r="E103" s="349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8"/>
      <c r="P103" s="348"/>
      <c r="Q103" s="348"/>
      <c r="R103" s="349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56">
        <v>4680115883444</v>
      </c>
      <c r="E104" s="349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8"/>
      <c r="P104" s="348"/>
      <c r="Q104" s="348"/>
      <c r="R104" s="349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85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86"/>
      <c r="N105" s="353" t="s">
        <v>66</v>
      </c>
      <c r="O105" s="354"/>
      <c r="P105" s="354"/>
      <c r="Q105" s="354"/>
      <c r="R105" s="354"/>
      <c r="S105" s="354"/>
      <c r="T105" s="355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86"/>
      <c r="N106" s="353" t="s">
        <v>66</v>
      </c>
      <c r="O106" s="354"/>
      <c r="P106" s="354"/>
      <c r="Q106" s="354"/>
      <c r="R106" s="354"/>
      <c r="S106" s="354"/>
      <c r="T106" s="355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64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56">
        <v>4607091386967</v>
      </c>
      <c r="E108" s="349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8"/>
      <c r="P108" s="348"/>
      <c r="Q108" s="348"/>
      <c r="R108" s="349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56">
        <v>4607091386967</v>
      </c>
      <c r="E109" s="349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48"/>
      <c r="P109" s="348"/>
      <c r="Q109" s="348"/>
      <c r="R109" s="349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56">
        <v>4607091385304</v>
      </c>
      <c r="E110" s="349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8"/>
      <c r="P110" s="348"/>
      <c r="Q110" s="348"/>
      <c r="R110" s="349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56">
        <v>4607091386264</v>
      </c>
      <c r="E111" s="349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56">
        <v>4680115882584</v>
      </c>
      <c r="E112" s="349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8"/>
      <c r="P112" s="348"/>
      <c r="Q112" s="348"/>
      <c r="R112" s="349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56">
        <v>4680115882584</v>
      </c>
      <c r="E113" s="349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8"/>
      <c r="P113" s="348"/>
      <c r="Q113" s="348"/>
      <c r="R113" s="349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56">
        <v>4607091385731</v>
      </c>
      <c r="E114" s="349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8"/>
      <c r="P114" s="348"/>
      <c r="Q114" s="348"/>
      <c r="R114" s="349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56">
        <v>4680115880214</v>
      </c>
      <c r="E115" s="349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4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8"/>
      <c r="P115" s="348"/>
      <c r="Q115" s="348"/>
      <c r="R115" s="349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56">
        <v>4680115880894</v>
      </c>
      <c r="E116" s="349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8"/>
      <c r="P116" s="348"/>
      <c r="Q116" s="348"/>
      <c r="R116" s="349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56">
        <v>4607091385427</v>
      </c>
      <c r="E117" s="349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8"/>
      <c r="P117" s="348"/>
      <c r="Q117" s="348"/>
      <c r="R117" s="349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56">
        <v>4680115882645</v>
      </c>
      <c r="E118" s="349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8"/>
      <c r="P118" s="348"/>
      <c r="Q118" s="348"/>
      <c r="R118" s="349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85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86"/>
      <c r="N119" s="353" t="s">
        <v>66</v>
      </c>
      <c r="O119" s="354"/>
      <c r="P119" s="354"/>
      <c r="Q119" s="354"/>
      <c r="R119" s="354"/>
      <c r="S119" s="354"/>
      <c r="T119" s="355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46"/>
      <c r="Z119" s="346"/>
    </row>
    <row r="120" spans="1:53" hidden="1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86"/>
      <c r="N120" s="353" t="s">
        <v>66</v>
      </c>
      <c r="O120" s="354"/>
      <c r="P120" s="354"/>
      <c r="Q120" s="354"/>
      <c r="R120" s="354"/>
      <c r="S120" s="354"/>
      <c r="T120" s="355"/>
      <c r="U120" s="37" t="s">
        <v>65</v>
      </c>
      <c r="V120" s="345">
        <f>IFERROR(SUM(V108:V118),"0")</f>
        <v>0</v>
      </c>
      <c r="W120" s="345">
        <f>IFERROR(SUM(W108:W118),"0")</f>
        <v>0</v>
      </c>
      <c r="X120" s="37"/>
      <c r="Y120" s="346"/>
      <c r="Z120" s="346"/>
    </row>
    <row r="121" spans="1:53" ht="14.25" hidden="1" customHeight="1" x14ac:dyDescent="0.25">
      <c r="A121" s="364" t="s">
        <v>204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56">
        <v>4607091383065</v>
      </c>
      <c r="E122" s="349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8"/>
      <c r="P122" s="348"/>
      <c r="Q122" s="348"/>
      <c r="R122" s="349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56">
        <v>4680115881532</v>
      </c>
      <c r="E123" s="349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8"/>
      <c r="P123" s="348"/>
      <c r="Q123" s="348"/>
      <c r="R123" s="349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56">
        <v>4680115881532</v>
      </c>
      <c r="E124" s="349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56">
        <v>4680115881532</v>
      </c>
      <c r="E125" s="349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75" t="s">
        <v>211</v>
      </c>
      <c r="O125" s="348"/>
      <c r="P125" s="348"/>
      <c r="Q125" s="348"/>
      <c r="R125" s="349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56">
        <v>4680115882652</v>
      </c>
      <c r="E126" s="349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8"/>
      <c r="P126" s="348"/>
      <c r="Q126" s="348"/>
      <c r="R126" s="349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56">
        <v>4680115880238</v>
      </c>
      <c r="E127" s="349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8"/>
      <c r="P127" s="348"/>
      <c r="Q127" s="348"/>
      <c r="R127" s="349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56">
        <v>4680115881464</v>
      </c>
      <c r="E128" s="349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8"/>
      <c r="P128" s="348"/>
      <c r="Q128" s="348"/>
      <c r="R128" s="349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85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86"/>
      <c r="N129" s="353" t="s">
        <v>66</v>
      </c>
      <c r="O129" s="354"/>
      <c r="P129" s="354"/>
      <c r="Q129" s="354"/>
      <c r="R129" s="354"/>
      <c r="S129" s="354"/>
      <c r="T129" s="355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86"/>
      <c r="N130" s="353" t="s">
        <v>66</v>
      </c>
      <c r="O130" s="354"/>
      <c r="P130" s="354"/>
      <c r="Q130" s="354"/>
      <c r="R130" s="354"/>
      <c r="S130" s="354"/>
      <c r="T130" s="355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50" t="s">
        <v>218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39"/>
      <c r="Z131" s="339"/>
    </row>
    <row r="132" spans="1:53" ht="14.25" hidden="1" customHeight="1" x14ac:dyDescent="0.25">
      <c r="A132" s="364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56">
        <v>4607091385168</v>
      </c>
      <c r="E133" s="349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8"/>
      <c r="P133" s="348"/>
      <c r="Q133" s="348"/>
      <c r="R133" s="349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56">
        <v>4607091385168</v>
      </c>
      <c r="E134" s="349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48"/>
      <c r="P134" s="348"/>
      <c r="Q134" s="348"/>
      <c r="R134" s="349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56">
        <v>4607091383256</v>
      </c>
      <c r="E135" s="349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8"/>
      <c r="P135" s="348"/>
      <c r="Q135" s="348"/>
      <c r="R135" s="349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56">
        <v>4607091385748</v>
      </c>
      <c r="E136" s="349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85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86"/>
      <c r="N137" s="353" t="s">
        <v>66</v>
      </c>
      <c r="O137" s="354"/>
      <c r="P137" s="354"/>
      <c r="Q137" s="354"/>
      <c r="R137" s="354"/>
      <c r="S137" s="354"/>
      <c r="T137" s="355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86"/>
      <c r="N138" s="353" t="s">
        <v>66</v>
      </c>
      <c r="O138" s="354"/>
      <c r="P138" s="354"/>
      <c r="Q138" s="354"/>
      <c r="R138" s="354"/>
      <c r="S138" s="354"/>
      <c r="T138" s="355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369" t="s">
        <v>226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48"/>
      <c r="Z139" s="48"/>
    </row>
    <row r="140" spans="1:53" ht="16.5" hidden="1" customHeight="1" x14ac:dyDescent="0.25">
      <c r="A140" s="350" t="s">
        <v>227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39"/>
      <c r="Z140" s="339"/>
    </row>
    <row r="141" spans="1:53" ht="14.25" hidden="1" customHeight="1" x14ac:dyDescent="0.25">
      <c r="A141" s="364" t="s">
        <v>106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56">
        <v>4607091383423</v>
      </c>
      <c r="E142" s="349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8"/>
      <c r="P142" s="348"/>
      <c r="Q142" s="348"/>
      <c r="R142" s="349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56">
        <v>4607091381405</v>
      </c>
      <c r="E143" s="349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3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56">
        <v>4607091386516</v>
      </c>
      <c r="E144" s="349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85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86"/>
      <c r="N145" s="353" t="s">
        <v>66</v>
      </c>
      <c r="O145" s="354"/>
      <c r="P145" s="354"/>
      <c r="Q145" s="354"/>
      <c r="R145" s="354"/>
      <c r="S145" s="354"/>
      <c r="T145" s="355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86"/>
      <c r="N146" s="353" t="s">
        <v>66</v>
      </c>
      <c r="O146" s="354"/>
      <c r="P146" s="354"/>
      <c r="Q146" s="354"/>
      <c r="R146" s="354"/>
      <c r="S146" s="354"/>
      <c r="T146" s="355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50" t="s">
        <v>234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39"/>
      <c r="Z147" s="339"/>
    </row>
    <row r="148" spans="1:53" ht="14.25" hidden="1" customHeight="1" x14ac:dyDescent="0.25">
      <c r="A148" s="364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56">
        <v>4680115880993</v>
      </c>
      <c r="E149" s="349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8"/>
      <c r="P149" s="348"/>
      <c r="Q149" s="348"/>
      <c r="R149" s="349"/>
      <c r="S149" s="34"/>
      <c r="T149" s="34"/>
      <c r="U149" s="35" t="s">
        <v>65</v>
      </c>
      <c r="V149" s="343">
        <v>80</v>
      </c>
      <c r="W149" s="344">
        <f t="shared" ref="W149:W157" si="8">IFERROR(IF(V149="",0,CEILING((V149/$H149),1)*$H149),"")</f>
        <v>84</v>
      </c>
      <c r="X149" s="36">
        <f>IFERROR(IF(W149=0,"",ROUNDUP(W149/H149,0)*0.00753),"")</f>
        <v>0.15060000000000001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56">
        <v>4680115881761</v>
      </c>
      <c r="E150" s="349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8"/>
      <c r="P150" s="348"/>
      <c r="Q150" s="348"/>
      <c r="R150" s="349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56">
        <v>4680115881563</v>
      </c>
      <c r="E151" s="349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56">
        <v>4680115880986</v>
      </c>
      <c r="E152" s="349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8"/>
      <c r="P152" s="348"/>
      <c r="Q152" s="348"/>
      <c r="R152" s="349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56">
        <v>4680115880207</v>
      </c>
      <c r="E153" s="349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8"/>
      <c r="P153" s="348"/>
      <c r="Q153" s="348"/>
      <c r="R153" s="349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56">
        <v>4680115881785</v>
      </c>
      <c r="E154" s="349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56">
        <v>4680115881679</v>
      </c>
      <c r="E155" s="349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56">
        <v>4680115880191</v>
      </c>
      <c r="E156" s="349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56">
        <v>4680115883963</v>
      </c>
      <c r="E157" s="349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8"/>
      <c r="P157" s="348"/>
      <c r="Q157" s="348"/>
      <c r="R157" s="349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85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86"/>
      <c r="N158" s="353" t="s">
        <v>66</v>
      </c>
      <c r="O158" s="354"/>
      <c r="P158" s="354"/>
      <c r="Q158" s="354"/>
      <c r="R158" s="354"/>
      <c r="S158" s="354"/>
      <c r="T158" s="355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19.047619047619047</v>
      </c>
      <c r="W158" s="345">
        <f>IFERROR(W149/H149,"0")+IFERROR(W150/H150,"0")+IFERROR(W151/H151,"0")+IFERROR(W152/H152,"0")+IFERROR(W153/H153,"0")+IFERROR(W154/H154,"0")+IFERROR(W155/H155,"0")+IFERROR(W156/H156,"0")+IFERROR(W157/H157,"0")</f>
        <v>20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0.15060000000000001</v>
      </c>
      <c r="Y158" s="346"/>
      <c r="Z158" s="346"/>
    </row>
    <row r="159" spans="1:53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86"/>
      <c r="N159" s="353" t="s">
        <v>66</v>
      </c>
      <c r="O159" s="354"/>
      <c r="P159" s="354"/>
      <c r="Q159" s="354"/>
      <c r="R159" s="354"/>
      <c r="S159" s="354"/>
      <c r="T159" s="355"/>
      <c r="U159" s="37" t="s">
        <v>65</v>
      </c>
      <c r="V159" s="345">
        <f>IFERROR(SUM(V149:V157),"0")</f>
        <v>80</v>
      </c>
      <c r="W159" s="345">
        <f>IFERROR(SUM(W149:W157),"0")</f>
        <v>84</v>
      </c>
      <c r="X159" s="37"/>
      <c r="Y159" s="346"/>
      <c r="Z159" s="346"/>
    </row>
    <row r="160" spans="1:53" ht="16.5" hidden="1" customHeight="1" x14ac:dyDescent="0.25">
      <c r="A160" s="350" t="s">
        <v>253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39"/>
      <c r="Z160" s="339"/>
    </row>
    <row r="161" spans="1:53" ht="14.25" hidden="1" customHeight="1" x14ac:dyDescent="0.25">
      <c r="A161" s="364" t="s">
        <v>106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56">
        <v>4680115881402</v>
      </c>
      <c r="E162" s="349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8"/>
      <c r="P162" s="348"/>
      <c r="Q162" s="348"/>
      <c r="R162" s="349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56">
        <v>4680115881396</v>
      </c>
      <c r="E163" s="349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8"/>
      <c r="P163" s="348"/>
      <c r="Q163" s="348"/>
      <c r="R163" s="349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85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86"/>
      <c r="N164" s="353" t="s">
        <v>66</v>
      </c>
      <c r="O164" s="354"/>
      <c r="P164" s="354"/>
      <c r="Q164" s="354"/>
      <c r="R164" s="354"/>
      <c r="S164" s="354"/>
      <c r="T164" s="355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86"/>
      <c r="N165" s="353" t="s">
        <v>66</v>
      </c>
      <c r="O165" s="354"/>
      <c r="P165" s="354"/>
      <c r="Q165" s="354"/>
      <c r="R165" s="354"/>
      <c r="S165" s="354"/>
      <c r="T165" s="355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64" t="s">
        <v>98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56">
        <v>4680115882935</v>
      </c>
      <c r="E167" s="349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8"/>
      <c r="P167" s="348"/>
      <c r="Q167" s="348"/>
      <c r="R167" s="349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56">
        <v>4680115880764</v>
      </c>
      <c r="E168" s="349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8"/>
      <c r="P168" s="348"/>
      <c r="Q168" s="348"/>
      <c r="R168" s="349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85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86"/>
      <c r="N169" s="353" t="s">
        <v>66</v>
      </c>
      <c r="O169" s="354"/>
      <c r="P169" s="354"/>
      <c r="Q169" s="354"/>
      <c r="R169" s="354"/>
      <c r="S169" s="354"/>
      <c r="T169" s="355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86"/>
      <c r="N170" s="353" t="s">
        <v>66</v>
      </c>
      <c r="O170" s="354"/>
      <c r="P170" s="354"/>
      <c r="Q170" s="354"/>
      <c r="R170" s="354"/>
      <c r="S170" s="354"/>
      <c r="T170" s="355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64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56">
        <v>4680115882683</v>
      </c>
      <c r="E172" s="349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8"/>
      <c r="P172" s="348"/>
      <c r="Q172" s="348"/>
      <c r="R172" s="349"/>
      <c r="S172" s="34"/>
      <c r="T172" s="34"/>
      <c r="U172" s="35" t="s">
        <v>65</v>
      </c>
      <c r="V172" s="343">
        <v>100</v>
      </c>
      <c r="W172" s="344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56">
        <v>4680115882690</v>
      </c>
      <c r="E173" s="349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56">
        <v>4680115882669</v>
      </c>
      <c r="E174" s="349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43">
        <v>100</v>
      </c>
      <c r="W174" s="344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56">
        <v>4680115882676</v>
      </c>
      <c r="E175" s="349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43">
        <v>100</v>
      </c>
      <c r="W175" s="344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85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86"/>
      <c r="N176" s="353" t="s">
        <v>66</v>
      </c>
      <c r="O176" s="354"/>
      <c r="P176" s="354"/>
      <c r="Q176" s="354"/>
      <c r="R176" s="354"/>
      <c r="S176" s="354"/>
      <c r="T176" s="355"/>
      <c r="U176" s="37" t="s">
        <v>67</v>
      </c>
      <c r="V176" s="345">
        <f>IFERROR(V172/H172,"0")+IFERROR(V173/H173,"0")+IFERROR(V174/H174,"0")+IFERROR(V175/H175,"0")</f>
        <v>55.555555555555557</v>
      </c>
      <c r="W176" s="345">
        <f>IFERROR(W172/H172,"0")+IFERROR(W173/H173,"0")+IFERROR(W174/H174,"0")+IFERROR(W175/H175,"0")</f>
        <v>57</v>
      </c>
      <c r="X176" s="345">
        <f>IFERROR(IF(X172="",0,X172),"0")+IFERROR(IF(X173="",0,X173),"0")+IFERROR(IF(X174="",0,X174),"0")+IFERROR(IF(X175="",0,X175),"0")</f>
        <v>0.53408999999999995</v>
      </c>
      <c r="Y176" s="346"/>
      <c r="Z176" s="346"/>
    </row>
    <row r="177" spans="1:53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86"/>
      <c r="N177" s="353" t="s">
        <v>66</v>
      </c>
      <c r="O177" s="354"/>
      <c r="P177" s="354"/>
      <c r="Q177" s="354"/>
      <c r="R177" s="354"/>
      <c r="S177" s="354"/>
      <c r="T177" s="355"/>
      <c r="U177" s="37" t="s">
        <v>65</v>
      </c>
      <c r="V177" s="345">
        <f>IFERROR(SUM(V172:V175),"0")</f>
        <v>300</v>
      </c>
      <c r="W177" s="345">
        <f>IFERROR(SUM(W172:W175),"0")</f>
        <v>307.8</v>
      </c>
      <c r="X177" s="37"/>
      <c r="Y177" s="346"/>
      <c r="Z177" s="346"/>
    </row>
    <row r="178" spans="1:53" ht="14.25" hidden="1" customHeight="1" x14ac:dyDescent="0.25">
      <c r="A178" s="364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56">
        <v>4680115881556</v>
      </c>
      <c r="E179" s="349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8"/>
      <c r="P179" s="348"/>
      <c r="Q179" s="348"/>
      <c r="R179" s="349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56">
        <v>4680115880573</v>
      </c>
      <c r="E180" s="349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8"/>
      <c r="P180" s="348"/>
      <c r="Q180" s="348"/>
      <c r="R180" s="349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56">
        <v>4680115881594</v>
      </c>
      <c r="E181" s="349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8"/>
      <c r="P181" s="348"/>
      <c r="Q181" s="348"/>
      <c r="R181" s="349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56">
        <v>4680115881587</v>
      </c>
      <c r="E182" s="349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8"/>
      <c r="P182" s="348"/>
      <c r="Q182" s="348"/>
      <c r="R182" s="349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56">
        <v>4680115880962</v>
      </c>
      <c r="E183" s="349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8"/>
      <c r="P183" s="348"/>
      <c r="Q183" s="348"/>
      <c r="R183" s="349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56">
        <v>4680115881617</v>
      </c>
      <c r="E184" s="349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8"/>
      <c r="P184" s="348"/>
      <c r="Q184" s="348"/>
      <c r="R184" s="349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56">
        <v>4680115881228</v>
      </c>
      <c r="E185" s="349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8"/>
      <c r="P185" s="348"/>
      <c r="Q185" s="348"/>
      <c r="R185" s="349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56">
        <v>4680115881037</v>
      </c>
      <c r="E186" s="349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8"/>
      <c r="P186" s="348"/>
      <c r="Q186" s="348"/>
      <c r="R186" s="349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56">
        <v>4680115881211</v>
      </c>
      <c r="E187" s="349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8"/>
      <c r="P187" s="348"/>
      <c r="Q187" s="348"/>
      <c r="R187" s="349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56">
        <v>4680115881020</v>
      </c>
      <c r="E188" s="349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56">
        <v>4680115882195</v>
      </c>
      <c r="E189" s="349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8"/>
      <c r="P189" s="348"/>
      <c r="Q189" s="348"/>
      <c r="R189" s="349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56">
        <v>4680115882607</v>
      </c>
      <c r="E190" s="349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56">
        <v>4680115880092</v>
      </c>
      <c r="E191" s="349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56">
        <v>4680115880221</v>
      </c>
      <c r="E192" s="349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8"/>
      <c r="P192" s="348"/>
      <c r="Q192" s="348"/>
      <c r="R192" s="349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56">
        <v>4680115882942</v>
      </c>
      <c r="E193" s="349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8"/>
      <c r="P193" s="348"/>
      <c r="Q193" s="348"/>
      <c r="R193" s="349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56">
        <v>4680115880504</v>
      </c>
      <c r="E194" s="349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8"/>
      <c r="P194" s="348"/>
      <c r="Q194" s="348"/>
      <c r="R194" s="349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56">
        <v>4680115882164</v>
      </c>
      <c r="E195" s="349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8"/>
      <c r="P195" s="348"/>
      <c r="Q195" s="348"/>
      <c r="R195" s="349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85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86"/>
      <c r="N196" s="353" t="s">
        <v>66</v>
      </c>
      <c r="O196" s="354"/>
      <c r="P196" s="354"/>
      <c r="Q196" s="354"/>
      <c r="R196" s="354"/>
      <c r="S196" s="354"/>
      <c r="T196" s="355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86"/>
      <c r="N197" s="353" t="s">
        <v>66</v>
      </c>
      <c r="O197" s="354"/>
      <c r="P197" s="354"/>
      <c r="Q197" s="354"/>
      <c r="R197" s="354"/>
      <c r="S197" s="354"/>
      <c r="T197" s="355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64" t="s">
        <v>204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56">
        <v>4680115882874</v>
      </c>
      <c r="E199" s="349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8"/>
      <c r="P199" s="348"/>
      <c r="Q199" s="348"/>
      <c r="R199" s="349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56">
        <v>4680115884434</v>
      </c>
      <c r="E200" s="349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8"/>
      <c r="P200" s="348"/>
      <c r="Q200" s="348"/>
      <c r="R200" s="349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56">
        <v>4680115880801</v>
      </c>
      <c r="E201" s="349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8"/>
      <c r="P201" s="348"/>
      <c r="Q201" s="348"/>
      <c r="R201" s="349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56">
        <v>4680115880818</v>
      </c>
      <c r="E202" s="349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8"/>
      <c r="P202" s="348"/>
      <c r="Q202" s="348"/>
      <c r="R202" s="349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85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86"/>
      <c r="N203" s="353" t="s">
        <v>66</v>
      </c>
      <c r="O203" s="354"/>
      <c r="P203" s="354"/>
      <c r="Q203" s="354"/>
      <c r="R203" s="354"/>
      <c r="S203" s="354"/>
      <c r="T203" s="355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86"/>
      <c r="N204" s="353" t="s">
        <v>66</v>
      </c>
      <c r="O204" s="354"/>
      <c r="P204" s="354"/>
      <c r="Q204" s="354"/>
      <c r="R204" s="354"/>
      <c r="S204" s="354"/>
      <c r="T204" s="355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50" t="s">
        <v>312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39"/>
      <c r="Z205" s="339"/>
    </row>
    <row r="206" spans="1:53" ht="14.25" hidden="1" customHeight="1" x14ac:dyDescent="0.25">
      <c r="A206" s="364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56">
        <v>4607091389845</v>
      </c>
      <c r="E207" s="349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8"/>
      <c r="P207" s="348"/>
      <c r="Q207" s="348"/>
      <c r="R207" s="349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85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86"/>
      <c r="N208" s="353" t="s">
        <v>66</v>
      </c>
      <c r="O208" s="354"/>
      <c r="P208" s="354"/>
      <c r="Q208" s="354"/>
      <c r="R208" s="354"/>
      <c r="S208" s="354"/>
      <c r="T208" s="355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86"/>
      <c r="N209" s="353" t="s">
        <v>66</v>
      </c>
      <c r="O209" s="354"/>
      <c r="P209" s="354"/>
      <c r="Q209" s="354"/>
      <c r="R209" s="354"/>
      <c r="S209" s="354"/>
      <c r="T209" s="355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50" t="s">
        <v>315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39"/>
      <c r="Z210" s="339"/>
    </row>
    <row r="211" spans="1:53" ht="14.25" hidden="1" customHeight="1" x14ac:dyDescent="0.25">
      <c r="A211" s="364" t="s">
        <v>106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56">
        <v>4680115884137</v>
      </c>
      <c r="E212" s="349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24" t="s">
        <v>318</v>
      </c>
      <c r="O212" s="348"/>
      <c r="P212" s="348"/>
      <c r="Q212" s="348"/>
      <c r="R212" s="349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56">
        <v>4680115884144</v>
      </c>
      <c r="E213" s="349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5" t="s">
        <v>322</v>
      </c>
      <c r="O213" s="348"/>
      <c r="P213" s="348"/>
      <c r="Q213" s="348"/>
      <c r="R213" s="349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56">
        <v>4680115884236</v>
      </c>
      <c r="E214" s="349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41" t="s">
        <v>325</v>
      </c>
      <c r="O214" s="348"/>
      <c r="P214" s="348"/>
      <c r="Q214" s="348"/>
      <c r="R214" s="349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56">
        <v>4680115884175</v>
      </c>
      <c r="E215" s="349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490" t="s">
        <v>328</v>
      </c>
      <c r="O215" s="348"/>
      <c r="P215" s="348"/>
      <c r="Q215" s="348"/>
      <c r="R215" s="349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56">
        <v>4680115884182</v>
      </c>
      <c r="E216" s="349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17" t="s">
        <v>331</v>
      </c>
      <c r="O216" s="348"/>
      <c r="P216" s="348"/>
      <c r="Q216" s="348"/>
      <c r="R216" s="349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56">
        <v>4680115884205</v>
      </c>
      <c r="E217" s="349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87" t="s">
        <v>334</v>
      </c>
      <c r="O217" s="348"/>
      <c r="P217" s="348"/>
      <c r="Q217" s="348"/>
      <c r="R217" s="349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85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86"/>
      <c r="N218" s="353" t="s">
        <v>66</v>
      </c>
      <c r="O218" s="354"/>
      <c r="P218" s="354"/>
      <c r="Q218" s="354"/>
      <c r="R218" s="354"/>
      <c r="S218" s="354"/>
      <c r="T218" s="355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86"/>
      <c r="N219" s="353" t="s">
        <v>66</v>
      </c>
      <c r="O219" s="354"/>
      <c r="P219" s="354"/>
      <c r="Q219" s="354"/>
      <c r="R219" s="354"/>
      <c r="S219" s="354"/>
      <c r="T219" s="355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50" t="s">
        <v>335</v>
      </c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39"/>
      <c r="Z220" s="339"/>
    </row>
    <row r="221" spans="1:53" ht="14.25" hidden="1" customHeight="1" x14ac:dyDescent="0.25">
      <c r="A221" s="364" t="s">
        <v>106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56">
        <v>4607091387445</v>
      </c>
      <c r="E222" s="349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8"/>
      <c r="P222" s="348"/>
      <c r="Q222" s="348"/>
      <c r="R222" s="349"/>
      <c r="S222" s="34"/>
      <c r="T222" s="34"/>
      <c r="U222" s="35" t="s">
        <v>65</v>
      </c>
      <c r="V222" s="343">
        <v>100</v>
      </c>
      <c r="W222" s="344">
        <f t="shared" ref="W222:W236" si="12">IFERROR(IF(V222="",0,CEILING((V222/$H222),1)*$H222),"")</f>
        <v>108</v>
      </c>
      <c r="X222" s="36">
        <f>IFERROR(IF(W222=0,"",ROUNDUP(W222/H222,0)*0.02175),"")</f>
        <v>0.26100000000000001</v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56">
        <v>4607091386004</v>
      </c>
      <c r="E223" s="349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56">
        <v>4607091386004</v>
      </c>
      <c r="E224" s="349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43">
        <v>1100</v>
      </c>
      <c r="W224" s="344">
        <f t="shared" si="12"/>
        <v>1101.6000000000001</v>
      </c>
      <c r="X224" s="36">
        <f>IFERROR(IF(W224=0,"",ROUNDUP(W224/H224,0)*0.02175),"")</f>
        <v>2.2184999999999997</v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56">
        <v>4607091386073</v>
      </c>
      <c r="E225" s="349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56">
        <v>4607091387322</v>
      </c>
      <c r="E226" s="349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56">
        <v>4607091387322</v>
      </c>
      <c r="E227" s="349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43">
        <v>100</v>
      </c>
      <c r="W227" s="344">
        <f t="shared" si="12"/>
        <v>108</v>
      </c>
      <c r="X227" s="36">
        <f>IFERROR(IF(W227=0,"",ROUNDUP(W227/H227,0)*0.02175),"")</f>
        <v>0.21749999999999997</v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56">
        <v>4607091387377</v>
      </c>
      <c r="E228" s="349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43">
        <v>100</v>
      </c>
      <c r="W228" s="344">
        <f t="shared" si="12"/>
        <v>108</v>
      </c>
      <c r="X228" s="36">
        <f>IFERROR(IF(W228=0,"",ROUNDUP(W228/H228,0)*0.02175),"")</f>
        <v>0.21749999999999997</v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56">
        <v>4607091387353</v>
      </c>
      <c r="E229" s="349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56">
        <v>4607091386011</v>
      </c>
      <c r="E230" s="349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43">
        <v>50</v>
      </c>
      <c r="W230" s="344">
        <f t="shared" si="12"/>
        <v>50</v>
      </c>
      <c r="X230" s="36">
        <f t="shared" ref="X230:X236" si="13">IFERROR(IF(W230=0,"",ROUNDUP(W230/H230,0)*0.00937),"")</f>
        <v>9.3700000000000006E-2</v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56">
        <v>4607091387308</v>
      </c>
      <c r="E231" s="349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56">
        <v>4607091387339</v>
      </c>
      <c r="E232" s="349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56">
        <v>4680115882638</v>
      </c>
      <c r="E233" s="349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8"/>
      <c r="P233" s="348"/>
      <c r="Q233" s="348"/>
      <c r="R233" s="349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56">
        <v>4680115881938</v>
      </c>
      <c r="E234" s="349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8"/>
      <c r="P234" s="348"/>
      <c r="Q234" s="348"/>
      <c r="R234" s="349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56">
        <v>4607091387346</v>
      </c>
      <c r="E235" s="349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3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8"/>
      <c r="P235" s="348"/>
      <c r="Q235" s="348"/>
      <c r="R235" s="349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56">
        <v>4607091389807</v>
      </c>
      <c r="E236" s="349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85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86"/>
      <c r="N237" s="353" t="s">
        <v>66</v>
      </c>
      <c r="O237" s="354"/>
      <c r="P237" s="354"/>
      <c r="Q237" s="354"/>
      <c r="R237" s="354"/>
      <c r="S237" s="354"/>
      <c r="T237" s="355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141.4814814814815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144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3.0081999999999995</v>
      </c>
      <c r="Y237" s="346"/>
      <c r="Z237" s="346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86"/>
      <c r="N238" s="353" t="s">
        <v>66</v>
      </c>
      <c r="O238" s="354"/>
      <c r="P238" s="354"/>
      <c r="Q238" s="354"/>
      <c r="R238" s="354"/>
      <c r="S238" s="354"/>
      <c r="T238" s="355"/>
      <c r="U238" s="37" t="s">
        <v>65</v>
      </c>
      <c r="V238" s="345">
        <f>IFERROR(SUM(V222:V236),"0")</f>
        <v>1450</v>
      </c>
      <c r="W238" s="345">
        <f>IFERROR(SUM(W222:W236),"0")</f>
        <v>1475.6000000000001</v>
      </c>
      <c r="X238" s="37"/>
      <c r="Y238" s="346"/>
      <c r="Z238" s="346"/>
    </row>
    <row r="239" spans="1:53" ht="14.25" hidden="1" customHeight="1" x14ac:dyDescent="0.25">
      <c r="A239" s="364" t="s">
        <v>98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56">
        <v>4680115881914</v>
      </c>
      <c r="E240" s="349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8"/>
      <c r="P240" s="348"/>
      <c r="Q240" s="348"/>
      <c r="R240" s="349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85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86"/>
      <c r="N241" s="353" t="s">
        <v>66</v>
      </c>
      <c r="O241" s="354"/>
      <c r="P241" s="354"/>
      <c r="Q241" s="354"/>
      <c r="R241" s="354"/>
      <c r="S241" s="354"/>
      <c r="T241" s="355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86"/>
      <c r="N242" s="353" t="s">
        <v>66</v>
      </c>
      <c r="O242" s="354"/>
      <c r="P242" s="354"/>
      <c r="Q242" s="354"/>
      <c r="R242" s="354"/>
      <c r="S242" s="354"/>
      <c r="T242" s="355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64" t="s">
        <v>60</v>
      </c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38"/>
      <c r="Z243" s="338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56">
        <v>4607091387193</v>
      </c>
      <c r="E244" s="349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8"/>
      <c r="P244" s="348"/>
      <c r="Q244" s="348"/>
      <c r="R244" s="349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56">
        <v>4607091387230</v>
      </c>
      <c r="E245" s="349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56">
        <v>4607091387285</v>
      </c>
      <c r="E246" s="349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56">
        <v>4680115880481</v>
      </c>
      <c r="E247" s="349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385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86"/>
      <c r="N248" s="353" t="s">
        <v>66</v>
      </c>
      <c r="O248" s="354"/>
      <c r="P248" s="354"/>
      <c r="Q248" s="354"/>
      <c r="R248" s="354"/>
      <c r="S248" s="354"/>
      <c r="T248" s="355"/>
      <c r="U248" s="37" t="s">
        <v>67</v>
      </c>
      <c r="V248" s="345">
        <f>IFERROR(V244/H244,"0")+IFERROR(V245/H245,"0")+IFERROR(V246/H246,"0")+IFERROR(V247/H247,"0")</f>
        <v>0</v>
      </c>
      <c r="W248" s="345">
        <f>IFERROR(W244/H244,"0")+IFERROR(W245/H245,"0")+IFERROR(W246/H246,"0")+IFERROR(W247/H247,"0")</f>
        <v>0</v>
      </c>
      <c r="X248" s="345">
        <f>IFERROR(IF(X244="",0,X244),"0")+IFERROR(IF(X245="",0,X245),"0")+IFERROR(IF(X246="",0,X246),"0")+IFERROR(IF(X247="",0,X247),"0")</f>
        <v>0</v>
      </c>
      <c r="Y248" s="346"/>
      <c r="Z248" s="346"/>
    </row>
    <row r="249" spans="1:53" hidden="1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86"/>
      <c r="N249" s="353" t="s">
        <v>66</v>
      </c>
      <c r="O249" s="354"/>
      <c r="P249" s="354"/>
      <c r="Q249" s="354"/>
      <c r="R249" s="354"/>
      <c r="S249" s="354"/>
      <c r="T249" s="355"/>
      <c r="U249" s="37" t="s">
        <v>65</v>
      </c>
      <c r="V249" s="345">
        <f>IFERROR(SUM(V244:V247),"0")</f>
        <v>0</v>
      </c>
      <c r="W249" s="345">
        <f>IFERROR(SUM(W244:W247),"0")</f>
        <v>0</v>
      </c>
      <c r="X249" s="37"/>
      <c r="Y249" s="346"/>
      <c r="Z249" s="346"/>
    </row>
    <row r="250" spans="1:53" ht="14.25" hidden="1" customHeight="1" x14ac:dyDescent="0.25">
      <c r="A250" s="364" t="s">
        <v>68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38"/>
      <c r="Z250" s="338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56">
        <v>4607091387766</v>
      </c>
      <c r="E251" s="349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8"/>
      <c r="P251" s="348"/>
      <c r="Q251" s="348"/>
      <c r="R251" s="349"/>
      <c r="S251" s="34"/>
      <c r="T251" s="34"/>
      <c r="U251" s="35" t="s">
        <v>65</v>
      </c>
      <c r="V251" s="343">
        <v>0</v>
      </c>
      <c r="W251" s="344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56">
        <v>4607091387957</v>
      </c>
      <c r="E252" s="349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8"/>
      <c r="P252" s="348"/>
      <c r="Q252" s="348"/>
      <c r="R252" s="349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56">
        <v>4607091387964</v>
      </c>
      <c r="E253" s="349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43">
        <v>450</v>
      </c>
      <c r="W253" s="344">
        <f t="shared" si="14"/>
        <v>453.59999999999997</v>
      </c>
      <c r="X253" s="36">
        <f>IFERROR(IF(W253=0,"",ROUNDUP(W253/H253,0)*0.02175),"")</f>
        <v>1.218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56">
        <v>4680115883604</v>
      </c>
      <c r="E254" s="349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8"/>
      <c r="P254" s="348"/>
      <c r="Q254" s="348"/>
      <c r="R254" s="349"/>
      <c r="S254" s="34"/>
      <c r="T254" s="34"/>
      <c r="U254" s="35" t="s">
        <v>65</v>
      </c>
      <c r="V254" s="343">
        <v>434.7</v>
      </c>
      <c r="W254" s="344">
        <f t="shared" si="14"/>
        <v>434.70000000000005</v>
      </c>
      <c r="X254" s="36">
        <f>IFERROR(IF(W254=0,"",ROUNDUP(W254/H254,0)*0.00753),"")</f>
        <v>1.55871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56">
        <v>4680115883567</v>
      </c>
      <c r="E255" s="349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8"/>
      <c r="P255" s="348"/>
      <c r="Q255" s="348"/>
      <c r="R255" s="349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56">
        <v>4607091381672</v>
      </c>
      <c r="E256" s="349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8"/>
      <c r="P256" s="348"/>
      <c r="Q256" s="348"/>
      <c r="R256" s="349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56">
        <v>4607091387537</v>
      </c>
      <c r="E257" s="349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8"/>
      <c r="P257" s="348"/>
      <c r="Q257" s="348"/>
      <c r="R257" s="349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56">
        <v>4607091387513</v>
      </c>
      <c r="E258" s="349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56">
        <v>4680115880511</v>
      </c>
      <c r="E259" s="349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56">
        <v>4680115880412</v>
      </c>
      <c r="E260" s="349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8"/>
      <c r="P260" s="348"/>
      <c r="Q260" s="348"/>
      <c r="R260" s="349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85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86"/>
      <c r="N261" s="353" t="s">
        <v>66</v>
      </c>
      <c r="O261" s="354"/>
      <c r="P261" s="354"/>
      <c r="Q261" s="354"/>
      <c r="R261" s="354"/>
      <c r="S261" s="354"/>
      <c r="T261" s="355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262.55555555555554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263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2.77671</v>
      </c>
      <c r="Y261" s="346"/>
      <c r="Z261" s="346"/>
    </row>
    <row r="262" spans="1:53" x14ac:dyDescent="0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86"/>
      <c r="N262" s="353" t="s">
        <v>66</v>
      </c>
      <c r="O262" s="354"/>
      <c r="P262" s="354"/>
      <c r="Q262" s="354"/>
      <c r="R262" s="354"/>
      <c r="S262" s="354"/>
      <c r="T262" s="355"/>
      <c r="U262" s="37" t="s">
        <v>65</v>
      </c>
      <c r="V262" s="345">
        <f>IFERROR(SUM(V251:V260),"0")</f>
        <v>884.7</v>
      </c>
      <c r="W262" s="345">
        <f>IFERROR(SUM(W251:W260),"0")</f>
        <v>888.3</v>
      </c>
      <c r="X262" s="37"/>
      <c r="Y262" s="346"/>
      <c r="Z262" s="346"/>
    </row>
    <row r="263" spans="1:53" ht="14.25" hidden="1" customHeight="1" x14ac:dyDescent="0.25">
      <c r="A263" s="364" t="s">
        <v>204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56">
        <v>4607091380880</v>
      </c>
      <c r="E264" s="349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8"/>
      <c r="P264" s="348"/>
      <c r="Q264" s="348"/>
      <c r="R264" s="349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56">
        <v>4607091384482</v>
      </c>
      <c r="E265" s="349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56">
        <v>4607091380897</v>
      </c>
      <c r="E266" s="349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idden="1" x14ac:dyDescent="0.2">
      <c r="A267" s="385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86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hidden="1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86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hidden="1" customHeight="1" x14ac:dyDescent="0.25">
      <c r="A269" s="364" t="s">
        <v>84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56">
        <v>4607091388374</v>
      </c>
      <c r="E270" s="349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2" t="s">
        <v>402</v>
      </c>
      <c r="O270" s="348"/>
      <c r="P270" s="348"/>
      <c r="Q270" s="348"/>
      <c r="R270" s="349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56">
        <v>4607091388381</v>
      </c>
      <c r="E271" s="349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1" t="s">
        <v>405</v>
      </c>
      <c r="O271" s="348"/>
      <c r="P271" s="348"/>
      <c r="Q271" s="348"/>
      <c r="R271" s="349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56">
        <v>4607091388404</v>
      </c>
      <c r="E272" s="349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8"/>
      <c r="P272" s="348"/>
      <c r="Q272" s="348"/>
      <c r="R272" s="349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85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86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86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64" t="s">
        <v>408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56">
        <v>4680115881808</v>
      </c>
      <c r="E276" s="349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8"/>
      <c r="P276" s="348"/>
      <c r="Q276" s="348"/>
      <c r="R276" s="349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56">
        <v>4680115881822</v>
      </c>
      <c r="E277" s="349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56">
        <v>4680115880016</v>
      </c>
      <c r="E278" s="349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8"/>
      <c r="P278" s="348"/>
      <c r="Q278" s="348"/>
      <c r="R278" s="349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85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86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86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50" t="s">
        <v>417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39"/>
      <c r="Z281" s="339"/>
    </row>
    <row r="282" spans="1:53" ht="14.25" hidden="1" customHeight="1" x14ac:dyDescent="0.25">
      <c r="A282" s="364" t="s">
        <v>106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56">
        <v>4607091387421</v>
      </c>
      <c r="E283" s="349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8"/>
      <c r="P283" s="348"/>
      <c r="Q283" s="348"/>
      <c r="R283" s="349"/>
      <c r="S283" s="34"/>
      <c r="T283" s="34"/>
      <c r="U283" s="35" t="s">
        <v>65</v>
      </c>
      <c r="V283" s="343">
        <v>600</v>
      </c>
      <c r="W283" s="344">
        <f t="shared" ref="W283:W290" si="15">IFERROR(IF(V283="",0,CEILING((V283/$H283),1)*$H283),"")</f>
        <v>604.80000000000007</v>
      </c>
      <c r="X283" s="36">
        <f>IFERROR(IF(W283=0,"",ROUNDUP(W283/H283,0)*0.02175),"")</f>
        <v>1.218</v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56">
        <v>4607091387421</v>
      </c>
      <c r="E284" s="349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56">
        <v>4607091387452</v>
      </c>
      <c r="E285" s="349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56">
        <v>4607091387452</v>
      </c>
      <c r="E286" s="349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56">
        <v>4607091387452</v>
      </c>
      <c r="E287" s="349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8"/>
      <c r="P287" s="348"/>
      <c r="Q287" s="348"/>
      <c r="R287" s="349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56">
        <v>4607091385984</v>
      </c>
      <c r="E288" s="349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56">
        <v>4607091387438</v>
      </c>
      <c r="E289" s="349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43">
        <v>25</v>
      </c>
      <c r="W289" s="344">
        <f t="shared" si="15"/>
        <v>25</v>
      </c>
      <c r="X289" s="36">
        <f>IFERROR(IF(W289=0,"",ROUNDUP(W289/H289,0)*0.00937),"")</f>
        <v>4.6850000000000003E-2</v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56">
        <v>4607091387469</v>
      </c>
      <c r="E290" s="349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85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86"/>
      <c r="N291" s="353" t="s">
        <v>66</v>
      </c>
      <c r="O291" s="354"/>
      <c r="P291" s="354"/>
      <c r="Q291" s="354"/>
      <c r="R291" s="354"/>
      <c r="S291" s="354"/>
      <c r="T291" s="355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60.55555555555555</v>
      </c>
      <c r="W291" s="345">
        <f>IFERROR(W283/H283,"0")+IFERROR(W284/H284,"0")+IFERROR(W285/H285,"0")+IFERROR(W286/H286,"0")+IFERROR(W287/H287,"0")+IFERROR(W288/H288,"0")+IFERROR(W289/H289,"0")+IFERROR(W290/H290,"0")</f>
        <v>61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1.26485</v>
      </c>
      <c r="Y291" s="346"/>
      <c r="Z291" s="346"/>
    </row>
    <row r="292" spans="1:53" x14ac:dyDescent="0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86"/>
      <c r="N292" s="353" t="s">
        <v>66</v>
      </c>
      <c r="O292" s="354"/>
      <c r="P292" s="354"/>
      <c r="Q292" s="354"/>
      <c r="R292" s="354"/>
      <c r="S292" s="354"/>
      <c r="T292" s="355"/>
      <c r="U292" s="37" t="s">
        <v>65</v>
      </c>
      <c r="V292" s="345">
        <f>IFERROR(SUM(V283:V290),"0")</f>
        <v>625</v>
      </c>
      <c r="W292" s="345">
        <f>IFERROR(SUM(W283:W290),"0")</f>
        <v>629.80000000000007</v>
      </c>
      <c r="X292" s="37"/>
      <c r="Y292" s="346"/>
      <c r="Z292" s="346"/>
    </row>
    <row r="293" spans="1:53" ht="14.25" hidden="1" customHeight="1" x14ac:dyDescent="0.25">
      <c r="A293" s="364" t="s">
        <v>60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56">
        <v>4607091387292</v>
      </c>
      <c r="E294" s="349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8"/>
      <c r="P294" s="348"/>
      <c r="Q294" s="348"/>
      <c r="R294" s="349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56">
        <v>4607091387315</v>
      </c>
      <c r="E295" s="349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85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86"/>
      <c r="N296" s="353" t="s">
        <v>66</v>
      </c>
      <c r="O296" s="354"/>
      <c r="P296" s="354"/>
      <c r="Q296" s="354"/>
      <c r="R296" s="354"/>
      <c r="S296" s="354"/>
      <c r="T296" s="355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86"/>
      <c r="N297" s="353" t="s">
        <v>66</v>
      </c>
      <c r="O297" s="354"/>
      <c r="P297" s="354"/>
      <c r="Q297" s="354"/>
      <c r="R297" s="354"/>
      <c r="S297" s="354"/>
      <c r="T297" s="355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50" t="s">
        <v>435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39"/>
      <c r="Z298" s="339"/>
    </row>
    <row r="299" spans="1:53" ht="14.25" hidden="1" customHeight="1" x14ac:dyDescent="0.25">
      <c r="A299" s="364" t="s">
        <v>60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56">
        <v>4607091383836</v>
      </c>
      <c r="E300" s="349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8"/>
      <c r="P300" s="348"/>
      <c r="Q300" s="348"/>
      <c r="R300" s="349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85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86"/>
      <c r="N301" s="353" t="s">
        <v>66</v>
      </c>
      <c r="O301" s="354"/>
      <c r="P301" s="354"/>
      <c r="Q301" s="354"/>
      <c r="R301" s="354"/>
      <c r="S301" s="354"/>
      <c r="T301" s="355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86"/>
      <c r="N302" s="353" t="s">
        <v>66</v>
      </c>
      <c r="O302" s="354"/>
      <c r="P302" s="354"/>
      <c r="Q302" s="354"/>
      <c r="R302" s="354"/>
      <c r="S302" s="354"/>
      <c r="T302" s="355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64" t="s">
        <v>68</v>
      </c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38"/>
      <c r="Z303" s="338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56">
        <v>4607091387919</v>
      </c>
      <c r="E304" s="349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8"/>
      <c r="P304" s="348"/>
      <c r="Q304" s="348"/>
      <c r="R304" s="349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85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86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86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64" t="s">
        <v>204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56">
        <v>4607091388831</v>
      </c>
      <c r="E308" s="349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8"/>
      <c r="P308" s="348"/>
      <c r="Q308" s="348"/>
      <c r="R308" s="349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85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86"/>
      <c r="N309" s="353" t="s">
        <v>66</v>
      </c>
      <c r="O309" s="354"/>
      <c r="P309" s="354"/>
      <c r="Q309" s="354"/>
      <c r="R309" s="354"/>
      <c r="S309" s="354"/>
      <c r="T309" s="355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86"/>
      <c r="N310" s="353" t="s">
        <v>66</v>
      </c>
      <c r="O310" s="354"/>
      <c r="P310" s="354"/>
      <c r="Q310" s="354"/>
      <c r="R310" s="354"/>
      <c r="S310" s="354"/>
      <c r="T310" s="355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64" t="s">
        <v>84</v>
      </c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56">
        <v>4607091383102</v>
      </c>
      <c r="E312" s="349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8"/>
      <c r="P312" s="348"/>
      <c r="Q312" s="348"/>
      <c r="R312" s="349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85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86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86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69" t="s">
        <v>444</v>
      </c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  <c r="U315" s="370"/>
      <c r="V315" s="370"/>
      <c r="W315" s="370"/>
      <c r="X315" s="370"/>
      <c r="Y315" s="48"/>
      <c r="Z315" s="48"/>
    </row>
    <row r="316" spans="1:53" ht="16.5" hidden="1" customHeight="1" x14ac:dyDescent="0.25">
      <c r="A316" s="350" t="s">
        <v>445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14.25" hidden="1" customHeight="1" x14ac:dyDescent="0.25">
      <c r="A317" s="364" t="s">
        <v>68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56">
        <v>4607091383928</v>
      </c>
      <c r="E318" s="349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48"/>
      <c r="P318" s="348"/>
      <c r="Q318" s="348"/>
      <c r="R318" s="349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85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86"/>
      <c r="N319" s="353" t="s">
        <v>66</v>
      </c>
      <c r="O319" s="354"/>
      <c r="P319" s="354"/>
      <c r="Q319" s="354"/>
      <c r="R319" s="354"/>
      <c r="S319" s="354"/>
      <c r="T319" s="355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86"/>
      <c r="N320" s="353" t="s">
        <v>66</v>
      </c>
      <c r="O320" s="354"/>
      <c r="P320" s="354"/>
      <c r="Q320" s="354"/>
      <c r="R320" s="354"/>
      <c r="S320" s="354"/>
      <c r="T320" s="355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69" t="s">
        <v>448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48"/>
      <c r="Z321" s="48"/>
    </row>
    <row r="322" spans="1:53" ht="16.5" hidden="1" customHeight="1" x14ac:dyDescent="0.25">
      <c r="A322" s="350" t="s">
        <v>449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14.25" hidden="1" customHeight="1" x14ac:dyDescent="0.25">
      <c r="A323" s="364" t="s">
        <v>106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56">
        <v>4607091383997</v>
      </c>
      <c r="E324" s="349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43">
        <v>300</v>
      </c>
      <c r="W324" s="344">
        <f t="shared" ref="W324:W331" si="16">IFERROR(IF(V324="",0,CEILING((V324/$H324),1)*$H324),"")</f>
        <v>300</v>
      </c>
      <c r="X324" s="36">
        <f>IFERROR(IF(W324=0,"",ROUNDUP(W324/H324,0)*0.02175),"")</f>
        <v>0.43499999999999994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56">
        <v>4607091383997</v>
      </c>
      <c r="E325" s="349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56">
        <v>4607091384130</v>
      </c>
      <c r="E326" s="349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56">
        <v>4607091384130</v>
      </c>
      <c r="E327" s="349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8"/>
      <c r="P327" s="348"/>
      <c r="Q327" s="348"/>
      <c r="R327" s="349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56">
        <v>4607091384147</v>
      </c>
      <c r="E328" s="349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48"/>
      <c r="P328" s="348"/>
      <c r="Q328" s="348"/>
      <c r="R328" s="349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56">
        <v>4607091384147</v>
      </c>
      <c r="E329" s="349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48"/>
      <c r="P329" s="348"/>
      <c r="Q329" s="348"/>
      <c r="R329" s="349"/>
      <c r="S329" s="34"/>
      <c r="T329" s="34"/>
      <c r="U329" s="35" t="s">
        <v>65</v>
      </c>
      <c r="V329" s="343">
        <v>450</v>
      </c>
      <c r="W329" s="344">
        <f t="shared" si="16"/>
        <v>450</v>
      </c>
      <c r="X329" s="36">
        <f>IFERROR(IF(W329=0,"",ROUNDUP(W329/H329,0)*0.02175),"")</f>
        <v>0.65249999999999997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56">
        <v>4607091384154</v>
      </c>
      <c r="E330" s="349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48"/>
      <c r="P330" s="348"/>
      <c r="Q330" s="348"/>
      <c r="R330" s="349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56">
        <v>4607091384161</v>
      </c>
      <c r="E331" s="349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48"/>
      <c r="P331" s="348"/>
      <c r="Q331" s="348"/>
      <c r="R331" s="349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85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86"/>
      <c r="N332" s="353" t="s">
        <v>66</v>
      </c>
      <c r="O332" s="354"/>
      <c r="P332" s="354"/>
      <c r="Q332" s="354"/>
      <c r="R332" s="354"/>
      <c r="S332" s="354"/>
      <c r="T332" s="355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50</v>
      </c>
      <c r="W332" s="345">
        <f>IFERROR(W324/H324,"0")+IFERROR(W325/H325,"0")+IFERROR(W326/H326,"0")+IFERROR(W327/H327,"0")+IFERROR(W328/H328,"0")+IFERROR(W329/H329,"0")+IFERROR(W330/H330,"0")+IFERROR(W331/H331,"0")</f>
        <v>50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1.0874999999999999</v>
      </c>
      <c r="Y332" s="346"/>
      <c r="Z332" s="346"/>
    </row>
    <row r="333" spans="1:53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86"/>
      <c r="N333" s="353" t="s">
        <v>66</v>
      </c>
      <c r="O333" s="354"/>
      <c r="P333" s="354"/>
      <c r="Q333" s="354"/>
      <c r="R333" s="354"/>
      <c r="S333" s="354"/>
      <c r="T333" s="355"/>
      <c r="U333" s="37" t="s">
        <v>65</v>
      </c>
      <c r="V333" s="345">
        <f>IFERROR(SUM(V324:V331),"0")</f>
        <v>750</v>
      </c>
      <c r="W333" s="345">
        <f>IFERROR(SUM(W324:W331),"0")</f>
        <v>750</v>
      </c>
      <c r="X333" s="37"/>
      <c r="Y333" s="346"/>
      <c r="Z333" s="346"/>
    </row>
    <row r="334" spans="1:53" ht="14.25" hidden="1" customHeight="1" x14ac:dyDescent="0.25">
      <c r="A334" s="364" t="s">
        <v>98</v>
      </c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56">
        <v>4607091383980</v>
      </c>
      <c r="E335" s="349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48"/>
      <c r="P335" s="348"/>
      <c r="Q335" s="348"/>
      <c r="R335" s="349"/>
      <c r="S335" s="34"/>
      <c r="T335" s="34"/>
      <c r="U335" s="35" t="s">
        <v>65</v>
      </c>
      <c r="V335" s="343">
        <v>60</v>
      </c>
      <c r="W335" s="344">
        <f>IFERROR(IF(V335="",0,CEILING((V335/$H335),1)*$H335),"")</f>
        <v>60</v>
      </c>
      <c r="X335" s="36">
        <f>IFERROR(IF(W335=0,"",ROUNDUP(W335/H335,0)*0.02175),"")</f>
        <v>8.6999999999999994E-2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56">
        <v>4680115883314</v>
      </c>
      <c r="E336" s="349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48"/>
      <c r="P336" s="348"/>
      <c r="Q336" s="348"/>
      <c r="R336" s="349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56">
        <v>4607091384178</v>
      </c>
      <c r="E337" s="349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5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86"/>
      <c r="N338" s="353" t="s">
        <v>66</v>
      </c>
      <c r="O338" s="354"/>
      <c r="P338" s="354"/>
      <c r="Q338" s="354"/>
      <c r="R338" s="354"/>
      <c r="S338" s="354"/>
      <c r="T338" s="355"/>
      <c r="U338" s="37" t="s">
        <v>67</v>
      </c>
      <c r="V338" s="345">
        <f>IFERROR(V335/H335,"0")+IFERROR(V336/H336,"0")+IFERROR(V337/H337,"0")</f>
        <v>4</v>
      </c>
      <c r="W338" s="345">
        <f>IFERROR(W335/H335,"0")+IFERROR(W336/H336,"0")+IFERROR(W337/H337,"0")</f>
        <v>4</v>
      </c>
      <c r="X338" s="345">
        <f>IFERROR(IF(X335="",0,X335),"0")+IFERROR(IF(X336="",0,X336),"0")+IFERROR(IF(X337="",0,X337),"0")</f>
        <v>8.6999999999999994E-2</v>
      </c>
      <c r="Y338" s="346"/>
      <c r="Z338" s="346"/>
    </row>
    <row r="339" spans="1:53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86"/>
      <c r="N339" s="353" t="s">
        <v>66</v>
      </c>
      <c r="O339" s="354"/>
      <c r="P339" s="354"/>
      <c r="Q339" s="354"/>
      <c r="R339" s="354"/>
      <c r="S339" s="354"/>
      <c r="T339" s="355"/>
      <c r="U339" s="37" t="s">
        <v>65</v>
      </c>
      <c r="V339" s="345">
        <f>IFERROR(SUM(V335:V337),"0")</f>
        <v>60</v>
      </c>
      <c r="W339" s="345">
        <f>IFERROR(SUM(W335:W337),"0")</f>
        <v>60</v>
      </c>
      <c r="X339" s="37"/>
      <c r="Y339" s="346"/>
      <c r="Z339" s="346"/>
    </row>
    <row r="340" spans="1:53" ht="14.25" hidden="1" customHeight="1" x14ac:dyDescent="0.25">
      <c r="A340" s="364" t="s">
        <v>68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56">
        <v>4607091383928</v>
      </c>
      <c r="E341" s="349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42" t="s">
        <v>471</v>
      </c>
      <c r="O341" s="348"/>
      <c r="P341" s="348"/>
      <c r="Q341" s="348"/>
      <c r="R341" s="349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56">
        <v>4607091384260</v>
      </c>
      <c r="E342" s="349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48"/>
      <c r="P342" s="348"/>
      <c r="Q342" s="348"/>
      <c r="R342" s="349"/>
      <c r="S342" s="34"/>
      <c r="T342" s="34"/>
      <c r="U342" s="35" t="s">
        <v>65</v>
      </c>
      <c r="V342" s="343">
        <v>550</v>
      </c>
      <c r="W342" s="344">
        <f>IFERROR(IF(V342="",0,CEILING((V342/$H342),1)*$H342),"")</f>
        <v>553.79999999999995</v>
      </c>
      <c r="X342" s="36">
        <f>IFERROR(IF(W342=0,"",ROUNDUP(W342/H342,0)*0.02175),"")</f>
        <v>1.5442499999999999</v>
      </c>
      <c r="Y342" s="56"/>
      <c r="Z342" s="57"/>
      <c r="AD342" s="58"/>
      <c r="BA342" s="247" t="s">
        <v>1</v>
      </c>
    </row>
    <row r="343" spans="1:53" x14ac:dyDescent="0.2">
      <c r="A343" s="385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86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45">
        <f>IFERROR(V341/H341,"0")+IFERROR(V342/H342,"0")</f>
        <v>70.512820512820511</v>
      </c>
      <c r="W343" s="345">
        <f>IFERROR(W341/H341,"0")+IFERROR(W342/H342,"0")</f>
        <v>71</v>
      </c>
      <c r="X343" s="345">
        <f>IFERROR(IF(X341="",0,X341),"0")+IFERROR(IF(X342="",0,X342),"0")</f>
        <v>1.5442499999999999</v>
      </c>
      <c r="Y343" s="346"/>
      <c r="Z343" s="346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86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45">
        <f>IFERROR(SUM(V341:V342),"0")</f>
        <v>550</v>
      </c>
      <c r="W344" s="345">
        <f>IFERROR(SUM(W341:W342),"0")</f>
        <v>553.79999999999995</v>
      </c>
      <c r="X344" s="37"/>
      <c r="Y344" s="346"/>
      <c r="Z344" s="346"/>
    </row>
    <row r="345" spans="1:53" ht="14.25" hidden="1" customHeight="1" x14ac:dyDescent="0.25">
      <c r="A345" s="364" t="s">
        <v>204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56">
        <v>4607091384673</v>
      </c>
      <c r="E346" s="349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85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86"/>
      <c r="N347" s="353" t="s">
        <v>66</v>
      </c>
      <c r="O347" s="354"/>
      <c r="P347" s="354"/>
      <c r="Q347" s="354"/>
      <c r="R347" s="354"/>
      <c r="S347" s="354"/>
      <c r="T347" s="355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86"/>
      <c r="N348" s="353" t="s">
        <v>66</v>
      </c>
      <c r="O348" s="354"/>
      <c r="P348" s="354"/>
      <c r="Q348" s="354"/>
      <c r="R348" s="354"/>
      <c r="S348" s="354"/>
      <c r="T348" s="355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50" t="s">
        <v>476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39"/>
      <c r="Z349" s="339"/>
    </row>
    <row r="350" spans="1:53" ht="14.25" hidden="1" customHeight="1" x14ac:dyDescent="0.25">
      <c r="A350" s="364" t="s">
        <v>106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56">
        <v>4607091384185</v>
      </c>
      <c r="E351" s="349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48"/>
      <c r="P351" s="348"/>
      <c r="Q351" s="348"/>
      <c r="R351" s="349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56">
        <v>4607091384192</v>
      </c>
      <c r="E352" s="349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48"/>
      <c r="P352" s="348"/>
      <c r="Q352" s="348"/>
      <c r="R352" s="349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56">
        <v>4680115881907</v>
      </c>
      <c r="E353" s="349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48"/>
      <c r="P353" s="348"/>
      <c r="Q353" s="348"/>
      <c r="R353" s="349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56">
        <v>4680115883925</v>
      </c>
      <c r="E354" s="349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48"/>
      <c r="P354" s="348"/>
      <c r="Q354" s="348"/>
      <c r="R354" s="349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56">
        <v>4607091384680</v>
      </c>
      <c r="E355" s="349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85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86"/>
      <c r="N356" s="353" t="s">
        <v>66</v>
      </c>
      <c r="O356" s="354"/>
      <c r="P356" s="354"/>
      <c r="Q356" s="354"/>
      <c r="R356" s="354"/>
      <c r="S356" s="354"/>
      <c r="T356" s="355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86"/>
      <c r="N357" s="353" t="s">
        <v>66</v>
      </c>
      <c r="O357" s="354"/>
      <c r="P357" s="354"/>
      <c r="Q357" s="354"/>
      <c r="R357" s="354"/>
      <c r="S357" s="354"/>
      <c r="T357" s="355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64" t="s">
        <v>60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56">
        <v>4607091384802</v>
      </c>
      <c r="E359" s="349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56">
        <v>4607091384826</v>
      </c>
      <c r="E360" s="349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48"/>
      <c r="P360" s="348"/>
      <c r="Q360" s="348"/>
      <c r="R360" s="349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85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86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86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64" t="s">
        <v>68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8"/>
      <c r="Z363" s="338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56">
        <v>4607091384246</v>
      </c>
      <c r="E364" s="349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7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48"/>
      <c r="P364" s="348"/>
      <c r="Q364" s="348"/>
      <c r="R364" s="349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56">
        <v>4680115881976</v>
      </c>
      <c r="E365" s="349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7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48"/>
      <c r="P365" s="348"/>
      <c r="Q365" s="348"/>
      <c r="R365" s="349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56">
        <v>4607091384253</v>
      </c>
      <c r="E366" s="349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56">
        <v>4680115881969</v>
      </c>
      <c r="E367" s="349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48"/>
      <c r="P367" s="348"/>
      <c r="Q367" s="348"/>
      <c r="R367" s="349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idden="1" x14ac:dyDescent="0.2">
      <c r="A368" s="385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86"/>
      <c r="N368" s="353" t="s">
        <v>66</v>
      </c>
      <c r="O368" s="354"/>
      <c r="P368" s="354"/>
      <c r="Q368" s="354"/>
      <c r="R368" s="354"/>
      <c r="S368" s="354"/>
      <c r="T368" s="355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hidden="1" x14ac:dyDescent="0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86"/>
      <c r="N369" s="353" t="s">
        <v>66</v>
      </c>
      <c r="O369" s="354"/>
      <c r="P369" s="354"/>
      <c r="Q369" s="354"/>
      <c r="R369" s="354"/>
      <c r="S369" s="354"/>
      <c r="T369" s="355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hidden="1" customHeight="1" x14ac:dyDescent="0.25">
      <c r="A370" s="364" t="s">
        <v>204</v>
      </c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56">
        <v>4607091389357</v>
      </c>
      <c r="E371" s="349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48"/>
      <c r="P371" s="348"/>
      <c r="Q371" s="348"/>
      <c r="R371" s="349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85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86"/>
      <c r="N372" s="353" t="s">
        <v>66</v>
      </c>
      <c r="O372" s="354"/>
      <c r="P372" s="354"/>
      <c r="Q372" s="354"/>
      <c r="R372" s="354"/>
      <c r="S372" s="354"/>
      <c r="T372" s="355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86"/>
      <c r="N373" s="353" t="s">
        <v>66</v>
      </c>
      <c r="O373" s="354"/>
      <c r="P373" s="354"/>
      <c r="Q373" s="354"/>
      <c r="R373" s="354"/>
      <c r="S373" s="354"/>
      <c r="T373" s="355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369" t="s">
        <v>501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48"/>
      <c r="Z374" s="48"/>
    </row>
    <row r="375" spans="1:53" ht="16.5" hidden="1" customHeight="1" x14ac:dyDescent="0.25">
      <c r="A375" s="350" t="s">
        <v>502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14.25" hidden="1" customHeight="1" x14ac:dyDescent="0.25">
      <c r="A376" s="364" t="s">
        <v>106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56">
        <v>4607091389708</v>
      </c>
      <c r="E377" s="349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56">
        <v>4607091389692</v>
      </c>
      <c r="E378" s="349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85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86"/>
      <c r="N379" s="353" t="s">
        <v>66</v>
      </c>
      <c r="O379" s="354"/>
      <c r="P379" s="354"/>
      <c r="Q379" s="354"/>
      <c r="R379" s="354"/>
      <c r="S379" s="354"/>
      <c r="T379" s="355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86"/>
      <c r="N380" s="353" t="s">
        <v>66</v>
      </c>
      <c r="O380" s="354"/>
      <c r="P380" s="354"/>
      <c r="Q380" s="354"/>
      <c r="R380" s="354"/>
      <c r="S380" s="354"/>
      <c r="T380" s="355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64" t="s">
        <v>60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8"/>
      <c r="Z381" s="338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56">
        <v>4607091389753</v>
      </c>
      <c r="E382" s="349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56">
        <v>4607091389760</v>
      </c>
      <c r="E383" s="349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48"/>
      <c r="P383" s="348"/>
      <c r="Q383" s="348"/>
      <c r="R383" s="349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56">
        <v>4607091389746</v>
      </c>
      <c r="E384" s="349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43">
        <v>70</v>
      </c>
      <c r="W384" s="344">
        <f t="shared" si="17"/>
        <v>71.400000000000006</v>
      </c>
      <c r="X384" s="36">
        <f>IFERROR(IF(W384=0,"",ROUNDUP(W384/H384,0)*0.00753),"")</f>
        <v>0.12801000000000001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56">
        <v>4680115882928</v>
      </c>
      <c r="E385" s="349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56">
        <v>4680115883147</v>
      </c>
      <c r="E386" s="349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48"/>
      <c r="P386" s="348"/>
      <c r="Q386" s="348"/>
      <c r="R386" s="349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56">
        <v>4607091384338</v>
      </c>
      <c r="E387" s="349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48"/>
      <c r="P387" s="348"/>
      <c r="Q387" s="348"/>
      <c r="R387" s="349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56">
        <v>4680115883154</v>
      </c>
      <c r="E388" s="349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48"/>
      <c r="P388" s="348"/>
      <c r="Q388" s="348"/>
      <c r="R388" s="349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56">
        <v>4607091389524</v>
      </c>
      <c r="E389" s="349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48"/>
      <c r="P389" s="348"/>
      <c r="Q389" s="348"/>
      <c r="R389" s="349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56">
        <v>4680115883161</v>
      </c>
      <c r="E390" s="349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48"/>
      <c r="P390" s="348"/>
      <c r="Q390" s="348"/>
      <c r="R390" s="349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56">
        <v>4607091384345</v>
      </c>
      <c r="E391" s="349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48"/>
      <c r="P391" s="348"/>
      <c r="Q391" s="348"/>
      <c r="R391" s="349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56">
        <v>4680115883178</v>
      </c>
      <c r="E392" s="349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48"/>
      <c r="P392" s="348"/>
      <c r="Q392" s="348"/>
      <c r="R392" s="349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56">
        <v>4607091389531</v>
      </c>
      <c r="E393" s="349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56">
        <v>4680115883185</v>
      </c>
      <c r="E394" s="349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85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86"/>
      <c r="N395" s="353" t="s">
        <v>66</v>
      </c>
      <c r="O395" s="354"/>
      <c r="P395" s="354"/>
      <c r="Q395" s="354"/>
      <c r="R395" s="354"/>
      <c r="S395" s="354"/>
      <c r="T395" s="355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16.666666666666664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17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0.12801000000000001</v>
      </c>
      <c r="Y395" s="346"/>
      <c r="Z395" s="346"/>
    </row>
    <row r="396" spans="1:53" x14ac:dyDescent="0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86"/>
      <c r="N396" s="353" t="s">
        <v>66</v>
      </c>
      <c r="O396" s="354"/>
      <c r="P396" s="354"/>
      <c r="Q396" s="354"/>
      <c r="R396" s="354"/>
      <c r="S396" s="354"/>
      <c r="T396" s="355"/>
      <c r="U396" s="37" t="s">
        <v>65</v>
      </c>
      <c r="V396" s="345">
        <f>IFERROR(SUM(V382:V394),"0")</f>
        <v>70</v>
      </c>
      <c r="W396" s="345">
        <f>IFERROR(SUM(W382:W394),"0")</f>
        <v>71.400000000000006</v>
      </c>
      <c r="X396" s="37"/>
      <c r="Y396" s="346"/>
      <c r="Z396" s="346"/>
    </row>
    <row r="397" spans="1:53" ht="14.25" hidden="1" customHeight="1" x14ac:dyDescent="0.25">
      <c r="A397" s="364" t="s">
        <v>68</v>
      </c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56">
        <v>4607091389685</v>
      </c>
      <c r="E398" s="349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48"/>
      <c r="P398" s="348"/>
      <c r="Q398" s="348"/>
      <c r="R398" s="349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56">
        <v>4607091389654</v>
      </c>
      <c r="E399" s="349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48"/>
      <c r="P399" s="348"/>
      <c r="Q399" s="348"/>
      <c r="R399" s="349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56">
        <v>4607091384352</v>
      </c>
      <c r="E400" s="349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48"/>
      <c r="P400" s="348"/>
      <c r="Q400" s="348"/>
      <c r="R400" s="349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56">
        <v>4607091389661</v>
      </c>
      <c r="E401" s="349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6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48"/>
      <c r="P401" s="348"/>
      <c r="Q401" s="348"/>
      <c r="R401" s="349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85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86"/>
      <c r="N402" s="353" t="s">
        <v>66</v>
      </c>
      <c r="O402" s="354"/>
      <c r="P402" s="354"/>
      <c r="Q402" s="354"/>
      <c r="R402" s="354"/>
      <c r="S402" s="354"/>
      <c r="T402" s="355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86"/>
      <c r="N403" s="353" t="s">
        <v>66</v>
      </c>
      <c r="O403" s="354"/>
      <c r="P403" s="354"/>
      <c r="Q403" s="354"/>
      <c r="R403" s="354"/>
      <c r="S403" s="354"/>
      <c r="T403" s="355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64" t="s">
        <v>204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56">
        <v>4680115881648</v>
      </c>
      <c r="E405" s="349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48"/>
      <c r="P405" s="348"/>
      <c r="Q405" s="348"/>
      <c r="R405" s="349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85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86"/>
      <c r="N406" s="353" t="s">
        <v>66</v>
      </c>
      <c r="O406" s="354"/>
      <c r="P406" s="354"/>
      <c r="Q406" s="354"/>
      <c r="R406" s="354"/>
      <c r="S406" s="354"/>
      <c r="T406" s="355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86"/>
      <c r="N407" s="353" t="s">
        <v>66</v>
      </c>
      <c r="O407" s="354"/>
      <c r="P407" s="354"/>
      <c r="Q407" s="354"/>
      <c r="R407" s="354"/>
      <c r="S407" s="354"/>
      <c r="T407" s="355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64" t="s">
        <v>84</v>
      </c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56">
        <v>4680115884359</v>
      </c>
      <c r="E409" s="349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48"/>
      <c r="P409" s="348"/>
      <c r="Q409" s="348"/>
      <c r="R409" s="349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56">
        <v>4680115884335</v>
      </c>
      <c r="E410" s="349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48"/>
      <c r="P410" s="348"/>
      <c r="Q410" s="348"/>
      <c r="R410" s="349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56">
        <v>4680115884342</v>
      </c>
      <c r="E411" s="349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48"/>
      <c r="P411" s="348"/>
      <c r="Q411" s="348"/>
      <c r="R411" s="349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56">
        <v>4680115884113</v>
      </c>
      <c r="E412" s="349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48"/>
      <c r="P412" s="348"/>
      <c r="Q412" s="348"/>
      <c r="R412" s="349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85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86"/>
      <c r="N413" s="353" t="s">
        <v>66</v>
      </c>
      <c r="O413" s="354"/>
      <c r="P413" s="354"/>
      <c r="Q413" s="354"/>
      <c r="R413" s="354"/>
      <c r="S413" s="354"/>
      <c r="T413" s="355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86"/>
      <c r="N414" s="353" t="s">
        <v>66</v>
      </c>
      <c r="O414" s="354"/>
      <c r="P414" s="354"/>
      <c r="Q414" s="354"/>
      <c r="R414" s="354"/>
      <c r="S414" s="354"/>
      <c r="T414" s="355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50" t="s">
        <v>553</v>
      </c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39"/>
      <c r="Z415" s="339"/>
    </row>
    <row r="416" spans="1:53" ht="14.25" hidden="1" customHeight="1" x14ac:dyDescent="0.25">
      <c r="A416" s="364" t="s">
        <v>98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56">
        <v>4607091389388</v>
      </c>
      <c r="E417" s="349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48"/>
      <c r="P417" s="348"/>
      <c r="Q417" s="348"/>
      <c r="R417" s="349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56">
        <v>4607091389364</v>
      </c>
      <c r="E418" s="349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48"/>
      <c r="P418" s="348"/>
      <c r="Q418" s="348"/>
      <c r="R418" s="349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85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86"/>
      <c r="N419" s="353" t="s">
        <v>66</v>
      </c>
      <c r="O419" s="354"/>
      <c r="P419" s="354"/>
      <c r="Q419" s="354"/>
      <c r="R419" s="354"/>
      <c r="S419" s="354"/>
      <c r="T419" s="355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86"/>
      <c r="N420" s="353" t="s">
        <v>66</v>
      </c>
      <c r="O420" s="354"/>
      <c r="P420" s="354"/>
      <c r="Q420" s="354"/>
      <c r="R420" s="354"/>
      <c r="S420" s="354"/>
      <c r="T420" s="355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64" t="s">
        <v>60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38"/>
      <c r="Z421" s="338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56">
        <v>4607091389739</v>
      </c>
      <c r="E422" s="349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48"/>
      <c r="P422" s="348"/>
      <c r="Q422" s="348"/>
      <c r="R422" s="349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56">
        <v>4680115883048</v>
      </c>
      <c r="E423" s="349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48"/>
      <c r="P423" s="348"/>
      <c r="Q423" s="348"/>
      <c r="R423" s="349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56">
        <v>4607091389425</v>
      </c>
      <c r="E424" s="349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48"/>
      <c r="P424" s="348"/>
      <c r="Q424" s="348"/>
      <c r="R424" s="349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56">
        <v>4680115882911</v>
      </c>
      <c r="E425" s="349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48"/>
      <c r="P425" s="348"/>
      <c r="Q425" s="348"/>
      <c r="R425" s="349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56">
        <v>4680115880771</v>
      </c>
      <c r="E426" s="349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48"/>
      <c r="P426" s="348"/>
      <c r="Q426" s="348"/>
      <c r="R426" s="349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56">
        <v>4607091389500</v>
      </c>
      <c r="E427" s="349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48"/>
      <c r="P427" s="348"/>
      <c r="Q427" s="348"/>
      <c r="R427" s="349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56">
        <v>4680115881983</v>
      </c>
      <c r="E428" s="349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48"/>
      <c r="P428" s="348"/>
      <c r="Q428" s="348"/>
      <c r="R428" s="349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385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86"/>
      <c r="N429" s="353" t="s">
        <v>66</v>
      </c>
      <c r="O429" s="354"/>
      <c r="P429" s="354"/>
      <c r="Q429" s="354"/>
      <c r="R429" s="354"/>
      <c r="S429" s="354"/>
      <c r="T429" s="355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86"/>
      <c r="N430" s="353" t="s">
        <v>66</v>
      </c>
      <c r="O430" s="354"/>
      <c r="P430" s="354"/>
      <c r="Q430" s="354"/>
      <c r="R430" s="354"/>
      <c r="S430" s="354"/>
      <c r="T430" s="355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64" t="s">
        <v>93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56">
        <v>4680115884090</v>
      </c>
      <c r="E432" s="349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4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48"/>
      <c r="P432" s="348"/>
      <c r="Q432" s="348"/>
      <c r="R432" s="349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85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86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86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64" t="s">
        <v>574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56">
        <v>4680115884564</v>
      </c>
      <c r="E436" s="349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48"/>
      <c r="P436" s="348"/>
      <c r="Q436" s="348"/>
      <c r="R436" s="349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5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86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86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69" t="s">
        <v>577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48"/>
      <c r="Z439" s="48"/>
    </row>
    <row r="440" spans="1:53" ht="16.5" hidden="1" customHeight="1" x14ac:dyDescent="0.25">
      <c r="A440" s="350" t="s">
        <v>577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9"/>
      <c r="Z440" s="339"/>
    </row>
    <row r="441" spans="1:53" ht="14.25" hidden="1" customHeight="1" x14ac:dyDescent="0.25">
      <c r="A441" s="364" t="s">
        <v>106</v>
      </c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56">
        <v>4607091389067</v>
      </c>
      <c r="E442" s="349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56">
        <v>4607091383522</v>
      </c>
      <c r="E443" s="349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43">
        <v>350</v>
      </c>
      <c r="W443" s="344">
        <f t="shared" si="20"/>
        <v>353.76</v>
      </c>
      <c r="X443" s="36">
        <f t="shared" si="21"/>
        <v>0.80132000000000003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56">
        <v>4607091384437</v>
      </c>
      <c r="E444" s="349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56">
        <v>4607091384437</v>
      </c>
      <c r="E445" s="349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7" t="s">
        <v>585</v>
      </c>
      <c r="O445" s="348"/>
      <c r="P445" s="348"/>
      <c r="Q445" s="348"/>
      <c r="R445" s="349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56">
        <v>4607091389104</v>
      </c>
      <c r="E446" s="349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34"/>
      <c r="T446" s="34"/>
      <c r="U446" s="35" t="s">
        <v>65</v>
      </c>
      <c r="V446" s="343">
        <v>100</v>
      </c>
      <c r="W446" s="344">
        <f t="shared" si="20"/>
        <v>100.32000000000001</v>
      </c>
      <c r="X446" s="36">
        <f t="shared" si="21"/>
        <v>0.22724</v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56">
        <v>4607091389104</v>
      </c>
      <c r="E447" s="349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609" t="s">
        <v>589</v>
      </c>
      <c r="O447" s="348"/>
      <c r="P447" s="348"/>
      <c r="Q447" s="348"/>
      <c r="R447" s="349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56">
        <v>4680115880603</v>
      </c>
      <c r="E448" s="349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4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48"/>
      <c r="P448" s="348"/>
      <c r="Q448" s="348"/>
      <c r="R448" s="349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56">
        <v>4607091389999</v>
      </c>
      <c r="E449" s="349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6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56">
        <v>4680115882782</v>
      </c>
      <c r="E450" s="349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48"/>
      <c r="P450" s="348"/>
      <c r="Q450" s="348"/>
      <c r="R450" s="349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56">
        <v>4680115882782</v>
      </c>
      <c r="E451" s="349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614" t="s">
        <v>598</v>
      </c>
      <c r="O451" s="348"/>
      <c r="P451" s="348"/>
      <c r="Q451" s="348"/>
      <c r="R451" s="349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56">
        <v>4607091389098</v>
      </c>
      <c r="E452" s="349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48"/>
      <c r="P452" s="348"/>
      <c r="Q452" s="348"/>
      <c r="R452" s="349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56">
        <v>4607091389982</v>
      </c>
      <c r="E453" s="349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48"/>
      <c r="P453" s="348"/>
      <c r="Q453" s="348"/>
      <c r="R453" s="349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56">
        <v>4607091389982</v>
      </c>
      <c r="E454" s="349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12" t="s">
        <v>604</v>
      </c>
      <c r="O454" s="348"/>
      <c r="P454" s="348"/>
      <c r="Q454" s="348"/>
      <c r="R454" s="349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85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86"/>
      <c r="N455" s="353" t="s">
        <v>66</v>
      </c>
      <c r="O455" s="354"/>
      <c r="P455" s="354"/>
      <c r="Q455" s="354"/>
      <c r="R455" s="354"/>
      <c r="S455" s="354"/>
      <c r="T455" s="355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85.22727272727272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86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1.0285600000000001</v>
      </c>
      <c r="Y455" s="346"/>
      <c r="Z455" s="346"/>
    </row>
    <row r="456" spans="1:53" x14ac:dyDescent="0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86"/>
      <c r="N456" s="353" t="s">
        <v>66</v>
      </c>
      <c r="O456" s="354"/>
      <c r="P456" s="354"/>
      <c r="Q456" s="354"/>
      <c r="R456" s="354"/>
      <c r="S456" s="354"/>
      <c r="T456" s="355"/>
      <c r="U456" s="37" t="s">
        <v>65</v>
      </c>
      <c r="V456" s="345">
        <f>IFERROR(SUM(V442:V454),"0")</f>
        <v>450</v>
      </c>
      <c r="W456" s="345">
        <f>IFERROR(SUM(W442:W454),"0")</f>
        <v>454.08</v>
      </c>
      <c r="X456" s="37"/>
      <c r="Y456" s="346"/>
      <c r="Z456" s="346"/>
    </row>
    <row r="457" spans="1:53" ht="14.25" hidden="1" customHeight="1" x14ac:dyDescent="0.25">
      <c r="A457" s="364" t="s">
        <v>98</v>
      </c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56">
        <v>4607091388930</v>
      </c>
      <c r="E458" s="349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48"/>
      <c r="P458" s="348"/>
      <c r="Q458" s="348"/>
      <c r="R458" s="349"/>
      <c r="S458" s="34"/>
      <c r="T458" s="34"/>
      <c r="U458" s="35" t="s">
        <v>65</v>
      </c>
      <c r="V458" s="343">
        <v>350</v>
      </c>
      <c r="W458" s="344">
        <f>IFERROR(IF(V458="",0,CEILING((V458/$H458),1)*$H458),"")</f>
        <v>353.76</v>
      </c>
      <c r="X458" s="36">
        <f>IFERROR(IF(W458=0,"",ROUNDUP(W458/H458,0)*0.01196),"")</f>
        <v>0.80132000000000003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56">
        <v>4680115880054</v>
      </c>
      <c r="E459" s="349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85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86"/>
      <c r="N460" s="353" t="s">
        <v>66</v>
      </c>
      <c r="O460" s="354"/>
      <c r="P460" s="354"/>
      <c r="Q460" s="354"/>
      <c r="R460" s="354"/>
      <c r="S460" s="354"/>
      <c r="T460" s="355"/>
      <c r="U460" s="37" t="s">
        <v>67</v>
      </c>
      <c r="V460" s="345">
        <f>IFERROR(V458/H458,"0")+IFERROR(V459/H459,"0")</f>
        <v>66.287878787878782</v>
      </c>
      <c r="W460" s="345">
        <f>IFERROR(W458/H458,"0")+IFERROR(W459/H459,"0")</f>
        <v>67</v>
      </c>
      <c r="X460" s="345">
        <f>IFERROR(IF(X458="",0,X458),"0")+IFERROR(IF(X459="",0,X459),"0")</f>
        <v>0.80132000000000003</v>
      </c>
      <c r="Y460" s="346"/>
      <c r="Z460" s="346"/>
    </row>
    <row r="461" spans="1:53" x14ac:dyDescent="0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86"/>
      <c r="N461" s="353" t="s">
        <v>66</v>
      </c>
      <c r="O461" s="354"/>
      <c r="P461" s="354"/>
      <c r="Q461" s="354"/>
      <c r="R461" s="354"/>
      <c r="S461" s="354"/>
      <c r="T461" s="355"/>
      <c r="U461" s="37" t="s">
        <v>65</v>
      </c>
      <c r="V461" s="345">
        <f>IFERROR(SUM(V458:V459),"0")</f>
        <v>350</v>
      </c>
      <c r="W461" s="345">
        <f>IFERROR(SUM(W458:W459),"0")</f>
        <v>353.76</v>
      </c>
      <c r="X461" s="37"/>
      <c r="Y461" s="346"/>
      <c r="Z461" s="346"/>
    </row>
    <row r="462" spans="1:53" ht="14.25" hidden="1" customHeight="1" x14ac:dyDescent="0.25">
      <c r="A462" s="364" t="s">
        <v>60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38"/>
      <c r="Z462" s="338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56">
        <v>4680115883116</v>
      </c>
      <c r="E463" s="349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48"/>
      <c r="P463" s="348"/>
      <c r="Q463" s="348"/>
      <c r="R463" s="349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56">
        <v>4680115883093</v>
      </c>
      <c r="E464" s="349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48"/>
      <c r="P464" s="348"/>
      <c r="Q464" s="348"/>
      <c r="R464" s="349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56">
        <v>4680115883109</v>
      </c>
      <c r="E465" s="349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48"/>
      <c r="P465" s="348"/>
      <c r="Q465" s="348"/>
      <c r="R465" s="349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56">
        <v>4680115882072</v>
      </c>
      <c r="E466" s="349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48"/>
      <c r="P466" s="348"/>
      <c r="Q466" s="348"/>
      <c r="R466" s="349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56">
        <v>4680115882102</v>
      </c>
      <c r="E467" s="349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48"/>
      <c r="P467" s="348"/>
      <c r="Q467" s="348"/>
      <c r="R467" s="349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56">
        <v>4680115882096</v>
      </c>
      <c r="E468" s="349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48"/>
      <c r="P468" s="348"/>
      <c r="Q468" s="348"/>
      <c r="R468" s="349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85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86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86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64" t="s">
        <v>68</v>
      </c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56">
        <v>4680115883536</v>
      </c>
      <c r="E472" s="349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48"/>
      <c r="P472" s="348"/>
      <c r="Q472" s="348"/>
      <c r="R472" s="349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56">
        <v>4607091383409</v>
      </c>
      <c r="E473" s="349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4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48"/>
      <c r="P473" s="348"/>
      <c r="Q473" s="348"/>
      <c r="R473" s="349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56">
        <v>4607091383416</v>
      </c>
      <c r="E474" s="349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48"/>
      <c r="P474" s="348"/>
      <c r="Q474" s="348"/>
      <c r="R474" s="349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85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86"/>
      <c r="N475" s="353" t="s">
        <v>66</v>
      </c>
      <c r="O475" s="354"/>
      <c r="P475" s="354"/>
      <c r="Q475" s="354"/>
      <c r="R475" s="354"/>
      <c r="S475" s="354"/>
      <c r="T475" s="355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86"/>
      <c r="N476" s="353" t="s">
        <v>66</v>
      </c>
      <c r="O476" s="354"/>
      <c r="P476" s="354"/>
      <c r="Q476" s="354"/>
      <c r="R476" s="354"/>
      <c r="S476" s="354"/>
      <c r="T476" s="355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69" t="s">
        <v>627</v>
      </c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  <c r="U477" s="370"/>
      <c r="V477" s="370"/>
      <c r="W477" s="370"/>
      <c r="X477" s="370"/>
      <c r="Y477" s="48"/>
      <c r="Z477" s="48"/>
    </row>
    <row r="478" spans="1:53" ht="16.5" hidden="1" customHeight="1" x14ac:dyDescent="0.25">
      <c r="A478" s="350" t="s">
        <v>628</v>
      </c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39"/>
      <c r="Z478" s="339"/>
    </row>
    <row r="479" spans="1:53" ht="14.25" hidden="1" customHeight="1" x14ac:dyDescent="0.25">
      <c r="A479" s="364" t="s">
        <v>106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56">
        <v>4640242181011</v>
      </c>
      <c r="E480" s="349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347" t="s">
        <v>631</v>
      </c>
      <c r="O480" s="348"/>
      <c r="P480" s="348"/>
      <c r="Q480" s="348"/>
      <c r="R480" s="349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56">
        <v>4640242180922</v>
      </c>
      <c r="E481" s="349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27" t="s">
        <v>634</v>
      </c>
      <c r="O481" s="348"/>
      <c r="P481" s="348"/>
      <c r="Q481" s="348"/>
      <c r="R481" s="349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56">
        <v>4640242180441</v>
      </c>
      <c r="E482" s="349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9" t="s">
        <v>637</v>
      </c>
      <c r="O482" s="348"/>
      <c r="P482" s="348"/>
      <c r="Q482" s="348"/>
      <c r="R482" s="349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56">
        <v>4640242180564</v>
      </c>
      <c r="E483" s="349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31" t="s">
        <v>640</v>
      </c>
      <c r="O483" s="348"/>
      <c r="P483" s="348"/>
      <c r="Q483" s="348"/>
      <c r="R483" s="349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56">
        <v>4640242180038</v>
      </c>
      <c r="E484" s="349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72" t="s">
        <v>643</v>
      </c>
      <c r="O484" s="348"/>
      <c r="P484" s="348"/>
      <c r="Q484" s="348"/>
      <c r="R484" s="349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385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86"/>
      <c r="N485" s="353" t="s">
        <v>66</v>
      </c>
      <c r="O485" s="354"/>
      <c r="P485" s="354"/>
      <c r="Q485" s="354"/>
      <c r="R485" s="354"/>
      <c r="S485" s="354"/>
      <c r="T485" s="355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86"/>
      <c r="N486" s="353" t="s">
        <v>66</v>
      </c>
      <c r="O486" s="354"/>
      <c r="P486" s="354"/>
      <c r="Q486" s="354"/>
      <c r="R486" s="354"/>
      <c r="S486" s="354"/>
      <c r="T486" s="355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64" t="s">
        <v>98</v>
      </c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56">
        <v>4640242180526</v>
      </c>
      <c r="E488" s="349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70" t="s">
        <v>646</v>
      </c>
      <c r="O488" s="348"/>
      <c r="P488" s="348"/>
      <c r="Q488" s="348"/>
      <c r="R488" s="349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56">
        <v>4640242180519</v>
      </c>
      <c r="E489" s="349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6" t="s">
        <v>649</v>
      </c>
      <c r="O489" s="348"/>
      <c r="P489" s="348"/>
      <c r="Q489" s="348"/>
      <c r="R489" s="349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85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86"/>
      <c r="N490" s="353" t="s">
        <v>66</v>
      </c>
      <c r="O490" s="354"/>
      <c r="P490" s="354"/>
      <c r="Q490" s="354"/>
      <c r="R490" s="354"/>
      <c r="S490" s="354"/>
      <c r="T490" s="355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86"/>
      <c r="N491" s="353" t="s">
        <v>66</v>
      </c>
      <c r="O491" s="354"/>
      <c r="P491" s="354"/>
      <c r="Q491" s="354"/>
      <c r="R491" s="354"/>
      <c r="S491" s="354"/>
      <c r="T491" s="355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64" t="s">
        <v>60</v>
      </c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56">
        <v>4640242180816</v>
      </c>
      <c r="E493" s="349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55" t="s">
        <v>652</v>
      </c>
      <c r="O493" s="348"/>
      <c r="P493" s="348"/>
      <c r="Q493" s="348"/>
      <c r="R493" s="349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56">
        <v>4640242180595</v>
      </c>
      <c r="E494" s="349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26" t="s">
        <v>655</v>
      </c>
      <c r="O494" s="348"/>
      <c r="P494" s="348"/>
      <c r="Q494" s="348"/>
      <c r="R494" s="349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56">
        <v>4640242180908</v>
      </c>
      <c r="E495" s="349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83" t="s">
        <v>658</v>
      </c>
      <c r="O495" s="348"/>
      <c r="P495" s="348"/>
      <c r="Q495" s="348"/>
      <c r="R495" s="349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56">
        <v>4640242180489</v>
      </c>
      <c r="E496" s="349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52" t="s">
        <v>661</v>
      </c>
      <c r="O496" s="348"/>
      <c r="P496" s="348"/>
      <c r="Q496" s="348"/>
      <c r="R496" s="349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hidden="1" x14ac:dyDescent="0.2">
      <c r="A497" s="385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86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hidden="1" x14ac:dyDescent="0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86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hidden="1" customHeight="1" x14ac:dyDescent="0.25">
      <c r="A499" s="364" t="s">
        <v>68</v>
      </c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56">
        <v>4680115880870</v>
      </c>
      <c r="E500" s="349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48"/>
      <c r="P500" s="348"/>
      <c r="Q500" s="348"/>
      <c r="R500" s="349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56">
        <v>4640242180540</v>
      </c>
      <c r="E501" s="349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19" t="s">
        <v>666</v>
      </c>
      <c r="O501" s="348"/>
      <c r="P501" s="348"/>
      <c r="Q501" s="348"/>
      <c r="R501" s="349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56">
        <v>4640242181233</v>
      </c>
      <c r="E502" s="349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18" t="s">
        <v>669</v>
      </c>
      <c r="O502" s="348"/>
      <c r="P502" s="348"/>
      <c r="Q502" s="348"/>
      <c r="R502" s="349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56">
        <v>4640242180557</v>
      </c>
      <c r="E503" s="349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81" t="s">
        <v>672</v>
      </c>
      <c r="O503" s="348"/>
      <c r="P503" s="348"/>
      <c r="Q503" s="348"/>
      <c r="R503" s="349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56">
        <v>4640242181226</v>
      </c>
      <c r="E504" s="349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691" t="s">
        <v>675</v>
      </c>
      <c r="O504" s="348"/>
      <c r="P504" s="348"/>
      <c r="Q504" s="348"/>
      <c r="R504" s="349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85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86"/>
      <c r="N505" s="353" t="s">
        <v>66</v>
      </c>
      <c r="O505" s="354"/>
      <c r="P505" s="354"/>
      <c r="Q505" s="354"/>
      <c r="R505" s="354"/>
      <c r="S505" s="354"/>
      <c r="T505" s="355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86"/>
      <c r="N506" s="353" t="s">
        <v>66</v>
      </c>
      <c r="O506" s="354"/>
      <c r="P506" s="354"/>
      <c r="Q506" s="354"/>
      <c r="R506" s="354"/>
      <c r="S506" s="354"/>
      <c r="T506" s="355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86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408"/>
      <c r="N507" s="451" t="s">
        <v>676</v>
      </c>
      <c r="O507" s="382"/>
      <c r="P507" s="382"/>
      <c r="Q507" s="382"/>
      <c r="R507" s="382"/>
      <c r="S507" s="382"/>
      <c r="T507" s="383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7073.2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7136.04</v>
      </c>
      <c r="X507" s="37"/>
      <c r="Y507" s="346"/>
      <c r="Z507" s="346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408"/>
      <c r="N508" s="451" t="s">
        <v>677</v>
      </c>
      <c r="O508" s="382"/>
      <c r="P508" s="382"/>
      <c r="Q508" s="382"/>
      <c r="R508" s="382"/>
      <c r="S508" s="382"/>
      <c r="T508" s="383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7463.011066267065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7529.264000000001</v>
      </c>
      <c r="X508" s="37"/>
      <c r="Y508" s="346"/>
      <c r="Z508" s="346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408"/>
      <c r="N509" s="451" t="s">
        <v>678</v>
      </c>
      <c r="O509" s="382"/>
      <c r="P509" s="382"/>
      <c r="Q509" s="382"/>
      <c r="R509" s="382"/>
      <c r="S509" s="382"/>
      <c r="T509" s="383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13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13</v>
      </c>
      <c r="X509" s="37"/>
      <c r="Y509" s="346"/>
      <c r="Z509" s="346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408"/>
      <c r="N510" s="451" t="s">
        <v>680</v>
      </c>
      <c r="O510" s="382"/>
      <c r="P510" s="382"/>
      <c r="Q510" s="382"/>
      <c r="R510" s="382"/>
      <c r="S510" s="382"/>
      <c r="T510" s="383"/>
      <c r="U510" s="37" t="s">
        <v>65</v>
      </c>
      <c r="V510" s="345">
        <f>GrossWeightTotal+PalletQtyTotal*25</f>
        <v>7788.011066267065</v>
      </c>
      <c r="W510" s="345">
        <f>GrossWeightTotalR+PalletQtyTotalR*25</f>
        <v>7854.264000000001</v>
      </c>
      <c r="X510" s="37"/>
      <c r="Y510" s="346"/>
      <c r="Z510" s="346"/>
    </row>
    <row r="511" spans="1:53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408"/>
      <c r="N511" s="451" t="s">
        <v>681</v>
      </c>
      <c r="O511" s="382"/>
      <c r="P511" s="382"/>
      <c r="Q511" s="382"/>
      <c r="R511" s="382"/>
      <c r="S511" s="382"/>
      <c r="T511" s="383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984.52003552003544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993</v>
      </c>
      <c r="X511" s="37"/>
      <c r="Y511" s="346"/>
      <c r="Z511" s="346"/>
    </row>
    <row r="512" spans="1:53" ht="14.25" hidden="1" customHeight="1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408"/>
      <c r="N512" s="451" t="s">
        <v>682</v>
      </c>
      <c r="O512" s="382"/>
      <c r="P512" s="382"/>
      <c r="Q512" s="382"/>
      <c r="R512" s="382"/>
      <c r="S512" s="382"/>
      <c r="T512" s="383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15.454099999999999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78" t="s">
        <v>96</v>
      </c>
      <c r="D514" s="435"/>
      <c r="E514" s="435"/>
      <c r="F514" s="436"/>
      <c r="G514" s="378" t="s">
        <v>226</v>
      </c>
      <c r="H514" s="435"/>
      <c r="I514" s="435"/>
      <c r="J514" s="435"/>
      <c r="K514" s="435"/>
      <c r="L514" s="435"/>
      <c r="M514" s="435"/>
      <c r="N514" s="435"/>
      <c r="O514" s="436"/>
      <c r="P514" s="336" t="s">
        <v>444</v>
      </c>
      <c r="Q514" s="378" t="s">
        <v>448</v>
      </c>
      <c r="R514" s="436"/>
      <c r="S514" s="378" t="s">
        <v>501</v>
      </c>
      <c r="T514" s="436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444" t="s">
        <v>685</v>
      </c>
      <c r="B515" s="378" t="s">
        <v>59</v>
      </c>
      <c r="C515" s="378" t="s">
        <v>97</v>
      </c>
      <c r="D515" s="378" t="s">
        <v>105</v>
      </c>
      <c r="E515" s="378" t="s">
        <v>96</v>
      </c>
      <c r="F515" s="378" t="s">
        <v>218</v>
      </c>
      <c r="G515" s="378" t="s">
        <v>227</v>
      </c>
      <c r="H515" s="378" t="s">
        <v>234</v>
      </c>
      <c r="I515" s="378" t="s">
        <v>253</v>
      </c>
      <c r="J515" s="378" t="s">
        <v>312</v>
      </c>
      <c r="K515" s="337"/>
      <c r="L515" s="378" t="s">
        <v>315</v>
      </c>
      <c r="M515" s="378" t="s">
        <v>335</v>
      </c>
      <c r="N515" s="378" t="s">
        <v>417</v>
      </c>
      <c r="O515" s="378" t="s">
        <v>435</v>
      </c>
      <c r="P515" s="378" t="s">
        <v>445</v>
      </c>
      <c r="Q515" s="378" t="s">
        <v>449</v>
      </c>
      <c r="R515" s="378" t="s">
        <v>476</v>
      </c>
      <c r="S515" s="378" t="s">
        <v>502</v>
      </c>
      <c r="T515" s="378" t="s">
        <v>553</v>
      </c>
      <c r="U515" s="378" t="s">
        <v>577</v>
      </c>
      <c r="V515" s="378" t="s">
        <v>628</v>
      </c>
      <c r="Z515" s="52"/>
      <c r="AC515" s="337"/>
    </row>
    <row r="516" spans="1:29" ht="13.5" customHeight="1" thickBot="1" x14ac:dyDescent="0.25">
      <c r="A516" s="445"/>
      <c r="B516" s="379"/>
      <c r="C516" s="379"/>
      <c r="D516" s="379"/>
      <c r="E516" s="379"/>
      <c r="F516" s="379"/>
      <c r="G516" s="379"/>
      <c r="H516" s="379"/>
      <c r="I516" s="379"/>
      <c r="J516" s="379"/>
      <c r="K516" s="337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1507.5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84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307.8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2363.9</v>
      </c>
      <c r="N517" s="46">
        <f>IFERROR(W283*1,"0")+IFERROR(W284*1,"0")+IFERROR(W285*1,"0")+IFERROR(W286*1,"0")+IFERROR(W287*1,"0")+IFERROR(W288*1,"0")+IFERROR(W289*1,"0")+IFERROR(W290*1,"0")+IFERROR(W294*1,"0")+IFERROR(W295*1,"0")</f>
        <v>629.80000000000007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1363.8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71.400000000000006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807.83999999999992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400,00"/>
        <filter val="1 450,00"/>
        <filter val="1 503,50"/>
        <filter val="100,00"/>
        <filter val="103,50"/>
        <filter val="13"/>
        <filter val="141,48"/>
        <filter val="152,63"/>
        <filter val="16,67"/>
        <filter val="19,05"/>
        <filter val="25,00"/>
        <filter val="262,56"/>
        <filter val="300,00"/>
        <filter val="350,00"/>
        <filter val="4,00"/>
        <filter val="434,70"/>
        <filter val="450,00"/>
        <filter val="50,00"/>
        <filter val="55,56"/>
        <filter val="550,00"/>
        <filter val="60,00"/>
        <filter val="60,56"/>
        <filter val="600,00"/>
        <filter val="625,00"/>
        <filter val="66,29"/>
        <filter val="7 073,20"/>
        <filter val="7 463,01"/>
        <filter val="7 788,01"/>
        <filter val="70,00"/>
        <filter val="70,51"/>
        <filter val="750,00"/>
        <filter val="80,00"/>
        <filter val="85,23"/>
        <filter val="884,70"/>
        <filter val="984,52"/>
      </filters>
    </filterColumn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