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D34DBB3-DEC3-4EA3-8294-D100B1A05B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W500" i="1" s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X482" i="1" s="1"/>
  <c r="N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V469" i="1"/>
  <c r="V468" i="1"/>
  <c r="W467" i="1"/>
  <c r="X467" i="1" s="1"/>
  <c r="N467" i="1"/>
  <c r="W466" i="1"/>
  <c r="W468" i="1" s="1"/>
  <c r="N466" i="1"/>
  <c r="V464" i="1"/>
  <c r="V463" i="1"/>
  <c r="W462" i="1"/>
  <c r="X462" i="1" s="1"/>
  <c r="W461" i="1"/>
  <c r="X461" i="1" s="1"/>
  <c r="N461" i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W451" i="1"/>
  <c r="X451" i="1" s="1"/>
  <c r="N451" i="1"/>
  <c r="W450" i="1"/>
  <c r="X450" i="1" s="1"/>
  <c r="W449" i="1"/>
  <c r="X449" i="1" s="1"/>
  <c r="W448" i="1"/>
  <c r="X448" i="1" s="1"/>
  <c r="N448" i="1"/>
  <c r="X447" i="1"/>
  <c r="W447" i="1"/>
  <c r="X446" i="1"/>
  <c r="W446" i="1"/>
  <c r="N446" i="1"/>
  <c r="W445" i="1"/>
  <c r="X445" i="1" s="1"/>
  <c r="W444" i="1"/>
  <c r="N444" i="1"/>
  <c r="V440" i="1"/>
  <c r="V439" i="1"/>
  <c r="W438" i="1"/>
  <c r="N438" i="1"/>
  <c r="V436" i="1"/>
  <c r="V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X421" i="1" s="1"/>
  <c r="N419" i="1"/>
  <c r="V416" i="1"/>
  <c r="V415" i="1"/>
  <c r="W414" i="1"/>
  <c r="X414" i="1" s="1"/>
  <c r="N414" i="1"/>
  <c r="W413" i="1"/>
  <c r="X413" i="1" s="1"/>
  <c r="N413" i="1"/>
  <c r="X412" i="1"/>
  <c r="W412" i="1"/>
  <c r="N412" i="1"/>
  <c r="W411" i="1"/>
  <c r="N411" i="1"/>
  <c r="V409" i="1"/>
  <c r="V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V398" i="1"/>
  <c r="V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N379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X366" i="1"/>
  <c r="W366" i="1"/>
  <c r="N366" i="1"/>
  <c r="V364" i="1"/>
  <c r="V363" i="1"/>
  <c r="W362" i="1"/>
  <c r="X362" i="1" s="1"/>
  <c r="N362" i="1"/>
  <c r="W361" i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N353" i="1"/>
  <c r="W350" i="1"/>
  <c r="V350" i="1"/>
  <c r="V349" i="1"/>
  <c r="W348" i="1"/>
  <c r="N348" i="1"/>
  <c r="V346" i="1"/>
  <c r="V345" i="1"/>
  <c r="W344" i="1"/>
  <c r="N344" i="1"/>
  <c r="W343" i="1"/>
  <c r="X343" i="1" s="1"/>
  <c r="V341" i="1"/>
  <c r="V340" i="1"/>
  <c r="W339" i="1"/>
  <c r="X339" i="1" s="1"/>
  <c r="N339" i="1"/>
  <c r="W338" i="1"/>
  <c r="X338" i="1" s="1"/>
  <c r="N338" i="1"/>
  <c r="W337" i="1"/>
  <c r="N337" i="1"/>
  <c r="V335" i="1"/>
  <c r="V334" i="1"/>
  <c r="W333" i="1"/>
  <c r="X333" i="1" s="1"/>
  <c r="N333" i="1"/>
  <c r="X332" i="1"/>
  <c r="W332" i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V322" i="1"/>
  <c r="V321" i="1"/>
  <c r="W320" i="1"/>
  <c r="N320" i="1"/>
  <c r="V318" i="1"/>
  <c r="V317" i="1"/>
  <c r="W316" i="1"/>
  <c r="N316" i="1"/>
  <c r="V314" i="1"/>
  <c r="V313" i="1"/>
  <c r="W312" i="1"/>
  <c r="N312" i="1"/>
  <c r="V310" i="1"/>
  <c r="V309" i="1"/>
  <c r="W308" i="1"/>
  <c r="N308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8" i="1"/>
  <c r="V287" i="1"/>
  <c r="W286" i="1"/>
  <c r="X286" i="1" s="1"/>
  <c r="N286" i="1"/>
  <c r="W285" i="1"/>
  <c r="X285" i="1" s="1"/>
  <c r="N285" i="1"/>
  <c r="X284" i="1"/>
  <c r="W284" i="1"/>
  <c r="N284" i="1"/>
  <c r="V282" i="1"/>
  <c r="V281" i="1"/>
  <c r="W280" i="1"/>
  <c r="X280" i="1" s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X272" i="1" s="1"/>
  <c r="N272" i="1"/>
  <c r="V270" i="1"/>
  <c r="V269" i="1"/>
  <c r="X268" i="1"/>
  <c r="W268" i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X256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6" i="1" s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W202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X171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N162" i="1"/>
  <c r="W161" i="1"/>
  <c r="X161" i="1" s="1"/>
  <c r="N161" i="1"/>
  <c r="V158" i="1"/>
  <c r="V157" i="1"/>
  <c r="W156" i="1"/>
  <c r="X156" i="1" s="1"/>
  <c r="N156" i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V145" i="1"/>
  <c r="V144" i="1"/>
  <c r="W143" i="1"/>
  <c r="X143" i="1" s="1"/>
  <c r="N143" i="1"/>
  <c r="W142" i="1"/>
  <c r="X142" i="1" s="1"/>
  <c r="N142" i="1"/>
  <c r="X141" i="1"/>
  <c r="X144" i="1" s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X124" i="1"/>
  <c r="W124" i="1"/>
  <c r="X123" i="1"/>
  <c r="W123" i="1"/>
  <c r="N123" i="1"/>
  <c r="W122" i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N110" i="1"/>
  <c r="W109" i="1"/>
  <c r="X109" i="1" s="1"/>
  <c r="N109" i="1"/>
  <c r="W108" i="1"/>
  <c r="X108" i="1" s="1"/>
  <c r="N108" i="1"/>
  <c r="W107" i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X91" i="1"/>
  <c r="W91" i="1"/>
  <c r="N91" i="1"/>
  <c r="W90" i="1"/>
  <c r="N90" i="1"/>
  <c r="W89" i="1"/>
  <c r="X89" i="1" s="1"/>
  <c r="W88" i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6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4" i="1" s="1"/>
  <c r="N22" i="1"/>
  <c r="H10" i="1"/>
  <c r="A9" i="1"/>
  <c r="A10" i="1" s="1"/>
  <c r="D7" i="1"/>
  <c r="O6" i="1"/>
  <c r="N2" i="1"/>
  <c r="X104" i="1" l="1"/>
  <c r="X275" i="1"/>
  <c r="X299" i="1"/>
  <c r="X334" i="1"/>
  <c r="X22" i="1"/>
  <c r="X23" i="1" s="1"/>
  <c r="W23" i="1"/>
  <c r="W163" i="1"/>
  <c r="X220" i="1"/>
  <c r="X226" i="1" s="1"/>
  <c r="W226" i="1"/>
  <c r="X248" i="1"/>
  <c r="X249" i="1" s="1"/>
  <c r="W249" i="1"/>
  <c r="X60" i="1"/>
  <c r="W93" i="1"/>
  <c r="X88" i="1"/>
  <c r="W310" i="1"/>
  <c r="W309" i="1"/>
  <c r="X308" i="1"/>
  <c r="X309" i="1" s="1"/>
  <c r="W314" i="1"/>
  <c r="W313" i="1"/>
  <c r="X312" i="1"/>
  <c r="X313" i="1" s="1"/>
  <c r="W318" i="1"/>
  <c r="W317" i="1"/>
  <c r="X316" i="1"/>
  <c r="X317" i="1" s="1"/>
  <c r="W322" i="1"/>
  <c r="W321" i="1"/>
  <c r="X320" i="1"/>
  <c r="X321" i="1" s="1"/>
  <c r="W119" i="1"/>
  <c r="X107" i="1"/>
  <c r="X370" i="1"/>
  <c r="V516" i="1"/>
  <c r="W33" i="1"/>
  <c r="W61" i="1"/>
  <c r="W86" i="1"/>
  <c r="E526" i="1"/>
  <c r="W118" i="1"/>
  <c r="W128" i="1"/>
  <c r="X121" i="1"/>
  <c r="W144" i="1"/>
  <c r="X404" i="1"/>
  <c r="W415" i="1"/>
  <c r="W94" i="1"/>
  <c r="W129" i="1"/>
  <c r="W137" i="1"/>
  <c r="I526" i="1"/>
  <c r="W175" i="1"/>
  <c r="W195" i="1"/>
  <c r="W288" i="1"/>
  <c r="W287" i="1"/>
  <c r="W370" i="1"/>
  <c r="W404" i="1"/>
  <c r="X477" i="1"/>
  <c r="W484" i="1"/>
  <c r="F9" i="1"/>
  <c r="F10" i="1"/>
  <c r="X33" i="1"/>
  <c r="X175" i="1"/>
  <c r="X157" i="1"/>
  <c r="W157" i="1"/>
  <c r="W196" i="1"/>
  <c r="W245" i="1"/>
  <c r="W269" i="1"/>
  <c r="X407" i="1"/>
  <c r="X408" i="1" s="1"/>
  <c r="W408" i="1"/>
  <c r="W409" i="1"/>
  <c r="H9" i="1"/>
  <c r="V520" i="1"/>
  <c r="X36" i="1"/>
  <c r="X37" i="1" s="1"/>
  <c r="X40" i="1"/>
  <c r="X41" i="1" s="1"/>
  <c r="X44" i="1"/>
  <c r="X45" i="1" s="1"/>
  <c r="X50" i="1"/>
  <c r="X52" i="1" s="1"/>
  <c r="W53" i="1"/>
  <c r="X67" i="1"/>
  <c r="X85" i="1" s="1"/>
  <c r="X90" i="1"/>
  <c r="X93" i="1" s="1"/>
  <c r="W105" i="1"/>
  <c r="X110" i="1"/>
  <c r="X118" i="1" s="1"/>
  <c r="X122" i="1"/>
  <c r="H526" i="1"/>
  <c r="X162" i="1"/>
  <c r="X163" i="1" s="1"/>
  <c r="X166" i="1"/>
  <c r="X168" i="1" s="1"/>
  <c r="W169" i="1"/>
  <c r="X178" i="1"/>
  <c r="X195" i="1" s="1"/>
  <c r="X215" i="1"/>
  <c r="X216" i="1" s="1"/>
  <c r="W216" i="1"/>
  <c r="W217" i="1"/>
  <c r="W256" i="1"/>
  <c r="W257" i="1"/>
  <c r="X278" i="1"/>
  <c r="X281" i="1" s="1"/>
  <c r="W282" i="1"/>
  <c r="W299" i="1"/>
  <c r="W305" i="1"/>
  <c r="X302" i="1"/>
  <c r="X304" i="1" s="1"/>
  <c r="P526" i="1"/>
  <c r="W340" i="1"/>
  <c r="X337" i="1"/>
  <c r="X340" i="1" s="1"/>
  <c r="W435" i="1"/>
  <c r="X434" i="1"/>
  <c r="X435" i="1" s="1"/>
  <c r="W436" i="1"/>
  <c r="W463" i="1"/>
  <c r="T526" i="1"/>
  <c r="X444" i="1"/>
  <c r="X463" i="1" s="1"/>
  <c r="W469" i="1"/>
  <c r="X466" i="1"/>
  <c r="X468" i="1" s="1"/>
  <c r="W477" i="1"/>
  <c r="J9" i="1"/>
  <c r="W34" i="1"/>
  <c r="W38" i="1"/>
  <c r="W42" i="1"/>
  <c r="W46" i="1"/>
  <c r="W52" i="1"/>
  <c r="W60" i="1"/>
  <c r="W85" i="1"/>
  <c r="W104" i="1"/>
  <c r="F526" i="1"/>
  <c r="W136" i="1"/>
  <c r="W164" i="1"/>
  <c r="W176" i="1"/>
  <c r="W203" i="1"/>
  <c r="X198" i="1"/>
  <c r="X202" i="1" s="1"/>
  <c r="J526" i="1"/>
  <c r="W212" i="1"/>
  <c r="X206" i="1"/>
  <c r="X212" i="1" s="1"/>
  <c r="M526" i="1"/>
  <c r="W341" i="1"/>
  <c r="X344" i="1"/>
  <c r="X345" i="1" s="1"/>
  <c r="W345" i="1"/>
  <c r="W346" i="1"/>
  <c r="Q526" i="1"/>
  <c r="X353" i="1"/>
  <c r="X358" i="1" s="1"/>
  <c r="W358" i="1"/>
  <c r="W364" i="1"/>
  <c r="X361" i="1"/>
  <c r="X363" i="1" s="1"/>
  <c r="W371" i="1"/>
  <c r="W382" i="1"/>
  <c r="X379" i="1"/>
  <c r="X381" i="1" s="1"/>
  <c r="W398" i="1"/>
  <c r="W405" i="1"/>
  <c r="X411" i="1"/>
  <c r="X415" i="1" s="1"/>
  <c r="W416" i="1"/>
  <c r="W422" i="1"/>
  <c r="W478" i="1"/>
  <c r="U526" i="1"/>
  <c r="N526" i="1"/>
  <c r="X348" i="1"/>
  <c r="X349" i="1" s="1"/>
  <c r="W349" i="1"/>
  <c r="W359" i="1"/>
  <c r="X373" i="1"/>
  <c r="X374" i="1" s="1"/>
  <c r="W374" i="1"/>
  <c r="W431" i="1"/>
  <c r="X424" i="1"/>
  <c r="X431" i="1" s="1"/>
  <c r="W483" i="1"/>
  <c r="X480" i="1"/>
  <c r="X483" i="1" s="1"/>
  <c r="W518" i="1"/>
  <c r="B526" i="1"/>
  <c r="W517" i="1"/>
  <c r="D526" i="1"/>
  <c r="X132" i="1"/>
  <c r="X136" i="1" s="1"/>
  <c r="G526" i="1"/>
  <c r="W145" i="1"/>
  <c r="W158" i="1"/>
  <c r="W213" i="1"/>
  <c r="X245" i="1"/>
  <c r="W270" i="1"/>
  <c r="X259" i="1"/>
  <c r="X269" i="1" s="1"/>
  <c r="W276" i="1"/>
  <c r="W275" i="1"/>
  <c r="W281" i="1"/>
  <c r="X287" i="1"/>
  <c r="W300" i="1"/>
  <c r="W335" i="1"/>
  <c r="W363" i="1"/>
  <c r="W381" i="1"/>
  <c r="X397" i="1"/>
  <c r="W397" i="1"/>
  <c r="S526" i="1"/>
  <c r="W432" i="1"/>
  <c r="W439" i="1"/>
  <c r="X438" i="1"/>
  <c r="X439" i="1" s="1"/>
  <c r="W440" i="1"/>
  <c r="W464" i="1"/>
  <c r="X496" i="1"/>
  <c r="X499" i="1" s="1"/>
  <c r="W499" i="1"/>
  <c r="R526" i="1"/>
  <c r="W227" i="1"/>
  <c r="W334" i="1"/>
  <c r="W421" i="1"/>
  <c r="W494" i="1"/>
  <c r="O526" i="1"/>
  <c r="W246" i="1"/>
  <c r="X128" i="1" l="1"/>
  <c r="W520" i="1"/>
  <c r="W516" i="1"/>
  <c r="X521" i="1"/>
  <c r="W519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<sst xmlns="http://schemas.openxmlformats.org/spreadsheetml/2006/main" count="2244" uniqueCount="736">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</sst>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500" t="s">
        <v>0</v>
      </c>
      <c r="E1" s="359"/>
      <c r="F1" s="359"/>
      <c r="G1" s="12" t="s">
        <v>1</v>
      </c>
      <c r="H1" s="500" t="s">
        <v>2</v>
      </c>
      <c r="I1" s="359"/>
      <c r="J1" s="359"/>
      <c r="K1" s="359"/>
      <c r="L1" s="359"/>
      <c r="M1" s="359"/>
      <c r="N1" s="359"/>
      <c r="O1" s="359"/>
      <c r="P1" s="358" t="s">
        <v>3</v>
      </c>
      <c r="Q1" s="359"/>
      <c r="R1" s="35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85" t="s">
        <v>8</v>
      </c>
      <c r="B5" s="401"/>
      <c r="C5" s="402"/>
      <c r="D5" s="656"/>
      <c r="E5" s="657"/>
      <c r="F5" s="420" t="s">
        <v>9</v>
      </c>
      <c r="G5" s="402"/>
      <c r="H5" s="656"/>
      <c r="I5" s="701"/>
      <c r="J5" s="701"/>
      <c r="K5" s="701"/>
      <c r="L5" s="657"/>
      <c r="N5" s="24" t="s">
        <v>10</v>
      </c>
      <c r="O5" s="409">
        <v>45339</v>
      </c>
      <c r="P5" s="410"/>
      <c r="R5" s="395" t="s">
        <v>11</v>
      </c>
      <c r="S5" s="396"/>
      <c r="T5" s="556" t="s">
        <v>12</v>
      </c>
      <c r="U5" s="410"/>
      <c r="Z5" s="51"/>
      <c r="AA5" s="51"/>
      <c r="AB5" s="51"/>
    </row>
    <row r="6" spans="1:29" s="352" customFormat="1" ht="24" customHeight="1" x14ac:dyDescent="0.2">
      <c r="A6" s="585" t="s">
        <v>13</v>
      </c>
      <c r="B6" s="401"/>
      <c r="C6" s="402"/>
      <c r="D6" s="461" t="s">
        <v>14</v>
      </c>
      <c r="E6" s="462"/>
      <c r="F6" s="462"/>
      <c r="G6" s="462"/>
      <c r="H6" s="462"/>
      <c r="I6" s="462"/>
      <c r="J6" s="462"/>
      <c r="K6" s="462"/>
      <c r="L6" s="410"/>
      <c r="N6" s="24" t="s">
        <v>15</v>
      </c>
      <c r="O6" s="638" t="str">
        <f>IF(O5=0," ",CHOOSE(WEEKDAY(O5,2),"Понедельник","Вторник","Среда","Четверг","Пятница","Суббота","Воскресенье"))</f>
        <v>Суббота</v>
      </c>
      <c r="P6" s="362"/>
      <c r="R6" s="711" t="s">
        <v>16</v>
      </c>
      <c r="S6" s="396"/>
      <c r="T6" s="562" t="s">
        <v>17</v>
      </c>
      <c r="U6" s="563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34" t="str">
        <f>IFERROR(VLOOKUP(DeliveryAddress,Table,3,0),1)</f>
        <v>1</v>
      </c>
      <c r="E7" s="535"/>
      <c r="F7" s="535"/>
      <c r="G7" s="535"/>
      <c r="H7" s="535"/>
      <c r="I7" s="535"/>
      <c r="J7" s="535"/>
      <c r="K7" s="535"/>
      <c r="L7" s="474"/>
      <c r="N7" s="24"/>
      <c r="O7" s="42"/>
      <c r="P7" s="42"/>
      <c r="R7" s="365"/>
      <c r="S7" s="396"/>
      <c r="T7" s="564"/>
      <c r="U7" s="565"/>
      <c r="Z7" s="51"/>
      <c r="AA7" s="51"/>
      <c r="AB7" s="51"/>
    </row>
    <row r="8" spans="1:29" s="352" customFormat="1" ht="25.5" customHeight="1" x14ac:dyDescent="0.2">
      <c r="A8" s="390" t="s">
        <v>18</v>
      </c>
      <c r="B8" s="373"/>
      <c r="C8" s="374"/>
      <c r="D8" s="644"/>
      <c r="E8" s="645"/>
      <c r="F8" s="645"/>
      <c r="G8" s="645"/>
      <c r="H8" s="645"/>
      <c r="I8" s="645"/>
      <c r="J8" s="645"/>
      <c r="K8" s="645"/>
      <c r="L8" s="646"/>
      <c r="N8" s="24" t="s">
        <v>19</v>
      </c>
      <c r="O8" s="444">
        <v>0.33333333333333331</v>
      </c>
      <c r="P8" s="410"/>
      <c r="R8" s="365"/>
      <c r="S8" s="396"/>
      <c r="T8" s="564"/>
      <c r="U8" s="565"/>
      <c r="Z8" s="51"/>
      <c r="AA8" s="51"/>
      <c r="AB8" s="51"/>
    </row>
    <row r="9" spans="1:29" s="352" customFormat="1" ht="39.950000000000003" customHeight="1" x14ac:dyDescent="0.2">
      <c r="A9" s="3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451"/>
      <c r="E9" s="452"/>
      <c r="F9" s="3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480" t="str">
        <f>IF(AND($A$9="Тип доверенности/получателя при получении в адресе перегруза:",$D$9="Разовая доверенность"),"Введите ФИО","")</f>
        <v/>
      </c>
      <c r="I9" s="452"/>
      <c r="J9" s="4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2"/>
      <c r="L9" s="452"/>
      <c r="N9" s="26" t="s">
        <v>20</v>
      </c>
      <c r="O9" s="409"/>
      <c r="P9" s="410"/>
      <c r="R9" s="365"/>
      <c r="S9" s="396"/>
      <c r="T9" s="566"/>
      <c r="U9" s="567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3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451"/>
      <c r="E10" s="452"/>
      <c r="F10" s="3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483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44"/>
      <c r="P10" s="410"/>
      <c r="S10" s="24" t="s">
        <v>22</v>
      </c>
      <c r="T10" s="706" t="s">
        <v>23</v>
      </c>
      <c r="U10" s="563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4"/>
      <c r="P11" s="410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416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N12" s="24" t="s">
        <v>29</v>
      </c>
      <c r="O12" s="473"/>
      <c r="P12" s="474"/>
      <c r="Q12" s="23"/>
      <c r="S12" s="24"/>
      <c r="T12" s="359"/>
      <c r="U12" s="365"/>
      <c r="Z12" s="51"/>
      <c r="AA12" s="51"/>
      <c r="AB12" s="51"/>
    </row>
    <row r="13" spans="1:29" s="352" customFormat="1" ht="23.25" customHeight="1" x14ac:dyDescent="0.2">
      <c r="A13" s="416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416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419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N15" s="612" t="s">
        <v>34</v>
      </c>
      <c r="O15" s="359"/>
      <c r="P15" s="359"/>
      <c r="Q15" s="359"/>
      <c r="R15" s="35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3"/>
      <c r="O16" s="613"/>
      <c r="P16" s="613"/>
      <c r="Q16" s="613"/>
      <c r="R16" s="61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7" t="s">
        <v>35</v>
      </c>
      <c r="B17" s="367" t="s">
        <v>36</v>
      </c>
      <c r="C17" s="592" t="s">
        <v>37</v>
      </c>
      <c r="D17" s="367" t="s">
        <v>38</v>
      </c>
      <c r="E17" s="368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67" t="s">
        <v>47</v>
      </c>
      <c r="O17" s="635"/>
      <c r="P17" s="635"/>
      <c r="Q17" s="635"/>
      <c r="R17" s="368"/>
      <c r="S17" s="481" t="s">
        <v>48</v>
      </c>
      <c r="T17" s="402"/>
      <c r="U17" s="367" t="s">
        <v>49</v>
      </c>
      <c r="V17" s="367" t="s">
        <v>50</v>
      </c>
      <c r="W17" s="708" t="s">
        <v>51</v>
      </c>
      <c r="X17" s="367" t="s">
        <v>52</v>
      </c>
      <c r="Y17" s="388" t="s">
        <v>53</v>
      </c>
      <c r="Z17" s="388" t="s">
        <v>54</v>
      </c>
      <c r="AA17" s="388" t="s">
        <v>55</v>
      </c>
      <c r="AB17" s="693"/>
      <c r="AC17" s="694"/>
      <c r="AD17" s="598"/>
      <c r="BA17" s="688" t="s">
        <v>56</v>
      </c>
    </row>
    <row r="18" spans="1:53" ht="14.25" customHeight="1" x14ac:dyDescent="0.2">
      <c r="A18" s="377"/>
      <c r="B18" s="377"/>
      <c r="C18" s="377"/>
      <c r="D18" s="369"/>
      <c r="E18" s="370"/>
      <c r="F18" s="377"/>
      <c r="G18" s="377"/>
      <c r="H18" s="377"/>
      <c r="I18" s="377"/>
      <c r="J18" s="377"/>
      <c r="K18" s="377"/>
      <c r="L18" s="377"/>
      <c r="M18" s="377"/>
      <c r="N18" s="369"/>
      <c r="O18" s="636"/>
      <c r="P18" s="636"/>
      <c r="Q18" s="636"/>
      <c r="R18" s="370"/>
      <c r="S18" s="351" t="s">
        <v>57</v>
      </c>
      <c r="T18" s="351" t="s">
        <v>58</v>
      </c>
      <c r="U18" s="377"/>
      <c r="V18" s="377"/>
      <c r="W18" s="709"/>
      <c r="X18" s="377"/>
      <c r="Y18" s="389"/>
      <c r="Z18" s="389"/>
      <c r="AA18" s="695"/>
      <c r="AB18" s="696"/>
      <c r="AC18" s="697"/>
      <c r="AD18" s="599"/>
      <c r="BA18" s="365"/>
    </row>
    <row r="19" spans="1:53" ht="27.75" hidden="1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hidden="1" customHeight="1" x14ac:dyDescent="0.25">
      <c r="A20" s="387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50"/>
      <c r="Z20" s="350"/>
    </row>
    <row r="21" spans="1:53" ht="14.25" hidden="1" customHeight="1" x14ac:dyDescent="0.25">
      <c r="A21" s="378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62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72" t="s">
        <v>66</v>
      </c>
      <c r="O23" s="373"/>
      <c r="P23" s="373"/>
      <c r="Q23" s="373"/>
      <c r="R23" s="373"/>
      <c r="S23" s="373"/>
      <c r="T23" s="374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72" t="s">
        <v>66</v>
      </c>
      <c r="O24" s="373"/>
      <c r="P24" s="373"/>
      <c r="Q24" s="373"/>
      <c r="R24" s="373"/>
      <c r="S24" s="373"/>
      <c r="T24" s="374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78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71">
        <v>4607091383881</v>
      </c>
      <c r="E26" s="362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62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62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71">
        <v>4680115881853</v>
      </c>
      <c r="E29" s="362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71">
        <v>4607091383911</v>
      </c>
      <c r="E30" s="362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71">
        <v>4607091383911</v>
      </c>
      <c r="E31" s="362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21" t="s">
        <v>80</v>
      </c>
      <c r="O31" s="361"/>
      <c r="P31" s="361"/>
      <c r="Q31" s="361"/>
      <c r="R31" s="362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71">
        <v>4607091388244</v>
      </c>
      <c r="E32" s="362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72" t="s">
        <v>66</v>
      </c>
      <c r="O33" s="373"/>
      <c r="P33" s="373"/>
      <c r="Q33" s="373"/>
      <c r="R33" s="373"/>
      <c r="S33" s="373"/>
      <c r="T33" s="374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72" t="s">
        <v>66</v>
      </c>
      <c r="O34" s="373"/>
      <c r="P34" s="373"/>
      <c r="Q34" s="373"/>
      <c r="R34" s="373"/>
      <c r="S34" s="373"/>
      <c r="T34" s="374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78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71">
        <v>4607091388503</v>
      </c>
      <c r="E36" s="362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62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72" t="s">
        <v>66</v>
      </c>
      <c r="O37" s="373"/>
      <c r="P37" s="373"/>
      <c r="Q37" s="373"/>
      <c r="R37" s="373"/>
      <c r="S37" s="373"/>
      <c r="T37" s="374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72" t="s">
        <v>66</v>
      </c>
      <c r="O38" s="373"/>
      <c r="P38" s="373"/>
      <c r="Q38" s="373"/>
      <c r="R38" s="373"/>
      <c r="S38" s="373"/>
      <c r="T38" s="374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78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71">
        <v>4607091388282</v>
      </c>
      <c r="E40" s="362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62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72" t="s">
        <v>66</v>
      </c>
      <c r="O41" s="373"/>
      <c r="P41" s="373"/>
      <c r="Q41" s="373"/>
      <c r="R41" s="373"/>
      <c r="S41" s="373"/>
      <c r="T41" s="374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72" t="s">
        <v>66</v>
      </c>
      <c r="O42" s="373"/>
      <c r="P42" s="373"/>
      <c r="Q42" s="373"/>
      <c r="R42" s="373"/>
      <c r="S42" s="373"/>
      <c r="T42" s="374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78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71">
        <v>4607091389111</v>
      </c>
      <c r="E44" s="362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62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72" t="s">
        <v>66</v>
      </c>
      <c r="O45" s="373"/>
      <c r="P45" s="373"/>
      <c r="Q45" s="373"/>
      <c r="R45" s="373"/>
      <c r="S45" s="373"/>
      <c r="T45" s="374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72" t="s">
        <v>66</v>
      </c>
      <c r="O46" s="373"/>
      <c r="P46" s="373"/>
      <c r="Q46" s="373"/>
      <c r="R46" s="373"/>
      <c r="S46" s="373"/>
      <c r="T46" s="374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375" t="s">
        <v>95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48"/>
      <c r="Z47" s="48"/>
    </row>
    <row r="48" spans="1:53" ht="16.5" hidden="1" customHeight="1" x14ac:dyDescent="0.25">
      <c r="A48" s="387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50"/>
      <c r="Z48" s="350"/>
    </row>
    <row r="49" spans="1:53" ht="14.25" hidden="1" customHeight="1" x14ac:dyDescent="0.25">
      <c r="A49" s="378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9"/>
      <c r="Z49" s="34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71">
        <v>4680115881440</v>
      </c>
      <c r="E50" s="362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62"/>
      <c r="S50" s="34"/>
      <c r="T50" s="34"/>
      <c r="U50" s="35" t="s">
        <v>65</v>
      </c>
      <c r="V50" s="354">
        <v>70</v>
      </c>
      <c r="W50" s="355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71">
        <v>4680115881433</v>
      </c>
      <c r="E51" s="362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62"/>
      <c r="S51" s="34"/>
      <c r="T51" s="34"/>
      <c r="U51" s="35" t="s">
        <v>65</v>
      </c>
      <c r="V51" s="354">
        <v>157.5</v>
      </c>
      <c r="W51" s="355">
        <f>IFERROR(IF(V51="",0,CEILING((V51/$H51),1)*$H51),"")</f>
        <v>159.30000000000001</v>
      </c>
      <c r="X51" s="36">
        <f>IFERROR(IF(W51=0,"",ROUNDUP(W51/H51,0)*0.00753),"")</f>
        <v>0.44427</v>
      </c>
      <c r="Y51" s="56"/>
      <c r="Z51" s="57"/>
      <c r="AD51" s="58"/>
      <c r="BA51" s="71" t="s">
        <v>1</v>
      </c>
    </row>
    <row r="52" spans="1:53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72" t="s">
        <v>66</v>
      </c>
      <c r="O52" s="373"/>
      <c r="P52" s="373"/>
      <c r="Q52" s="373"/>
      <c r="R52" s="373"/>
      <c r="S52" s="373"/>
      <c r="T52" s="374"/>
      <c r="U52" s="37" t="s">
        <v>67</v>
      </c>
      <c r="V52" s="356">
        <f>IFERROR(V50/H50,"0")+IFERROR(V51/H51,"0")</f>
        <v>64.81481481481481</v>
      </c>
      <c r="W52" s="356">
        <f>IFERROR(W50/H50,"0")+IFERROR(W51/H51,"0")</f>
        <v>66</v>
      </c>
      <c r="X52" s="356">
        <f>IFERROR(IF(X50="",0,X50),"0")+IFERROR(IF(X51="",0,X51),"0")</f>
        <v>0.59651999999999994</v>
      </c>
      <c r="Y52" s="357"/>
      <c r="Z52" s="357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72" t="s">
        <v>66</v>
      </c>
      <c r="O53" s="373"/>
      <c r="P53" s="373"/>
      <c r="Q53" s="373"/>
      <c r="R53" s="373"/>
      <c r="S53" s="373"/>
      <c r="T53" s="374"/>
      <c r="U53" s="37" t="s">
        <v>65</v>
      </c>
      <c r="V53" s="356">
        <f>IFERROR(SUM(V50:V51),"0")</f>
        <v>227.5</v>
      </c>
      <c r="W53" s="356">
        <f>IFERROR(SUM(W50:W51),"0")</f>
        <v>234.90000000000003</v>
      </c>
      <c r="X53" s="37"/>
      <c r="Y53" s="357"/>
      <c r="Z53" s="357"/>
    </row>
    <row r="54" spans="1:53" ht="16.5" hidden="1" customHeight="1" x14ac:dyDescent="0.25">
      <c r="A54" s="387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50"/>
      <c r="Z54" s="350"/>
    </row>
    <row r="55" spans="1:53" ht="14.25" hidden="1" customHeight="1" x14ac:dyDescent="0.25">
      <c r="A55" s="378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71">
        <v>4680115881426</v>
      </c>
      <c r="E56" s="362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62"/>
      <c r="S56" s="34"/>
      <c r="T56" s="34"/>
      <c r="U56" s="35" t="s">
        <v>65</v>
      </c>
      <c r="V56" s="354">
        <v>350</v>
      </c>
      <c r="W56" s="355">
        <f>IFERROR(IF(V56="",0,CEILING((V56/$H56),1)*$H56),"")</f>
        <v>356.40000000000003</v>
      </c>
      <c r="X56" s="36">
        <f>IFERROR(IF(W56=0,"",ROUNDUP(W56/H56,0)*0.02175),"")</f>
        <v>0.71775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71">
        <v>4680115881426</v>
      </c>
      <c r="E57" s="362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71">
        <v>4680115881419</v>
      </c>
      <c r="E58" s="362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62"/>
      <c r="S58" s="34"/>
      <c r="T58" s="34"/>
      <c r="U58" s="35" t="s">
        <v>65</v>
      </c>
      <c r="V58" s="354">
        <v>450</v>
      </c>
      <c r="W58" s="355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71">
        <v>4680115881525</v>
      </c>
      <c r="E59" s="362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710" t="s">
        <v>114</v>
      </c>
      <c r="O59" s="361"/>
      <c r="P59" s="361"/>
      <c r="Q59" s="361"/>
      <c r="R59" s="362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72" t="s">
        <v>66</v>
      </c>
      <c r="O60" s="373"/>
      <c r="P60" s="373"/>
      <c r="Q60" s="373"/>
      <c r="R60" s="373"/>
      <c r="S60" s="373"/>
      <c r="T60" s="374"/>
      <c r="U60" s="37" t="s">
        <v>67</v>
      </c>
      <c r="V60" s="356">
        <f>IFERROR(V56/H56,"0")+IFERROR(V57/H57,"0")+IFERROR(V58/H58,"0")+IFERROR(V59/H59,"0")</f>
        <v>132.40740740740739</v>
      </c>
      <c r="W60" s="356">
        <f>IFERROR(W56/H56,"0")+IFERROR(W57/H57,"0")+IFERROR(W58/H58,"0")+IFERROR(W59/H59,"0")</f>
        <v>133</v>
      </c>
      <c r="X60" s="356">
        <f>IFERROR(IF(X56="",0,X56),"0")+IFERROR(IF(X57="",0,X57),"0")+IFERROR(IF(X58="",0,X58),"0")+IFERROR(IF(X59="",0,X59),"0")</f>
        <v>1.6547499999999999</v>
      </c>
      <c r="Y60" s="357"/>
      <c r="Z60" s="357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72" t="s">
        <v>66</v>
      </c>
      <c r="O61" s="373"/>
      <c r="P61" s="373"/>
      <c r="Q61" s="373"/>
      <c r="R61" s="373"/>
      <c r="S61" s="373"/>
      <c r="T61" s="374"/>
      <c r="U61" s="37" t="s">
        <v>65</v>
      </c>
      <c r="V61" s="356">
        <f>IFERROR(SUM(V56:V59),"0")</f>
        <v>800</v>
      </c>
      <c r="W61" s="356">
        <f>IFERROR(SUM(W56:W59),"0")</f>
        <v>806.40000000000009</v>
      </c>
      <c r="X61" s="37"/>
      <c r="Y61" s="357"/>
      <c r="Z61" s="357"/>
    </row>
    <row r="62" spans="1:53" ht="16.5" hidden="1" customHeight="1" x14ac:dyDescent="0.25">
      <c r="A62" s="387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50"/>
      <c r="Z62" s="350"/>
    </row>
    <row r="63" spans="1:53" ht="14.25" hidden="1" customHeight="1" x14ac:dyDescent="0.25">
      <c r="A63" s="378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9"/>
      <c r="Z63" s="34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71">
        <v>4607091382945</v>
      </c>
      <c r="E64" s="362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62"/>
      <c r="S64" s="34"/>
      <c r="T64" s="34"/>
      <c r="U64" s="35" t="s">
        <v>65</v>
      </c>
      <c r="V64" s="354">
        <v>0</v>
      </c>
      <c r="W64" s="355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71">
        <v>4607091385670</v>
      </c>
      <c r="E65" s="362"/>
      <c r="F65" s="353">
        <v>1.4</v>
      </c>
      <c r="G65" s="32">
        <v>8</v>
      </c>
      <c r="H65" s="353">
        <v>11.2</v>
      </c>
      <c r="I65" s="35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62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71">
        <v>4607091385670</v>
      </c>
      <c r="E66" s="362"/>
      <c r="F66" s="353">
        <v>1.35</v>
      </c>
      <c r="G66" s="32">
        <v>8</v>
      </c>
      <c r="H66" s="353">
        <v>10.8</v>
      </c>
      <c r="I66" s="35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62"/>
      <c r="S66" s="34"/>
      <c r="T66" s="34"/>
      <c r="U66" s="35" t="s">
        <v>65</v>
      </c>
      <c r="V66" s="354">
        <v>0</v>
      </c>
      <c r="W66" s="35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71">
        <v>4680115883956</v>
      </c>
      <c r="E67" s="362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62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71">
        <v>4680115881327</v>
      </c>
      <c r="E68" s="362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62"/>
      <c r="S68" s="34"/>
      <c r="T68" s="34"/>
      <c r="U68" s="35" t="s">
        <v>65</v>
      </c>
      <c r="V68" s="354">
        <v>200</v>
      </c>
      <c r="W68" s="355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71">
        <v>4680115882133</v>
      </c>
      <c r="E69" s="362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62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71">
        <v>4680115882133</v>
      </c>
      <c r="E70" s="362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34"/>
      <c r="T70" s="34"/>
      <c r="U70" s="35" t="s">
        <v>65</v>
      </c>
      <c r="V70" s="354">
        <v>40</v>
      </c>
      <c r="W70" s="355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71">
        <v>4607091382952</v>
      </c>
      <c r="E71" s="362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62"/>
      <c r="S71" s="34"/>
      <c r="T71" s="34"/>
      <c r="U71" s="35" t="s">
        <v>65</v>
      </c>
      <c r="V71" s="354">
        <v>25</v>
      </c>
      <c r="W71" s="355">
        <f t="shared" si="2"/>
        <v>27</v>
      </c>
      <c r="X71" s="36">
        <f>IFERROR(IF(W71=0,"",ROUNDUP(W71/H71,0)*0.00753),"")</f>
        <v>6.7769999999999997E-2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71">
        <v>4680115882539</v>
      </c>
      <c r="E72" s="362"/>
      <c r="F72" s="353">
        <v>0.37</v>
      </c>
      <c r="G72" s="32">
        <v>10</v>
      </c>
      <c r="H72" s="353">
        <v>3.7</v>
      </c>
      <c r="I72" s="35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4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62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71">
        <v>4607091385687</v>
      </c>
      <c r="E73" s="362"/>
      <c r="F73" s="353">
        <v>0.4</v>
      </c>
      <c r="G73" s="32">
        <v>10</v>
      </c>
      <c r="H73" s="353">
        <v>4</v>
      </c>
      <c r="I73" s="35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62"/>
      <c r="S73" s="34"/>
      <c r="T73" s="34"/>
      <c r="U73" s="35" t="s">
        <v>65</v>
      </c>
      <c r="V73" s="354">
        <v>80</v>
      </c>
      <c r="W73" s="355">
        <f t="shared" si="2"/>
        <v>80</v>
      </c>
      <c r="X73" s="36">
        <f t="shared" si="4"/>
        <v>0.18740000000000001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71">
        <v>4607091384604</v>
      </c>
      <c r="E74" s="362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62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71">
        <v>4680115880283</v>
      </c>
      <c r="E75" s="362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62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71">
        <v>4680115883949</v>
      </c>
      <c r="E76" s="362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62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71">
        <v>4680115881518</v>
      </c>
      <c r="E77" s="362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62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71">
        <v>4680115881303</v>
      </c>
      <c r="E78" s="362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62"/>
      <c r="S78" s="34"/>
      <c r="T78" s="34"/>
      <c r="U78" s="35" t="s">
        <v>65</v>
      </c>
      <c r="V78" s="354">
        <v>405</v>
      </c>
      <c r="W78" s="355">
        <f t="shared" si="2"/>
        <v>405</v>
      </c>
      <c r="X78" s="36">
        <f t="shared" si="4"/>
        <v>0.84329999999999994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71">
        <v>4680115882577</v>
      </c>
      <c r="E79" s="362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62"/>
      <c r="S79" s="34"/>
      <c r="T79" s="34"/>
      <c r="U79" s="35" t="s">
        <v>65</v>
      </c>
      <c r="V79" s="354">
        <v>20</v>
      </c>
      <c r="W79" s="355">
        <f t="shared" si="2"/>
        <v>22.400000000000002</v>
      </c>
      <c r="X79" s="36">
        <f>IFERROR(IF(W79=0,"",ROUNDUP(W79/H79,0)*0.00753),"")</f>
        <v>5.271E-2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71">
        <v>4680115882577</v>
      </c>
      <c r="E80" s="362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62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71">
        <v>4680115882720</v>
      </c>
      <c r="E81" s="362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62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71">
        <v>4680115880269</v>
      </c>
      <c r="E82" s="362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62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71">
        <v>4680115880429</v>
      </c>
      <c r="E83" s="362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62"/>
      <c r="S83" s="34"/>
      <c r="T83" s="34"/>
      <c r="U83" s="35" t="s">
        <v>65</v>
      </c>
      <c r="V83" s="354">
        <v>450</v>
      </c>
      <c r="W83" s="355">
        <f t="shared" si="2"/>
        <v>450</v>
      </c>
      <c r="X83" s="36">
        <f>IFERROR(IF(W83=0,"",ROUNDUP(W83/H83,0)*0.00937),"")</f>
        <v>0.93699999999999994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71">
        <v>4680115881457</v>
      </c>
      <c r="E84" s="362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8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62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72" t="s">
        <v>66</v>
      </c>
      <c r="O85" s="373"/>
      <c r="P85" s="373"/>
      <c r="Q85" s="373"/>
      <c r="R85" s="373"/>
      <c r="S85" s="373"/>
      <c r="T85" s="374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246.67328042328043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249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2.5884299999999998</v>
      </c>
      <c r="Y85" s="357"/>
      <c r="Z85" s="357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72" t="s">
        <v>66</v>
      </c>
      <c r="O86" s="373"/>
      <c r="P86" s="373"/>
      <c r="Q86" s="373"/>
      <c r="R86" s="373"/>
      <c r="S86" s="373"/>
      <c r="T86" s="374"/>
      <c r="U86" s="37" t="s">
        <v>65</v>
      </c>
      <c r="V86" s="356">
        <f>IFERROR(SUM(V64:V84),"0")</f>
        <v>1220</v>
      </c>
      <c r="W86" s="356">
        <f>IFERROR(SUM(W64:W84),"0")</f>
        <v>1234.4000000000001</v>
      </c>
      <c r="X86" s="37"/>
      <c r="Y86" s="357"/>
      <c r="Z86" s="357"/>
    </row>
    <row r="87" spans="1:53" ht="14.25" hidden="1" customHeight="1" x14ac:dyDescent="0.25">
      <c r="A87" s="378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71">
        <v>4680115881488</v>
      </c>
      <c r="E88" s="362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62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71">
        <v>4607091384765</v>
      </c>
      <c r="E89" s="362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623" t="s">
        <v>160</v>
      </c>
      <c r="O89" s="361"/>
      <c r="P89" s="361"/>
      <c r="Q89" s="361"/>
      <c r="R89" s="362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71">
        <v>4680115882751</v>
      </c>
      <c r="E90" s="362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71">
        <v>4680115882775</v>
      </c>
      <c r="E91" s="362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119</v>
      </c>
      <c r="M91" s="32">
        <v>50</v>
      </c>
      <c r="N91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71">
        <v>4680115880658</v>
      </c>
      <c r="E92" s="362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72" t="s">
        <v>66</v>
      </c>
      <c r="O93" s="373"/>
      <c r="P93" s="373"/>
      <c r="Q93" s="373"/>
      <c r="R93" s="373"/>
      <c r="S93" s="373"/>
      <c r="T93" s="374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72" t="s">
        <v>66</v>
      </c>
      <c r="O94" s="373"/>
      <c r="P94" s="373"/>
      <c r="Q94" s="373"/>
      <c r="R94" s="373"/>
      <c r="S94" s="373"/>
      <c r="T94" s="374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78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71">
        <v>4607091387667</v>
      </c>
      <c r="E96" s="362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71">
        <v>4607091387636</v>
      </c>
      <c r="E97" s="362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71">
        <v>4607091382426</v>
      </c>
      <c r="E98" s="362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71">
        <v>4607091386547</v>
      </c>
      <c r="E99" s="362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71">
        <v>4607091384734</v>
      </c>
      <c r="E100" s="362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71">
        <v>4607091382464</v>
      </c>
      <c r="E101" s="362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71">
        <v>4680115883444</v>
      </c>
      <c r="E102" s="362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34"/>
      <c r="T102" s="34"/>
      <c r="U102" s="35" t="s">
        <v>65</v>
      </c>
      <c r="V102" s="354">
        <v>21</v>
      </c>
      <c r="W102" s="355">
        <f t="shared" si="5"/>
        <v>22.4</v>
      </c>
      <c r="X102" s="36">
        <f>IFERROR(IF(W102=0,"",ROUNDUP(W102/H102,0)*0.00753),"")</f>
        <v>6.0240000000000002E-2</v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71">
        <v>4680115883444</v>
      </c>
      <c r="E103" s="362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72" t="s">
        <v>66</v>
      </c>
      <c r="O104" s="373"/>
      <c r="P104" s="373"/>
      <c r="Q104" s="373"/>
      <c r="R104" s="373"/>
      <c r="S104" s="373"/>
      <c r="T104" s="374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7.5000000000000009</v>
      </c>
      <c r="W104" s="356">
        <f>IFERROR(W96/H96,"0")+IFERROR(W97/H97,"0")+IFERROR(W98/H98,"0")+IFERROR(W99/H99,"0")+IFERROR(W100/H100,"0")+IFERROR(W101/H101,"0")+IFERROR(W102/H102,"0")+IFERROR(W103/H103,"0")</f>
        <v>8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6.0240000000000002E-2</v>
      </c>
      <c r="Y104" s="357"/>
      <c r="Z104" s="357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72" t="s">
        <v>66</v>
      </c>
      <c r="O105" s="373"/>
      <c r="P105" s="373"/>
      <c r="Q105" s="373"/>
      <c r="R105" s="373"/>
      <c r="S105" s="373"/>
      <c r="T105" s="374"/>
      <c r="U105" s="37" t="s">
        <v>65</v>
      </c>
      <c r="V105" s="356">
        <f>IFERROR(SUM(V96:V103),"0")</f>
        <v>21</v>
      </c>
      <c r="W105" s="356">
        <f>IFERROR(SUM(W96:W103),"0")</f>
        <v>22.4</v>
      </c>
      <c r="X105" s="37"/>
      <c r="Y105" s="357"/>
      <c r="Z105" s="357"/>
    </row>
    <row r="106" spans="1:53" ht="14.25" hidden="1" customHeight="1" x14ac:dyDescent="0.25">
      <c r="A106" s="378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71">
        <v>4607091386967</v>
      </c>
      <c r="E107" s="362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4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62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71">
        <v>4607091386967</v>
      </c>
      <c r="E108" s="362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62"/>
      <c r="S108" s="34"/>
      <c r="T108" s="34"/>
      <c r="U108" s="35" t="s">
        <v>65</v>
      </c>
      <c r="V108" s="354">
        <v>100</v>
      </c>
      <c r="W108" s="355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71">
        <v>4607091385304</v>
      </c>
      <c r="E109" s="362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34"/>
      <c r="T109" s="34"/>
      <c r="U109" s="35" t="s">
        <v>65</v>
      </c>
      <c r="V109" s="354">
        <v>40</v>
      </c>
      <c r="W109" s="355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71">
        <v>4607091386264</v>
      </c>
      <c r="E110" s="362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62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71">
        <v>4680115882584</v>
      </c>
      <c r="E111" s="362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62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71">
        <v>4680115882584</v>
      </c>
      <c r="E112" s="362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62"/>
      <c r="S112" s="34"/>
      <c r="T112" s="34"/>
      <c r="U112" s="35" t="s">
        <v>65</v>
      </c>
      <c r="V112" s="354">
        <v>23.1</v>
      </c>
      <c r="W112" s="355">
        <f t="shared" si="6"/>
        <v>23.76</v>
      </c>
      <c r="X112" s="36">
        <f>IFERROR(IF(W112=0,"",ROUNDUP(W112/H112,0)*0.00753),"")</f>
        <v>6.7769999999999997E-2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71">
        <v>4607091385731</v>
      </c>
      <c r="E113" s="362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62"/>
      <c r="S113" s="34"/>
      <c r="T113" s="34"/>
      <c r="U113" s="35" t="s">
        <v>65</v>
      </c>
      <c r="V113" s="354">
        <v>225</v>
      </c>
      <c r="W113" s="355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71">
        <v>4680115880214</v>
      </c>
      <c r="E114" s="362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62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71">
        <v>4680115880894</v>
      </c>
      <c r="E115" s="362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62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71">
        <v>4607091385427</v>
      </c>
      <c r="E116" s="362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62"/>
      <c r="S116" s="34"/>
      <c r="T116" s="34"/>
      <c r="U116" s="35" t="s">
        <v>65</v>
      </c>
      <c r="V116" s="354">
        <v>30</v>
      </c>
      <c r="W116" s="355">
        <f t="shared" si="6"/>
        <v>30</v>
      </c>
      <c r="X116" s="36">
        <f>IFERROR(IF(W116=0,"",ROUNDUP(W116/H116,0)*0.00753),"")</f>
        <v>7.5300000000000006E-2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71">
        <v>4680115882645</v>
      </c>
      <c r="E117" s="362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62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72" t="s">
        <v>66</v>
      </c>
      <c r="O118" s="373"/>
      <c r="P118" s="373"/>
      <c r="Q118" s="373"/>
      <c r="R118" s="373"/>
      <c r="S118" s="373"/>
      <c r="T118" s="374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118.75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120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1.14534</v>
      </c>
      <c r="Y118" s="357"/>
      <c r="Z118" s="357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72" t="s">
        <v>66</v>
      </c>
      <c r="O119" s="373"/>
      <c r="P119" s="373"/>
      <c r="Q119" s="373"/>
      <c r="R119" s="373"/>
      <c r="S119" s="373"/>
      <c r="T119" s="374"/>
      <c r="U119" s="37" t="s">
        <v>65</v>
      </c>
      <c r="V119" s="356">
        <f>IFERROR(SUM(V107:V117),"0")</f>
        <v>418.1</v>
      </c>
      <c r="W119" s="356">
        <f>IFERROR(SUM(W107:W117),"0")</f>
        <v>423.36</v>
      </c>
      <c r="X119" s="37"/>
      <c r="Y119" s="357"/>
      <c r="Z119" s="357"/>
    </row>
    <row r="120" spans="1:53" ht="14.25" hidden="1" customHeight="1" x14ac:dyDescent="0.25">
      <c r="A120" s="378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71">
        <v>4607091383065</v>
      </c>
      <c r="E121" s="362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62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71">
        <v>4680115881532</v>
      </c>
      <c r="E122" s="362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62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71">
        <v>4680115881532</v>
      </c>
      <c r="E123" s="362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71">
        <v>4680115881532</v>
      </c>
      <c r="E124" s="362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1" t="s">
        <v>210</v>
      </c>
      <c r="O124" s="361"/>
      <c r="P124" s="361"/>
      <c r="Q124" s="361"/>
      <c r="R124" s="362"/>
      <c r="S124" s="34"/>
      <c r="T124" s="34"/>
      <c r="U124" s="35" t="s">
        <v>65</v>
      </c>
      <c r="V124" s="354">
        <v>30</v>
      </c>
      <c r="W124" s="355">
        <f t="shared" si="7"/>
        <v>33.6</v>
      </c>
      <c r="X124" s="36">
        <f>IFERROR(IF(W124=0,"",ROUNDUP(W124/H124,0)*0.02175),"")</f>
        <v>8.6999999999999994E-2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71">
        <v>4680115882652</v>
      </c>
      <c r="E125" s="362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62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71">
        <v>4680115880238</v>
      </c>
      <c r="E126" s="362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62"/>
      <c r="S126" s="34"/>
      <c r="T126" s="34"/>
      <c r="U126" s="35" t="s">
        <v>65</v>
      </c>
      <c r="V126" s="354">
        <v>9.9</v>
      </c>
      <c r="W126" s="355">
        <f t="shared" si="7"/>
        <v>9.9</v>
      </c>
      <c r="X126" s="36">
        <f>IFERROR(IF(W126=0,"",ROUNDUP(W126/H126,0)*0.00753),"")</f>
        <v>3.7650000000000003E-2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71">
        <v>4680115881464</v>
      </c>
      <c r="E127" s="362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67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62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72" t="s">
        <v>66</v>
      </c>
      <c r="O128" s="373"/>
      <c r="P128" s="373"/>
      <c r="Q128" s="373"/>
      <c r="R128" s="373"/>
      <c r="S128" s="373"/>
      <c r="T128" s="374"/>
      <c r="U128" s="37" t="s">
        <v>67</v>
      </c>
      <c r="V128" s="356">
        <f>IFERROR(V121/H121,"0")+IFERROR(V122/H122,"0")+IFERROR(V123/H123,"0")+IFERROR(V124/H124,"0")+IFERROR(V125/H125,"0")+IFERROR(V126/H126,"0")+IFERROR(V127/H127,"0")</f>
        <v>8.5714285714285712</v>
      </c>
      <c r="W128" s="356">
        <f>IFERROR(W121/H121,"0")+IFERROR(W122/H122,"0")+IFERROR(W123/H123,"0")+IFERROR(W124/H124,"0")+IFERROR(W125/H125,"0")+IFERROR(W126/H126,"0")+IFERROR(W127/H127,"0")</f>
        <v>9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0.12465</v>
      </c>
      <c r="Y128" s="357"/>
      <c r="Z128" s="357"/>
    </row>
    <row r="129" spans="1:53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72" t="s">
        <v>66</v>
      </c>
      <c r="O129" s="373"/>
      <c r="P129" s="373"/>
      <c r="Q129" s="373"/>
      <c r="R129" s="373"/>
      <c r="S129" s="373"/>
      <c r="T129" s="374"/>
      <c r="U129" s="37" t="s">
        <v>65</v>
      </c>
      <c r="V129" s="356">
        <f>IFERROR(SUM(V121:V127),"0")</f>
        <v>39.9</v>
      </c>
      <c r="W129" s="356">
        <f>IFERROR(SUM(W121:W127),"0")</f>
        <v>43.5</v>
      </c>
      <c r="X129" s="37"/>
      <c r="Y129" s="357"/>
      <c r="Z129" s="357"/>
    </row>
    <row r="130" spans="1:53" ht="16.5" hidden="1" customHeight="1" x14ac:dyDescent="0.25">
      <c r="A130" s="387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50"/>
      <c r="Z130" s="350"/>
    </row>
    <row r="131" spans="1:53" ht="14.25" hidden="1" customHeight="1" x14ac:dyDescent="0.25">
      <c r="A131" s="378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71">
        <v>4607091385168</v>
      </c>
      <c r="E132" s="362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62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71">
        <v>4607091385168</v>
      </c>
      <c r="E133" s="362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34"/>
      <c r="T133" s="34"/>
      <c r="U133" s="35" t="s">
        <v>65</v>
      </c>
      <c r="V133" s="354">
        <v>450</v>
      </c>
      <c r="W133" s="355">
        <f>IFERROR(IF(V133="",0,CEILING((V133/$H133),1)*$H133),"")</f>
        <v>453.6</v>
      </c>
      <c r="X133" s="36">
        <f>IFERROR(IF(W133=0,"",ROUNDUP(W133/H133,0)*0.02175),"")</f>
        <v>1.1744999999999999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71">
        <v>4607091383256</v>
      </c>
      <c r="E134" s="362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6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62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71">
        <v>4607091385748</v>
      </c>
      <c r="E135" s="362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62"/>
      <c r="S135" s="34"/>
      <c r="T135" s="34"/>
      <c r="U135" s="35" t="s">
        <v>65</v>
      </c>
      <c r="V135" s="354">
        <v>540</v>
      </c>
      <c r="W135" s="355">
        <f>IFERROR(IF(V135="",0,CEILING((V135/$H135),1)*$H135),"")</f>
        <v>540</v>
      </c>
      <c r="X135" s="36">
        <f>IFERROR(IF(W135=0,"",ROUNDUP(W135/H135,0)*0.00753),"")</f>
        <v>1.506</v>
      </c>
      <c r="Y135" s="56"/>
      <c r="Z135" s="57"/>
      <c r="AD135" s="58"/>
      <c r="BA135" s="131" t="s">
        <v>1</v>
      </c>
    </row>
    <row r="136" spans="1:53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72" t="s">
        <v>66</v>
      </c>
      <c r="O136" s="373"/>
      <c r="P136" s="373"/>
      <c r="Q136" s="373"/>
      <c r="R136" s="373"/>
      <c r="S136" s="373"/>
      <c r="T136" s="374"/>
      <c r="U136" s="37" t="s">
        <v>67</v>
      </c>
      <c r="V136" s="356">
        <f>IFERROR(V132/H132,"0")+IFERROR(V133/H133,"0")+IFERROR(V134/H134,"0")+IFERROR(V135/H135,"0")</f>
        <v>253.57142857142856</v>
      </c>
      <c r="W136" s="356">
        <f>IFERROR(W132/H132,"0")+IFERROR(W133/H133,"0")+IFERROR(W134/H134,"0")+IFERROR(W135/H135,"0")</f>
        <v>254</v>
      </c>
      <c r="X136" s="356">
        <f>IFERROR(IF(X132="",0,X132),"0")+IFERROR(IF(X133="",0,X133),"0")+IFERROR(IF(X134="",0,X134),"0")+IFERROR(IF(X135="",0,X135),"0")</f>
        <v>2.6804999999999999</v>
      </c>
      <c r="Y136" s="357"/>
      <c r="Z136" s="357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72" t="s">
        <v>66</v>
      </c>
      <c r="O137" s="373"/>
      <c r="P137" s="373"/>
      <c r="Q137" s="373"/>
      <c r="R137" s="373"/>
      <c r="S137" s="373"/>
      <c r="T137" s="374"/>
      <c r="U137" s="37" t="s">
        <v>65</v>
      </c>
      <c r="V137" s="356">
        <f>IFERROR(SUM(V132:V135),"0")</f>
        <v>990</v>
      </c>
      <c r="W137" s="356">
        <f>IFERROR(SUM(W132:W135),"0")</f>
        <v>993.6</v>
      </c>
      <c r="X137" s="37"/>
      <c r="Y137" s="357"/>
      <c r="Z137" s="357"/>
    </row>
    <row r="138" spans="1:53" ht="27.75" hidden="1" customHeight="1" x14ac:dyDescent="0.2">
      <c r="A138" s="375" t="s">
        <v>225</v>
      </c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6"/>
      <c r="O138" s="376"/>
      <c r="P138" s="376"/>
      <c r="Q138" s="376"/>
      <c r="R138" s="376"/>
      <c r="S138" s="376"/>
      <c r="T138" s="376"/>
      <c r="U138" s="376"/>
      <c r="V138" s="376"/>
      <c r="W138" s="376"/>
      <c r="X138" s="376"/>
      <c r="Y138" s="48"/>
      <c r="Z138" s="48"/>
    </row>
    <row r="139" spans="1:53" ht="16.5" hidden="1" customHeight="1" x14ac:dyDescent="0.25">
      <c r="A139" s="387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50"/>
      <c r="Z139" s="350"/>
    </row>
    <row r="140" spans="1:53" ht="14.25" hidden="1" customHeight="1" x14ac:dyDescent="0.25">
      <c r="A140" s="378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71">
        <v>4607091383423</v>
      </c>
      <c r="E141" s="362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62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71">
        <v>4607091381405</v>
      </c>
      <c r="E142" s="362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62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71">
        <v>4607091386516</v>
      </c>
      <c r="E143" s="362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62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72" t="s">
        <v>66</v>
      </c>
      <c r="O144" s="373"/>
      <c r="P144" s="373"/>
      <c r="Q144" s="373"/>
      <c r="R144" s="373"/>
      <c r="S144" s="373"/>
      <c r="T144" s="374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72" t="s">
        <v>66</v>
      </c>
      <c r="O145" s="373"/>
      <c r="P145" s="373"/>
      <c r="Q145" s="373"/>
      <c r="R145" s="373"/>
      <c r="S145" s="373"/>
      <c r="T145" s="374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87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50"/>
      <c r="Z146" s="350"/>
    </row>
    <row r="147" spans="1:53" ht="14.25" hidden="1" customHeight="1" x14ac:dyDescent="0.25">
      <c r="A147" s="378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9"/>
      <c r="Z147" s="349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71">
        <v>4680115880993</v>
      </c>
      <c r="E148" s="362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62"/>
      <c r="S148" s="34"/>
      <c r="T148" s="34"/>
      <c r="U148" s="35" t="s">
        <v>65</v>
      </c>
      <c r="V148" s="354">
        <v>80</v>
      </c>
      <c r="W148" s="355">
        <f t="shared" ref="W148:W156" si="8">IFERROR(IF(V148="",0,CEILING((V148/$H148),1)*$H148),"")</f>
        <v>84</v>
      </c>
      <c r="X148" s="36">
        <f>IFERROR(IF(W148=0,"",ROUNDUP(W148/H148,0)*0.00753),"")</f>
        <v>0.15060000000000001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71">
        <v>4680115881761</v>
      </c>
      <c r="E149" s="362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62"/>
      <c r="S149" s="34"/>
      <c r="T149" s="34"/>
      <c r="U149" s="35" t="s">
        <v>65</v>
      </c>
      <c r="V149" s="354">
        <v>50</v>
      </c>
      <c r="W149" s="355">
        <f t="shared" si="8"/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71">
        <v>4680115881563</v>
      </c>
      <c r="E150" s="362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62"/>
      <c r="S150" s="34"/>
      <c r="T150" s="34"/>
      <c r="U150" s="35" t="s">
        <v>65</v>
      </c>
      <c r="V150" s="354">
        <v>120</v>
      </c>
      <c r="W150" s="355">
        <f t="shared" si="8"/>
        <v>121.80000000000001</v>
      </c>
      <c r="X150" s="36">
        <f>IFERROR(IF(W150=0,"",ROUNDUP(W150/H150,0)*0.00753),"")</f>
        <v>0.21837000000000001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71">
        <v>4680115880986</v>
      </c>
      <c r="E151" s="362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62"/>
      <c r="S151" s="34"/>
      <c r="T151" s="34"/>
      <c r="U151" s="35" t="s">
        <v>65</v>
      </c>
      <c r="V151" s="354">
        <v>70</v>
      </c>
      <c r="W151" s="355">
        <f t="shared" si="8"/>
        <v>71.400000000000006</v>
      </c>
      <c r="X151" s="36">
        <f>IFERROR(IF(W151=0,"",ROUNDUP(W151/H151,0)*0.00502),"")</f>
        <v>0.17068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71">
        <v>4680115880207</v>
      </c>
      <c r="E152" s="362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62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71">
        <v>4680115881785</v>
      </c>
      <c r="E153" s="362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62"/>
      <c r="S153" s="34"/>
      <c r="T153" s="34"/>
      <c r="U153" s="35" t="s">
        <v>65</v>
      </c>
      <c r="V153" s="354">
        <v>175</v>
      </c>
      <c r="W153" s="355">
        <f t="shared" si="8"/>
        <v>176.4</v>
      </c>
      <c r="X153" s="36">
        <f>IFERROR(IF(W153=0,"",ROUNDUP(W153/H153,0)*0.00502),"")</f>
        <v>0.42168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71">
        <v>4680115881679</v>
      </c>
      <c r="E154" s="362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3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62"/>
      <c r="S154" s="34"/>
      <c r="T154" s="34"/>
      <c r="U154" s="35" t="s">
        <v>65</v>
      </c>
      <c r="V154" s="354">
        <v>105</v>
      </c>
      <c r="W154" s="355">
        <f t="shared" si="8"/>
        <v>105</v>
      </c>
      <c r="X154" s="36">
        <f>IFERROR(IF(W154=0,"",ROUNDUP(W154/H154,0)*0.00502),"")</f>
        <v>0.251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71">
        <v>4680115880191</v>
      </c>
      <c r="E155" s="362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62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71">
        <v>4680115883963</v>
      </c>
      <c r="E156" s="362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62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72" t="s">
        <v>66</v>
      </c>
      <c r="O157" s="373"/>
      <c r="P157" s="373"/>
      <c r="Q157" s="373"/>
      <c r="R157" s="373"/>
      <c r="S157" s="373"/>
      <c r="T157" s="374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226.19047619047618</v>
      </c>
      <c r="W157" s="356">
        <f>IFERROR(W148/H148,"0")+IFERROR(W149/H149,"0")+IFERROR(W150/H150,"0")+IFERROR(W151/H151,"0")+IFERROR(W152/H152,"0")+IFERROR(W153/H153,"0")+IFERROR(W154/H154,"0")+IFERROR(W155/H155,"0")+IFERROR(W156/H156,"0")</f>
        <v>229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1.3026900000000001</v>
      </c>
      <c r="Y157" s="357"/>
      <c r="Z157" s="357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72" t="s">
        <v>66</v>
      </c>
      <c r="O158" s="373"/>
      <c r="P158" s="373"/>
      <c r="Q158" s="373"/>
      <c r="R158" s="373"/>
      <c r="S158" s="373"/>
      <c r="T158" s="374"/>
      <c r="U158" s="37" t="s">
        <v>65</v>
      </c>
      <c r="V158" s="356">
        <f>IFERROR(SUM(V148:V156),"0")</f>
        <v>600</v>
      </c>
      <c r="W158" s="356">
        <f>IFERROR(SUM(W148:W156),"0")</f>
        <v>609</v>
      </c>
      <c r="X158" s="37"/>
      <c r="Y158" s="357"/>
      <c r="Z158" s="357"/>
    </row>
    <row r="159" spans="1:53" ht="16.5" hidden="1" customHeight="1" x14ac:dyDescent="0.25">
      <c r="A159" s="387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50"/>
      <c r="Z159" s="350"/>
    </row>
    <row r="160" spans="1:53" ht="14.25" hidden="1" customHeight="1" x14ac:dyDescent="0.25">
      <c r="A160" s="378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9"/>
      <c r="Z160" s="349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71">
        <v>4680115881402</v>
      </c>
      <c r="E161" s="362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62"/>
      <c r="S161" s="34"/>
      <c r="T161" s="34"/>
      <c r="U161" s="35" t="s">
        <v>65</v>
      </c>
      <c r="V161" s="354">
        <v>30</v>
      </c>
      <c r="W161" s="355">
        <f>IFERROR(IF(V161="",0,CEILING((V161/$H161),1)*$H161),"")</f>
        <v>32.400000000000006</v>
      </c>
      <c r="X161" s="36">
        <f>IFERROR(IF(W161=0,"",ROUNDUP(W161/H161,0)*0.02175),"")</f>
        <v>6.5250000000000002E-2</v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71">
        <v>4680115881396</v>
      </c>
      <c r="E162" s="362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62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72" t="s">
        <v>66</v>
      </c>
      <c r="O163" s="373"/>
      <c r="P163" s="373"/>
      <c r="Q163" s="373"/>
      <c r="R163" s="373"/>
      <c r="S163" s="373"/>
      <c r="T163" s="374"/>
      <c r="U163" s="37" t="s">
        <v>67</v>
      </c>
      <c r="V163" s="356">
        <f>IFERROR(V161/H161,"0")+IFERROR(V162/H162,"0")</f>
        <v>2.7777777777777777</v>
      </c>
      <c r="W163" s="356">
        <f>IFERROR(W161/H161,"0")+IFERROR(W162/H162,"0")</f>
        <v>3.0000000000000004</v>
      </c>
      <c r="X163" s="356">
        <f>IFERROR(IF(X161="",0,X161),"0")+IFERROR(IF(X162="",0,X162),"0")</f>
        <v>6.5250000000000002E-2</v>
      </c>
      <c r="Y163" s="357"/>
      <c r="Z163" s="357"/>
    </row>
    <row r="164" spans="1:53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72" t="s">
        <v>66</v>
      </c>
      <c r="O164" s="373"/>
      <c r="P164" s="373"/>
      <c r="Q164" s="373"/>
      <c r="R164" s="373"/>
      <c r="S164" s="373"/>
      <c r="T164" s="374"/>
      <c r="U164" s="37" t="s">
        <v>65</v>
      </c>
      <c r="V164" s="356">
        <f>IFERROR(SUM(V161:V162),"0")</f>
        <v>30</v>
      </c>
      <c r="W164" s="356">
        <f>IFERROR(SUM(W161:W162),"0")</f>
        <v>32.400000000000006</v>
      </c>
      <c r="X164" s="37"/>
      <c r="Y164" s="357"/>
      <c r="Z164" s="357"/>
    </row>
    <row r="165" spans="1:53" ht="14.25" hidden="1" customHeight="1" x14ac:dyDescent="0.25">
      <c r="A165" s="378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71">
        <v>4680115882935</v>
      </c>
      <c r="E166" s="362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6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62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71">
        <v>4680115880764</v>
      </c>
      <c r="E167" s="362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62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72" t="s">
        <v>66</v>
      </c>
      <c r="O168" s="373"/>
      <c r="P168" s="373"/>
      <c r="Q168" s="373"/>
      <c r="R168" s="373"/>
      <c r="S168" s="373"/>
      <c r="T168" s="374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72" t="s">
        <v>66</v>
      </c>
      <c r="O169" s="373"/>
      <c r="P169" s="373"/>
      <c r="Q169" s="373"/>
      <c r="R169" s="373"/>
      <c r="S169" s="373"/>
      <c r="T169" s="374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78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71">
        <v>4680115882683</v>
      </c>
      <c r="E171" s="362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62"/>
      <c r="S171" s="34"/>
      <c r="T171" s="34"/>
      <c r="U171" s="35" t="s">
        <v>65</v>
      </c>
      <c r="V171" s="354">
        <v>100</v>
      </c>
      <c r="W171" s="355">
        <f>IFERROR(IF(V171="",0,CEILING((V171/$H171),1)*$H171),"")</f>
        <v>102.60000000000001</v>
      </c>
      <c r="X171" s="36">
        <f>IFERROR(IF(W171=0,"",ROUNDUP(W171/H171,0)*0.00937),"")</f>
        <v>0.17802999999999999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71">
        <v>4680115882690</v>
      </c>
      <c r="E172" s="362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62"/>
      <c r="S172" s="34"/>
      <c r="T172" s="34"/>
      <c r="U172" s="35" t="s">
        <v>65</v>
      </c>
      <c r="V172" s="354">
        <v>80</v>
      </c>
      <c r="W172" s="355">
        <f>IFERROR(IF(V172="",0,CEILING((V172/$H172),1)*$H172),"")</f>
        <v>81</v>
      </c>
      <c r="X172" s="36">
        <f>IFERROR(IF(W172=0,"",ROUNDUP(W172/H172,0)*0.00937),"")</f>
        <v>0.14055000000000001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71">
        <v>4680115882669</v>
      </c>
      <c r="E173" s="362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62"/>
      <c r="S173" s="34"/>
      <c r="T173" s="34"/>
      <c r="U173" s="35" t="s">
        <v>65</v>
      </c>
      <c r="V173" s="354">
        <v>170</v>
      </c>
      <c r="W173" s="355">
        <f>IFERROR(IF(V173="",0,CEILING((V173/$H173),1)*$H173),"")</f>
        <v>172.8</v>
      </c>
      <c r="X173" s="36">
        <f>IFERROR(IF(W173=0,"",ROUNDUP(W173/H173,0)*0.00937),"")</f>
        <v>0.29984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71">
        <v>4680115882676</v>
      </c>
      <c r="E174" s="362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62"/>
      <c r="S174" s="34"/>
      <c r="T174" s="34"/>
      <c r="U174" s="35" t="s">
        <v>65</v>
      </c>
      <c r="V174" s="354">
        <v>100</v>
      </c>
      <c r="W174" s="355">
        <f>IFERROR(IF(V174="",0,CEILING((V174/$H174),1)*$H174),"")</f>
        <v>102.60000000000001</v>
      </c>
      <c r="X174" s="36">
        <f>IFERROR(IF(W174=0,"",ROUNDUP(W174/H174,0)*0.00937),"")</f>
        <v>0.17802999999999999</v>
      </c>
      <c r="Y174" s="56"/>
      <c r="Z174" s="57"/>
      <c r="AD174" s="58"/>
      <c r="BA174" s="151" t="s">
        <v>1</v>
      </c>
    </row>
    <row r="175" spans="1:53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72" t="s">
        <v>66</v>
      </c>
      <c r="O175" s="373"/>
      <c r="P175" s="373"/>
      <c r="Q175" s="373"/>
      <c r="R175" s="373"/>
      <c r="S175" s="373"/>
      <c r="T175" s="374"/>
      <c r="U175" s="37" t="s">
        <v>67</v>
      </c>
      <c r="V175" s="356">
        <f>IFERROR(V171/H171,"0")+IFERROR(V172/H172,"0")+IFERROR(V173/H173,"0")+IFERROR(V174/H174,"0")</f>
        <v>83.333333333333329</v>
      </c>
      <c r="W175" s="356">
        <f>IFERROR(W171/H171,"0")+IFERROR(W172/H172,"0")+IFERROR(W173/H173,"0")+IFERROR(W174/H174,"0")</f>
        <v>85</v>
      </c>
      <c r="X175" s="356">
        <f>IFERROR(IF(X171="",0,X171),"0")+IFERROR(IF(X172="",0,X172),"0")+IFERROR(IF(X173="",0,X173),"0")+IFERROR(IF(X174="",0,X174),"0")</f>
        <v>0.79644999999999999</v>
      </c>
      <c r="Y175" s="357"/>
      <c r="Z175" s="357"/>
    </row>
    <row r="176" spans="1:53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72" t="s">
        <v>66</v>
      </c>
      <c r="O176" s="373"/>
      <c r="P176" s="373"/>
      <c r="Q176" s="373"/>
      <c r="R176" s="373"/>
      <c r="S176" s="373"/>
      <c r="T176" s="374"/>
      <c r="U176" s="37" t="s">
        <v>65</v>
      </c>
      <c r="V176" s="356">
        <f>IFERROR(SUM(V171:V174),"0")</f>
        <v>450</v>
      </c>
      <c r="W176" s="356">
        <f>IFERROR(SUM(W171:W174),"0")</f>
        <v>459.00000000000006</v>
      </c>
      <c r="X176" s="37"/>
      <c r="Y176" s="357"/>
      <c r="Z176" s="357"/>
    </row>
    <row r="177" spans="1:53" ht="14.25" hidden="1" customHeight="1" x14ac:dyDescent="0.25">
      <c r="A177" s="378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71">
        <v>4680115881556</v>
      </c>
      <c r="E178" s="362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6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62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71">
        <v>4680115880573</v>
      </c>
      <c r="E179" s="362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62"/>
      <c r="S179" s="34"/>
      <c r="T179" s="34"/>
      <c r="U179" s="35" t="s">
        <v>65</v>
      </c>
      <c r="V179" s="354">
        <v>250</v>
      </c>
      <c r="W179" s="355">
        <f t="shared" si="9"/>
        <v>252.29999999999998</v>
      </c>
      <c r="X179" s="36">
        <f>IFERROR(IF(W179=0,"",ROUNDUP(W179/H179,0)*0.02175),"")</f>
        <v>0.63074999999999992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71">
        <v>4680115881594</v>
      </c>
      <c r="E180" s="362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3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62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71">
        <v>4680115881587</v>
      </c>
      <c r="E181" s="362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6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62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71">
        <v>4680115880962</v>
      </c>
      <c r="E182" s="362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62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71">
        <v>4680115881617</v>
      </c>
      <c r="E183" s="362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62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71">
        <v>4680115881228</v>
      </c>
      <c r="E184" s="362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62"/>
      <c r="S184" s="34"/>
      <c r="T184" s="34"/>
      <c r="U184" s="35" t="s">
        <v>65</v>
      </c>
      <c r="V184" s="354">
        <v>280</v>
      </c>
      <c r="W184" s="355">
        <f t="shared" si="9"/>
        <v>280.8</v>
      </c>
      <c r="X184" s="36">
        <f>IFERROR(IF(W184=0,"",ROUNDUP(W184/H184,0)*0.00753),"")</f>
        <v>0.88101000000000007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71">
        <v>4680115881037</v>
      </c>
      <c r="E185" s="362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62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71">
        <v>4680115881211</v>
      </c>
      <c r="E186" s="362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62"/>
      <c r="S186" s="34"/>
      <c r="T186" s="34"/>
      <c r="U186" s="35" t="s">
        <v>65</v>
      </c>
      <c r="V186" s="354">
        <v>320</v>
      </c>
      <c r="W186" s="355">
        <f t="shared" si="9"/>
        <v>321.59999999999997</v>
      </c>
      <c r="X186" s="36">
        <f>IFERROR(IF(W186=0,"",ROUNDUP(W186/H186,0)*0.00753),"")</f>
        <v>1.00902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71">
        <v>4680115881020</v>
      </c>
      <c r="E187" s="362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62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71">
        <v>4680115882195</v>
      </c>
      <c r="E188" s="362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62"/>
      <c r="S188" s="34"/>
      <c r="T188" s="34"/>
      <c r="U188" s="35" t="s">
        <v>65</v>
      </c>
      <c r="V188" s="354">
        <v>320</v>
      </c>
      <c r="W188" s="355">
        <f t="shared" si="9"/>
        <v>321.59999999999997</v>
      </c>
      <c r="X188" s="36">
        <f t="shared" ref="X188:X194" si="10">IFERROR(IF(W188=0,"",ROUNDUP(W188/H188,0)*0.00753),"")</f>
        <v>1.00902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71">
        <v>4680115882607</v>
      </c>
      <c r="E189" s="362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62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71">
        <v>4680115880092</v>
      </c>
      <c r="E190" s="362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62"/>
      <c r="S190" s="34"/>
      <c r="T190" s="34"/>
      <c r="U190" s="35" t="s">
        <v>65</v>
      </c>
      <c r="V190" s="354">
        <v>600</v>
      </c>
      <c r="W190" s="355">
        <f t="shared" si="9"/>
        <v>600</v>
      </c>
      <c r="X190" s="36">
        <f t="shared" si="10"/>
        <v>1.8825000000000001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71">
        <v>4680115880221</v>
      </c>
      <c r="E191" s="362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62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71">
        <v>4680115882942</v>
      </c>
      <c r="E192" s="362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62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71">
        <v>4680115880504</v>
      </c>
      <c r="E193" s="362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62"/>
      <c r="S193" s="34"/>
      <c r="T193" s="34"/>
      <c r="U193" s="35" t="s">
        <v>65</v>
      </c>
      <c r="V193" s="354">
        <v>100</v>
      </c>
      <c r="W193" s="355">
        <f t="shared" si="9"/>
        <v>100.8</v>
      </c>
      <c r="X193" s="36">
        <f t="shared" si="10"/>
        <v>0.31625999999999999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71">
        <v>4680115882164</v>
      </c>
      <c r="E194" s="362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62"/>
      <c r="S194" s="34"/>
      <c r="T194" s="34"/>
      <c r="U194" s="35" t="s">
        <v>65</v>
      </c>
      <c r="V194" s="354">
        <v>200</v>
      </c>
      <c r="W194" s="355">
        <f t="shared" si="9"/>
        <v>201.6</v>
      </c>
      <c r="X194" s="36">
        <f t="shared" si="10"/>
        <v>0.63251999999999997</v>
      </c>
      <c r="Y194" s="56"/>
      <c r="Z194" s="57"/>
      <c r="AD194" s="58"/>
      <c r="BA194" s="168" t="s">
        <v>1</v>
      </c>
    </row>
    <row r="195" spans="1:53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72" t="s">
        <v>66</v>
      </c>
      <c r="O195" s="373"/>
      <c r="P195" s="373"/>
      <c r="Q195" s="373"/>
      <c r="R195" s="373"/>
      <c r="S195" s="373"/>
      <c r="T195" s="374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787.06896551724139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790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6.3610799999999994</v>
      </c>
      <c r="Y195" s="357"/>
      <c r="Z195" s="357"/>
    </row>
    <row r="196" spans="1:53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72" t="s">
        <v>66</v>
      </c>
      <c r="O196" s="373"/>
      <c r="P196" s="373"/>
      <c r="Q196" s="373"/>
      <c r="R196" s="373"/>
      <c r="S196" s="373"/>
      <c r="T196" s="374"/>
      <c r="U196" s="37" t="s">
        <v>65</v>
      </c>
      <c r="V196" s="356">
        <f>IFERROR(SUM(V178:V194),"0")</f>
        <v>2070</v>
      </c>
      <c r="W196" s="356">
        <f>IFERROR(SUM(W178:W194),"0")</f>
        <v>2078.6999999999998</v>
      </c>
      <c r="X196" s="37"/>
      <c r="Y196" s="357"/>
      <c r="Z196" s="357"/>
    </row>
    <row r="197" spans="1:53" ht="14.25" hidden="1" customHeight="1" x14ac:dyDescent="0.25">
      <c r="A197" s="378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71">
        <v>4680115882874</v>
      </c>
      <c r="E198" s="362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62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71">
        <v>4680115884434</v>
      </c>
      <c r="E199" s="362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62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71">
        <v>4680115880801</v>
      </c>
      <c r="E200" s="362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6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62"/>
      <c r="S200" s="34"/>
      <c r="T200" s="34"/>
      <c r="U200" s="35" t="s">
        <v>65</v>
      </c>
      <c r="V200" s="354">
        <v>28</v>
      </c>
      <c r="W200" s="355">
        <f>IFERROR(IF(V200="",0,CEILING((V200/$H200),1)*$H200),"")</f>
        <v>28.799999999999997</v>
      </c>
      <c r="X200" s="36">
        <f>IFERROR(IF(W200=0,"",ROUNDUP(W200/H200,0)*0.00753),"")</f>
        <v>9.0359999999999996E-2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71">
        <v>4680115880818</v>
      </c>
      <c r="E201" s="362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62"/>
      <c r="S201" s="34"/>
      <c r="T201" s="34"/>
      <c r="U201" s="35" t="s">
        <v>65</v>
      </c>
      <c r="V201" s="354">
        <v>32</v>
      </c>
      <c r="W201" s="355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72" t="s">
        <v>66</v>
      </c>
      <c r="O202" s="373"/>
      <c r="P202" s="373"/>
      <c r="Q202" s="373"/>
      <c r="R202" s="373"/>
      <c r="S202" s="373"/>
      <c r="T202" s="374"/>
      <c r="U202" s="37" t="s">
        <v>67</v>
      </c>
      <c r="V202" s="356">
        <f>IFERROR(V198/H198,"0")+IFERROR(V199/H199,"0")+IFERROR(V200/H200,"0")+IFERROR(V201/H201,"0")</f>
        <v>25</v>
      </c>
      <c r="W202" s="356">
        <f>IFERROR(W198/H198,"0")+IFERROR(W199/H199,"0")+IFERROR(W200/H200,"0")+IFERROR(W201/H201,"0")</f>
        <v>26</v>
      </c>
      <c r="X202" s="356">
        <f>IFERROR(IF(X198="",0,X198),"0")+IFERROR(IF(X199="",0,X199),"0")+IFERROR(IF(X200="",0,X200),"0")+IFERROR(IF(X201="",0,X201),"0")</f>
        <v>0.19578000000000001</v>
      </c>
      <c r="Y202" s="357"/>
      <c r="Z202" s="357"/>
    </row>
    <row r="203" spans="1:53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72" t="s">
        <v>66</v>
      </c>
      <c r="O203" s="373"/>
      <c r="P203" s="373"/>
      <c r="Q203" s="373"/>
      <c r="R203" s="373"/>
      <c r="S203" s="373"/>
      <c r="T203" s="374"/>
      <c r="U203" s="37" t="s">
        <v>65</v>
      </c>
      <c r="V203" s="356">
        <f>IFERROR(SUM(V198:V201),"0")</f>
        <v>60</v>
      </c>
      <c r="W203" s="356">
        <f>IFERROR(SUM(W198:W201),"0")</f>
        <v>62.4</v>
      </c>
      <c r="X203" s="37"/>
      <c r="Y203" s="357"/>
      <c r="Z203" s="357"/>
    </row>
    <row r="204" spans="1:53" ht="16.5" hidden="1" customHeight="1" x14ac:dyDescent="0.25">
      <c r="A204" s="387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50"/>
      <c r="Z204" s="350"/>
    </row>
    <row r="205" spans="1:53" ht="14.25" hidden="1" customHeight="1" x14ac:dyDescent="0.25">
      <c r="A205" s="378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71">
        <v>4680115884274</v>
      </c>
      <c r="E206" s="362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06" t="s">
        <v>314</v>
      </c>
      <c r="O206" s="361"/>
      <c r="P206" s="361"/>
      <c r="Q206" s="361"/>
      <c r="R206" s="362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71">
        <v>4680115884281</v>
      </c>
      <c r="E207" s="362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86" t="s">
        <v>318</v>
      </c>
      <c r="O207" s="361"/>
      <c r="P207" s="361"/>
      <c r="Q207" s="361"/>
      <c r="R207" s="362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71">
        <v>4680115884298</v>
      </c>
      <c r="E208" s="362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61"/>
      <c r="P208" s="361"/>
      <c r="Q208" s="361"/>
      <c r="R208" s="362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71">
        <v>4680115884199</v>
      </c>
      <c r="E209" s="362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33" t="s">
        <v>324</v>
      </c>
      <c r="O209" s="361"/>
      <c r="P209" s="361"/>
      <c r="Q209" s="361"/>
      <c r="R209" s="362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71">
        <v>4680115884250</v>
      </c>
      <c r="E210" s="362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30" t="s">
        <v>327</v>
      </c>
      <c r="O210" s="361"/>
      <c r="P210" s="361"/>
      <c r="Q210" s="361"/>
      <c r="R210" s="362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71">
        <v>4680115884267</v>
      </c>
      <c r="E211" s="362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6" t="s">
        <v>330</v>
      </c>
      <c r="O211" s="361"/>
      <c r="P211" s="361"/>
      <c r="Q211" s="361"/>
      <c r="R211" s="362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72" t="s">
        <v>66</v>
      </c>
      <c r="O212" s="373"/>
      <c r="P212" s="373"/>
      <c r="Q212" s="373"/>
      <c r="R212" s="373"/>
      <c r="S212" s="373"/>
      <c r="T212" s="374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72" t="s">
        <v>66</v>
      </c>
      <c r="O213" s="373"/>
      <c r="P213" s="373"/>
      <c r="Q213" s="373"/>
      <c r="R213" s="373"/>
      <c r="S213" s="373"/>
      <c r="T213" s="374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78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71">
        <v>4607091389845</v>
      </c>
      <c r="E215" s="362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62"/>
      <c r="S215" s="34"/>
      <c r="T215" s="34"/>
      <c r="U215" s="35" t="s">
        <v>65</v>
      </c>
      <c r="V215" s="354">
        <v>175</v>
      </c>
      <c r="W215" s="355">
        <f>IFERROR(IF(V215="",0,CEILING((V215/$H215),1)*$H215),"")</f>
        <v>176.4</v>
      </c>
      <c r="X215" s="36">
        <f>IFERROR(IF(W215=0,"",ROUNDUP(W215/H215,0)*0.00502),"")</f>
        <v>0.42168</v>
      </c>
      <c r="Y215" s="56"/>
      <c r="Z215" s="57"/>
      <c r="AD215" s="58"/>
      <c r="BA215" s="179" t="s">
        <v>1</v>
      </c>
    </row>
    <row r="216" spans="1:53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72" t="s">
        <v>66</v>
      </c>
      <c r="O216" s="373"/>
      <c r="P216" s="373"/>
      <c r="Q216" s="373"/>
      <c r="R216" s="373"/>
      <c r="S216" s="373"/>
      <c r="T216" s="374"/>
      <c r="U216" s="37" t="s">
        <v>67</v>
      </c>
      <c r="V216" s="356">
        <f>IFERROR(V215/H215,"0")</f>
        <v>83.333333333333329</v>
      </c>
      <c r="W216" s="356">
        <f>IFERROR(W215/H215,"0")</f>
        <v>84</v>
      </c>
      <c r="X216" s="356">
        <f>IFERROR(IF(X215="",0,X215),"0")</f>
        <v>0.42168</v>
      </c>
      <c r="Y216" s="357"/>
      <c r="Z216" s="357"/>
    </row>
    <row r="217" spans="1:53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72" t="s">
        <v>66</v>
      </c>
      <c r="O217" s="373"/>
      <c r="P217" s="373"/>
      <c r="Q217" s="373"/>
      <c r="R217" s="373"/>
      <c r="S217" s="373"/>
      <c r="T217" s="374"/>
      <c r="U217" s="37" t="s">
        <v>65</v>
      </c>
      <c r="V217" s="356">
        <f>IFERROR(SUM(V215:V215),"0")</f>
        <v>175</v>
      </c>
      <c r="W217" s="356">
        <f>IFERROR(SUM(W215:W215),"0")</f>
        <v>176.4</v>
      </c>
      <c r="X217" s="37"/>
      <c r="Y217" s="357"/>
      <c r="Z217" s="357"/>
    </row>
    <row r="218" spans="1:53" ht="16.5" hidden="1" customHeight="1" x14ac:dyDescent="0.25">
      <c r="A218" s="387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50"/>
      <c r="Z218" s="350"/>
    </row>
    <row r="219" spans="1:53" ht="14.25" hidden="1" customHeight="1" x14ac:dyDescent="0.25">
      <c r="A219" s="378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71">
        <v>4680115884137</v>
      </c>
      <c r="E220" s="362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68" t="s">
        <v>336</v>
      </c>
      <c r="O220" s="361"/>
      <c r="P220" s="361"/>
      <c r="Q220" s="361"/>
      <c r="R220" s="362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71">
        <v>4680115884236</v>
      </c>
      <c r="E221" s="362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2" t="s">
        <v>339</v>
      </c>
      <c r="O221" s="361"/>
      <c r="P221" s="361"/>
      <c r="Q221" s="361"/>
      <c r="R221" s="362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71">
        <v>4680115884175</v>
      </c>
      <c r="E222" s="362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0" t="s">
        <v>342</v>
      </c>
      <c r="O222" s="361"/>
      <c r="P222" s="361"/>
      <c r="Q222" s="361"/>
      <c r="R222" s="362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71">
        <v>4680115884144</v>
      </c>
      <c r="E223" s="362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83" t="s">
        <v>345</v>
      </c>
      <c r="O223" s="361"/>
      <c r="P223" s="361"/>
      <c r="Q223" s="361"/>
      <c r="R223" s="362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71">
        <v>4680115884182</v>
      </c>
      <c r="E224" s="362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1" t="s">
        <v>348</v>
      </c>
      <c r="O224" s="361"/>
      <c r="P224" s="361"/>
      <c r="Q224" s="361"/>
      <c r="R224" s="362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71">
        <v>4680115884205</v>
      </c>
      <c r="E225" s="362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37" t="s">
        <v>351</v>
      </c>
      <c r="O225" s="361"/>
      <c r="P225" s="361"/>
      <c r="Q225" s="361"/>
      <c r="R225" s="362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72" t="s">
        <v>66</v>
      </c>
      <c r="O226" s="373"/>
      <c r="P226" s="373"/>
      <c r="Q226" s="373"/>
      <c r="R226" s="373"/>
      <c r="S226" s="373"/>
      <c r="T226" s="374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72" t="s">
        <v>66</v>
      </c>
      <c r="O227" s="373"/>
      <c r="P227" s="373"/>
      <c r="Q227" s="373"/>
      <c r="R227" s="373"/>
      <c r="S227" s="373"/>
      <c r="T227" s="374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87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50"/>
      <c r="Z228" s="350"/>
    </row>
    <row r="229" spans="1:53" ht="14.25" hidden="1" customHeight="1" x14ac:dyDescent="0.25">
      <c r="A229" s="378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71">
        <v>4607091387445</v>
      </c>
      <c r="E230" s="362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62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71">
        <v>4607091386004</v>
      </c>
      <c r="E231" s="362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62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71">
        <v>4607091386004</v>
      </c>
      <c r="E232" s="362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71">
        <v>4607091386073</v>
      </c>
      <c r="E233" s="362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62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71">
        <v>4607091387322</v>
      </c>
      <c r="E234" s="362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62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71">
        <v>4607091387322</v>
      </c>
      <c r="E235" s="362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71">
        <v>4607091387377</v>
      </c>
      <c r="E236" s="362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62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71">
        <v>4607091387353</v>
      </c>
      <c r="E237" s="362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62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71">
        <v>4607091386011</v>
      </c>
      <c r="E238" s="362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62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71">
        <v>4607091387308</v>
      </c>
      <c r="E239" s="362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62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71">
        <v>4607091387339</v>
      </c>
      <c r="E240" s="362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62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71">
        <v>4680115882638</v>
      </c>
      <c r="E241" s="362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62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71">
        <v>4680115881938</v>
      </c>
      <c r="E242" s="362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62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71">
        <v>4607091387346</v>
      </c>
      <c r="E243" s="362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62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71">
        <v>4607091389807</v>
      </c>
      <c r="E244" s="362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62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72" t="s">
        <v>66</v>
      </c>
      <c r="O245" s="373"/>
      <c r="P245" s="373"/>
      <c r="Q245" s="373"/>
      <c r="R245" s="373"/>
      <c r="S245" s="373"/>
      <c r="T245" s="374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72" t="s">
        <v>66</v>
      </c>
      <c r="O246" s="373"/>
      <c r="P246" s="373"/>
      <c r="Q246" s="373"/>
      <c r="R246" s="373"/>
      <c r="S246" s="373"/>
      <c r="T246" s="374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78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71">
        <v>4680115881914</v>
      </c>
      <c r="E248" s="362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62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72" t="s">
        <v>66</v>
      </c>
      <c r="O249" s="373"/>
      <c r="P249" s="373"/>
      <c r="Q249" s="373"/>
      <c r="R249" s="373"/>
      <c r="S249" s="373"/>
      <c r="T249" s="374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72" t="s">
        <v>66</v>
      </c>
      <c r="O250" s="373"/>
      <c r="P250" s="373"/>
      <c r="Q250" s="373"/>
      <c r="R250" s="373"/>
      <c r="S250" s="373"/>
      <c r="T250" s="374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78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71">
        <v>4607091387193</v>
      </c>
      <c r="E252" s="362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62"/>
      <c r="S252" s="34"/>
      <c r="T252" s="34"/>
      <c r="U252" s="35" t="s">
        <v>65</v>
      </c>
      <c r="V252" s="354">
        <v>20</v>
      </c>
      <c r="W252" s="355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71">
        <v>4607091387230</v>
      </c>
      <c r="E253" s="362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62"/>
      <c r="S253" s="34"/>
      <c r="T253" s="34"/>
      <c r="U253" s="35" t="s">
        <v>65</v>
      </c>
      <c r="V253" s="354">
        <v>0</v>
      </c>
      <c r="W253" s="35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71">
        <v>4607091387285</v>
      </c>
      <c r="E254" s="362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62"/>
      <c r="S254" s="34"/>
      <c r="T254" s="34"/>
      <c r="U254" s="35" t="s">
        <v>65</v>
      </c>
      <c r="V254" s="354">
        <v>0</v>
      </c>
      <c r="W254" s="355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71">
        <v>4680115880481</v>
      </c>
      <c r="E255" s="362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0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62"/>
      <c r="S255" s="34"/>
      <c r="T255" s="34"/>
      <c r="U255" s="35" t="s">
        <v>65</v>
      </c>
      <c r="V255" s="354">
        <v>28</v>
      </c>
      <c r="W255" s="355">
        <f>IFERROR(IF(V255="",0,CEILING((V255/$H255),1)*$H255),"")</f>
        <v>28.56</v>
      </c>
      <c r="X255" s="36">
        <f>IFERROR(IF(W255=0,"",ROUNDUP(W255/H255,0)*0.00502),"")</f>
        <v>8.5339999999999999E-2</v>
      </c>
      <c r="Y255" s="56"/>
      <c r="Z255" s="57"/>
      <c r="AD255" s="58"/>
      <c r="BA255" s="205" t="s">
        <v>1</v>
      </c>
    </row>
    <row r="256" spans="1:53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72" t="s">
        <v>66</v>
      </c>
      <c r="O256" s="373"/>
      <c r="P256" s="373"/>
      <c r="Q256" s="373"/>
      <c r="R256" s="373"/>
      <c r="S256" s="373"/>
      <c r="T256" s="374"/>
      <c r="U256" s="37" t="s">
        <v>67</v>
      </c>
      <c r="V256" s="356">
        <f>IFERROR(V252/H252,"0")+IFERROR(V253/H253,"0")+IFERROR(V254/H254,"0")+IFERROR(V255/H255,"0")</f>
        <v>21.428571428571431</v>
      </c>
      <c r="W256" s="356">
        <f>IFERROR(W252/H252,"0")+IFERROR(W253/H253,"0")+IFERROR(W254/H254,"0")+IFERROR(W255/H255,"0")</f>
        <v>22</v>
      </c>
      <c r="X256" s="356">
        <f>IFERROR(IF(X252="",0,X252),"0")+IFERROR(IF(X253="",0,X253),"0")+IFERROR(IF(X254="",0,X254),"0")+IFERROR(IF(X255="",0,X255),"0")</f>
        <v>0.12299</v>
      </c>
      <c r="Y256" s="357"/>
      <c r="Z256" s="357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72" t="s">
        <v>66</v>
      </c>
      <c r="O257" s="373"/>
      <c r="P257" s="373"/>
      <c r="Q257" s="373"/>
      <c r="R257" s="373"/>
      <c r="S257" s="373"/>
      <c r="T257" s="374"/>
      <c r="U257" s="37" t="s">
        <v>65</v>
      </c>
      <c r="V257" s="356">
        <f>IFERROR(SUM(V252:V255),"0")</f>
        <v>48</v>
      </c>
      <c r="W257" s="356">
        <f>IFERROR(SUM(W252:W255),"0")</f>
        <v>49.56</v>
      </c>
      <c r="X257" s="37"/>
      <c r="Y257" s="357"/>
      <c r="Z257" s="357"/>
    </row>
    <row r="258" spans="1:53" ht="14.25" hidden="1" customHeight="1" x14ac:dyDescent="0.25">
      <c r="A258" s="378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9"/>
      <c r="Z258" s="349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71">
        <v>4607091387766</v>
      </c>
      <c r="E259" s="362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4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62"/>
      <c r="S259" s="34"/>
      <c r="T259" s="34"/>
      <c r="U259" s="35" t="s">
        <v>65</v>
      </c>
      <c r="V259" s="354">
        <v>0</v>
      </c>
      <c r="W259" s="355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71">
        <v>4607091387957</v>
      </c>
      <c r="E260" s="362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6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62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71">
        <v>4607091387964</v>
      </c>
      <c r="E261" s="362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62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71">
        <v>4680115883604</v>
      </c>
      <c r="E262" s="362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119</v>
      </c>
      <c r="M262" s="32">
        <v>45</v>
      </c>
      <c r="N262" s="7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1"/>
      <c r="P262" s="361"/>
      <c r="Q262" s="361"/>
      <c r="R262" s="362"/>
      <c r="S262" s="34"/>
      <c r="T262" s="34"/>
      <c r="U262" s="35" t="s">
        <v>65</v>
      </c>
      <c r="V262" s="354">
        <v>875</v>
      </c>
      <c r="W262" s="355">
        <f t="shared" si="15"/>
        <v>875.7</v>
      </c>
      <c r="X262" s="36">
        <f>IFERROR(IF(W262=0,"",ROUNDUP(W262/H262,0)*0.00753),"")</f>
        <v>3.1400100000000002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71">
        <v>4680115883567</v>
      </c>
      <c r="E263" s="362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1"/>
      <c r="P263" s="361"/>
      <c r="Q263" s="361"/>
      <c r="R263" s="362"/>
      <c r="S263" s="34"/>
      <c r="T263" s="34"/>
      <c r="U263" s="35" t="s">
        <v>65</v>
      </c>
      <c r="V263" s="354">
        <v>105</v>
      </c>
      <c r="W263" s="355">
        <f t="shared" si="15"/>
        <v>105</v>
      </c>
      <c r="X263" s="36">
        <f>IFERROR(IF(W263=0,"",ROUNDUP(W263/H263,0)*0.00753),"")</f>
        <v>0.3765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71">
        <v>4607091381672</v>
      </c>
      <c r="E264" s="362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1"/>
      <c r="P264" s="361"/>
      <c r="Q264" s="361"/>
      <c r="R264" s="362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71">
        <v>4607091387537</v>
      </c>
      <c r="E265" s="362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1"/>
      <c r="P265" s="361"/>
      <c r="Q265" s="361"/>
      <c r="R265" s="362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71">
        <v>4607091387513</v>
      </c>
      <c r="E266" s="362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1"/>
      <c r="P266" s="361"/>
      <c r="Q266" s="361"/>
      <c r="R266" s="362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71">
        <v>4680115880511</v>
      </c>
      <c r="E267" s="362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7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1"/>
      <c r="P267" s="361"/>
      <c r="Q267" s="361"/>
      <c r="R267" s="362"/>
      <c r="S267" s="34"/>
      <c r="T267" s="34"/>
      <c r="U267" s="35" t="s">
        <v>65</v>
      </c>
      <c r="V267" s="354">
        <v>49.5</v>
      </c>
      <c r="W267" s="355">
        <f t="shared" si="15"/>
        <v>49.5</v>
      </c>
      <c r="X267" s="36">
        <f>IFERROR(IF(W267=0,"",ROUNDUP(W267/H267,0)*0.00753),"")</f>
        <v>0.18825</v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71">
        <v>4680115880412</v>
      </c>
      <c r="E268" s="362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2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1"/>
      <c r="P268" s="361"/>
      <c r="Q268" s="361"/>
      <c r="R268" s="362"/>
      <c r="S268" s="34"/>
      <c r="T268" s="34"/>
      <c r="U268" s="35" t="s">
        <v>65</v>
      </c>
      <c r="V268" s="354">
        <v>9.9</v>
      </c>
      <c r="W268" s="355">
        <f t="shared" si="15"/>
        <v>9.9</v>
      </c>
      <c r="X268" s="36">
        <f>IFERROR(IF(W268=0,"",ROUNDUP(W268/H268,0)*0.00753),"")</f>
        <v>3.7650000000000003E-2</v>
      </c>
      <c r="Y268" s="56"/>
      <c r="Z268" s="57"/>
      <c r="AD268" s="58"/>
      <c r="BA268" s="215" t="s">
        <v>1</v>
      </c>
    </row>
    <row r="269" spans="1:53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72" t="s">
        <v>66</v>
      </c>
      <c r="O269" s="373"/>
      <c r="P269" s="373"/>
      <c r="Q269" s="373"/>
      <c r="R269" s="373"/>
      <c r="S269" s="373"/>
      <c r="T269" s="374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496.66666666666663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497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3.7424100000000005</v>
      </c>
      <c r="Y269" s="357"/>
      <c r="Z269" s="357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72" t="s">
        <v>66</v>
      </c>
      <c r="O270" s="373"/>
      <c r="P270" s="373"/>
      <c r="Q270" s="373"/>
      <c r="R270" s="373"/>
      <c r="S270" s="373"/>
      <c r="T270" s="374"/>
      <c r="U270" s="37" t="s">
        <v>65</v>
      </c>
      <c r="V270" s="356">
        <f>IFERROR(SUM(V259:V268),"0")</f>
        <v>1039.4000000000001</v>
      </c>
      <c r="W270" s="356">
        <f>IFERROR(SUM(W259:W268),"0")</f>
        <v>1040.1000000000001</v>
      </c>
      <c r="X270" s="37"/>
      <c r="Y270" s="357"/>
      <c r="Z270" s="357"/>
    </row>
    <row r="271" spans="1:53" ht="14.25" hidden="1" customHeight="1" x14ac:dyDescent="0.25">
      <c r="A271" s="378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9"/>
      <c r="Z271" s="349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71">
        <v>4607091380880</v>
      </c>
      <c r="E272" s="362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1"/>
      <c r="P272" s="361"/>
      <c r="Q272" s="361"/>
      <c r="R272" s="362"/>
      <c r="S272" s="34"/>
      <c r="T272" s="34"/>
      <c r="U272" s="35" t="s">
        <v>65</v>
      </c>
      <c r="V272" s="354">
        <v>30</v>
      </c>
      <c r="W272" s="355">
        <f>IFERROR(IF(V272="",0,CEILING((V272/$H272),1)*$H272),"")</f>
        <v>33.6</v>
      </c>
      <c r="X272" s="36">
        <f>IFERROR(IF(W272=0,"",ROUNDUP(W272/H272,0)*0.02175),"")</f>
        <v>8.6999999999999994E-2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71">
        <v>4607091384482</v>
      </c>
      <c r="E273" s="362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1"/>
      <c r="P273" s="361"/>
      <c r="Q273" s="361"/>
      <c r="R273" s="362"/>
      <c r="S273" s="34"/>
      <c r="T273" s="34"/>
      <c r="U273" s="35" t="s">
        <v>65</v>
      </c>
      <c r="V273" s="354">
        <v>200</v>
      </c>
      <c r="W273" s="355">
        <f>IFERROR(IF(V273="",0,CEILING((V273/$H273),1)*$H273),"")</f>
        <v>202.79999999999998</v>
      </c>
      <c r="X273" s="36">
        <f>IFERROR(IF(W273=0,"",ROUNDUP(W273/H273,0)*0.02175),"")</f>
        <v>0.5655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71">
        <v>4607091380897</v>
      </c>
      <c r="E274" s="362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1"/>
      <c r="P274" s="361"/>
      <c r="Q274" s="361"/>
      <c r="R274" s="362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72" t="s">
        <v>66</v>
      </c>
      <c r="O275" s="373"/>
      <c r="P275" s="373"/>
      <c r="Q275" s="373"/>
      <c r="R275" s="373"/>
      <c r="S275" s="373"/>
      <c r="T275" s="374"/>
      <c r="U275" s="37" t="s">
        <v>67</v>
      </c>
      <c r="V275" s="356">
        <f>IFERROR(V272/H272,"0")+IFERROR(V273/H273,"0")+IFERROR(V274/H274,"0")</f>
        <v>29.212454212454212</v>
      </c>
      <c r="W275" s="356">
        <f>IFERROR(W272/H272,"0")+IFERROR(W273/H273,"0")+IFERROR(W274/H274,"0")</f>
        <v>30</v>
      </c>
      <c r="X275" s="356">
        <f>IFERROR(IF(X272="",0,X272),"0")+IFERROR(IF(X273="",0,X273),"0")+IFERROR(IF(X274="",0,X274),"0")</f>
        <v>0.65249999999999997</v>
      </c>
      <c r="Y275" s="357"/>
      <c r="Z275" s="357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72" t="s">
        <v>66</v>
      </c>
      <c r="O276" s="373"/>
      <c r="P276" s="373"/>
      <c r="Q276" s="373"/>
      <c r="R276" s="373"/>
      <c r="S276" s="373"/>
      <c r="T276" s="374"/>
      <c r="U276" s="37" t="s">
        <v>65</v>
      </c>
      <c r="V276" s="356">
        <f>IFERROR(SUM(V272:V274),"0")</f>
        <v>230</v>
      </c>
      <c r="W276" s="356">
        <f>IFERROR(SUM(W272:W274),"0")</f>
        <v>236.39999999999998</v>
      </c>
      <c r="X276" s="37"/>
      <c r="Y276" s="357"/>
      <c r="Z276" s="357"/>
    </row>
    <row r="277" spans="1:53" ht="14.25" hidden="1" customHeight="1" x14ac:dyDescent="0.25">
      <c r="A277" s="378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71">
        <v>4607091388374</v>
      </c>
      <c r="E278" s="362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60" t="s">
        <v>419</v>
      </c>
      <c r="O278" s="361"/>
      <c r="P278" s="361"/>
      <c r="Q278" s="361"/>
      <c r="R278" s="362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71">
        <v>4607091388381</v>
      </c>
      <c r="E279" s="362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0" t="s">
        <v>422</v>
      </c>
      <c r="O279" s="361"/>
      <c r="P279" s="361"/>
      <c r="Q279" s="361"/>
      <c r="R279" s="362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71">
        <v>4607091388404</v>
      </c>
      <c r="E280" s="362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1"/>
      <c r="P280" s="361"/>
      <c r="Q280" s="361"/>
      <c r="R280" s="362"/>
      <c r="S280" s="34"/>
      <c r="T280" s="34"/>
      <c r="U280" s="35" t="s">
        <v>65</v>
      </c>
      <c r="V280" s="354">
        <v>85</v>
      </c>
      <c r="W280" s="355">
        <f>IFERROR(IF(V280="",0,CEILING((V280/$H280),1)*$H280),"")</f>
        <v>86.699999999999989</v>
      </c>
      <c r="X280" s="36">
        <f>IFERROR(IF(W280=0,"",ROUNDUP(W280/H280,0)*0.00753),"")</f>
        <v>0.25602000000000003</v>
      </c>
      <c r="Y280" s="56"/>
      <c r="Z280" s="57"/>
      <c r="AD280" s="58"/>
      <c r="BA280" s="221" t="s">
        <v>1</v>
      </c>
    </row>
    <row r="281" spans="1:53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72" t="s">
        <v>66</v>
      </c>
      <c r="O281" s="373"/>
      <c r="P281" s="373"/>
      <c r="Q281" s="373"/>
      <c r="R281" s="373"/>
      <c r="S281" s="373"/>
      <c r="T281" s="374"/>
      <c r="U281" s="37" t="s">
        <v>67</v>
      </c>
      <c r="V281" s="356">
        <f>IFERROR(V278/H278,"0")+IFERROR(V279/H279,"0")+IFERROR(V280/H280,"0")</f>
        <v>33.333333333333336</v>
      </c>
      <c r="W281" s="356">
        <f>IFERROR(W278/H278,"0")+IFERROR(W279/H279,"0")+IFERROR(W280/H280,"0")</f>
        <v>34</v>
      </c>
      <c r="X281" s="356">
        <f>IFERROR(IF(X278="",0,X278),"0")+IFERROR(IF(X279="",0,X279),"0")+IFERROR(IF(X280="",0,X280),"0")</f>
        <v>0.25602000000000003</v>
      </c>
      <c r="Y281" s="357"/>
      <c r="Z281" s="357"/>
    </row>
    <row r="282" spans="1:53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72" t="s">
        <v>66</v>
      </c>
      <c r="O282" s="373"/>
      <c r="P282" s="373"/>
      <c r="Q282" s="373"/>
      <c r="R282" s="373"/>
      <c r="S282" s="373"/>
      <c r="T282" s="374"/>
      <c r="U282" s="37" t="s">
        <v>65</v>
      </c>
      <c r="V282" s="356">
        <f>IFERROR(SUM(V278:V280),"0")</f>
        <v>85</v>
      </c>
      <c r="W282" s="356">
        <f>IFERROR(SUM(W278:W280),"0")</f>
        <v>86.699999999999989</v>
      </c>
      <c r="X282" s="37"/>
      <c r="Y282" s="357"/>
      <c r="Z282" s="357"/>
    </row>
    <row r="283" spans="1:53" ht="14.25" hidden="1" customHeight="1" x14ac:dyDescent="0.25">
      <c r="A283" s="378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9"/>
      <c r="Z283" s="349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71">
        <v>4680115881808</v>
      </c>
      <c r="E284" s="362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1"/>
      <c r="P284" s="361"/>
      <c r="Q284" s="361"/>
      <c r="R284" s="362"/>
      <c r="S284" s="34"/>
      <c r="T284" s="34"/>
      <c r="U284" s="35" t="s">
        <v>65</v>
      </c>
      <c r="V284" s="354">
        <v>50</v>
      </c>
      <c r="W284" s="355">
        <f>IFERROR(IF(V284="",0,CEILING((V284/$H284),1)*$H284),"")</f>
        <v>50</v>
      </c>
      <c r="X284" s="36">
        <f>IFERROR(IF(W284=0,"",ROUNDUP(W284/H284,0)*0.00474),"")</f>
        <v>0.11850000000000001</v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71">
        <v>4680115881822</v>
      </c>
      <c r="E285" s="362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1"/>
      <c r="P285" s="361"/>
      <c r="Q285" s="361"/>
      <c r="R285" s="362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432</v>
      </c>
      <c r="B286" s="54" t="s">
        <v>433</v>
      </c>
      <c r="C286" s="31">
        <v>4301180001</v>
      </c>
      <c r="D286" s="371">
        <v>4680115880016</v>
      </c>
      <c r="E286" s="362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6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1"/>
      <c r="P286" s="361"/>
      <c r="Q286" s="361"/>
      <c r="R286" s="362"/>
      <c r="S286" s="34"/>
      <c r="T286" s="34"/>
      <c r="U286" s="35" t="s">
        <v>65</v>
      </c>
      <c r="V286" s="354">
        <v>50</v>
      </c>
      <c r="W286" s="355">
        <f>IFERROR(IF(V286="",0,CEILING((V286/$H286),1)*$H286),"")</f>
        <v>50</v>
      </c>
      <c r="X286" s="36">
        <f>IFERROR(IF(W286=0,"",ROUNDUP(W286/H286,0)*0.00474),"")</f>
        <v>0.11850000000000001</v>
      </c>
      <c r="Y286" s="56"/>
      <c r="Z286" s="57"/>
      <c r="AD286" s="58"/>
      <c r="BA286" s="224" t="s">
        <v>1</v>
      </c>
    </row>
    <row r="287" spans="1:53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72" t="s">
        <v>66</v>
      </c>
      <c r="O287" s="373"/>
      <c r="P287" s="373"/>
      <c r="Q287" s="373"/>
      <c r="R287" s="373"/>
      <c r="S287" s="373"/>
      <c r="T287" s="374"/>
      <c r="U287" s="37" t="s">
        <v>67</v>
      </c>
      <c r="V287" s="356">
        <f>IFERROR(V284/H284,"0")+IFERROR(V285/H285,"0")+IFERROR(V286/H286,"0")</f>
        <v>50</v>
      </c>
      <c r="W287" s="356">
        <f>IFERROR(W284/H284,"0")+IFERROR(W285/H285,"0")+IFERROR(W286/H286,"0")</f>
        <v>50</v>
      </c>
      <c r="X287" s="356">
        <f>IFERROR(IF(X284="",0,X284),"0")+IFERROR(IF(X285="",0,X285),"0")+IFERROR(IF(X286="",0,X286),"0")</f>
        <v>0.23700000000000002</v>
      </c>
      <c r="Y287" s="357"/>
      <c r="Z287" s="357"/>
    </row>
    <row r="288" spans="1:53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72" t="s">
        <v>66</v>
      </c>
      <c r="O288" s="373"/>
      <c r="P288" s="373"/>
      <c r="Q288" s="373"/>
      <c r="R288" s="373"/>
      <c r="S288" s="373"/>
      <c r="T288" s="374"/>
      <c r="U288" s="37" t="s">
        <v>65</v>
      </c>
      <c r="V288" s="356">
        <f>IFERROR(SUM(V284:V286),"0")</f>
        <v>100</v>
      </c>
      <c r="W288" s="356">
        <f>IFERROR(SUM(W284:W286),"0")</f>
        <v>100</v>
      </c>
      <c r="X288" s="37"/>
      <c r="Y288" s="357"/>
      <c r="Z288" s="357"/>
    </row>
    <row r="289" spans="1:53" ht="16.5" hidden="1" customHeight="1" x14ac:dyDescent="0.25">
      <c r="A289" s="387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50"/>
      <c r="Z289" s="350"/>
    </row>
    <row r="290" spans="1:53" ht="14.25" hidden="1" customHeight="1" x14ac:dyDescent="0.25">
      <c r="A290" s="378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71">
        <v>4607091387421</v>
      </c>
      <c r="E291" s="362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34"/>
      <c r="T291" s="34"/>
      <c r="U291" s="35" t="s">
        <v>65</v>
      </c>
      <c r="V291" s="354">
        <v>30</v>
      </c>
      <c r="W291" s="355">
        <f t="shared" ref="W291:W298" si="16">IFERROR(IF(V291="",0,CEILING((V291/$H291),1)*$H291),"")</f>
        <v>32.400000000000006</v>
      </c>
      <c r="X291" s="36">
        <f>IFERROR(IF(W291=0,"",ROUNDUP(W291/H291,0)*0.02175),"")</f>
        <v>6.5250000000000002E-2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71">
        <v>4607091387421</v>
      </c>
      <c r="E292" s="362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1"/>
      <c r="P292" s="361"/>
      <c r="Q292" s="361"/>
      <c r="R292" s="362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71">
        <v>4607091387452</v>
      </c>
      <c r="E293" s="362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4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4301011619</v>
      </c>
      <c r="D294" s="371">
        <v>4607091387452</v>
      </c>
      <c r="E294" s="362"/>
      <c r="F294" s="353">
        <v>1.45</v>
      </c>
      <c r="G294" s="32">
        <v>8</v>
      </c>
      <c r="H294" s="353">
        <v>11.6</v>
      </c>
      <c r="I294" s="353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4301011396</v>
      </c>
      <c r="D295" s="371">
        <v>4607091387452</v>
      </c>
      <c r="E295" s="362"/>
      <c r="F295" s="353">
        <v>1.35</v>
      </c>
      <c r="G295" s="32">
        <v>8</v>
      </c>
      <c r="H295" s="353">
        <v>10.8</v>
      </c>
      <c r="I295" s="353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8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1"/>
      <c r="P295" s="361"/>
      <c r="Q295" s="361"/>
      <c r="R295" s="362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71">
        <v>4607091385984</v>
      </c>
      <c r="E296" s="362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1"/>
      <c r="P296" s="361"/>
      <c r="Q296" s="361"/>
      <c r="R296" s="362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71">
        <v>4607091387438</v>
      </c>
      <c r="E297" s="362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1"/>
      <c r="P297" s="361"/>
      <c r="Q297" s="361"/>
      <c r="R297" s="362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71">
        <v>4607091387469</v>
      </c>
      <c r="E298" s="362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1"/>
      <c r="P298" s="361"/>
      <c r="Q298" s="361"/>
      <c r="R298" s="362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72" t="s">
        <v>66</v>
      </c>
      <c r="O299" s="373"/>
      <c r="P299" s="373"/>
      <c r="Q299" s="373"/>
      <c r="R299" s="373"/>
      <c r="S299" s="373"/>
      <c r="T299" s="374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2.7777777777777777</v>
      </c>
      <c r="W299" s="356">
        <f>IFERROR(W291/H291,"0")+IFERROR(W292/H292,"0")+IFERROR(W293/H293,"0")+IFERROR(W294/H294,"0")+IFERROR(W295/H295,"0")+IFERROR(W296/H296,"0")+IFERROR(W297/H297,"0")+IFERROR(W298/H298,"0")</f>
        <v>3.0000000000000004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6.5250000000000002E-2</v>
      </c>
      <c r="Y299" s="357"/>
      <c r="Z299" s="357"/>
    </row>
    <row r="300" spans="1:53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72" t="s">
        <v>66</v>
      </c>
      <c r="O300" s="373"/>
      <c r="P300" s="373"/>
      <c r="Q300" s="373"/>
      <c r="R300" s="373"/>
      <c r="S300" s="373"/>
      <c r="T300" s="374"/>
      <c r="U300" s="37" t="s">
        <v>65</v>
      </c>
      <c r="V300" s="356">
        <f>IFERROR(SUM(V291:V298),"0")</f>
        <v>30</v>
      </c>
      <c r="W300" s="356">
        <f>IFERROR(SUM(W291:W298),"0")</f>
        <v>32.400000000000006</v>
      </c>
      <c r="X300" s="37"/>
      <c r="Y300" s="357"/>
      <c r="Z300" s="357"/>
    </row>
    <row r="301" spans="1:53" ht="14.25" hidden="1" customHeight="1" x14ac:dyDescent="0.25">
      <c r="A301" s="378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71">
        <v>4607091387292</v>
      </c>
      <c r="E302" s="362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1"/>
      <c r="P302" s="361"/>
      <c r="Q302" s="361"/>
      <c r="R302" s="362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71">
        <v>4607091387315</v>
      </c>
      <c r="E303" s="362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1"/>
      <c r="P303" s="361"/>
      <c r="Q303" s="361"/>
      <c r="R303" s="362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72" t="s">
        <v>66</v>
      </c>
      <c r="O304" s="373"/>
      <c r="P304" s="373"/>
      <c r="Q304" s="373"/>
      <c r="R304" s="373"/>
      <c r="S304" s="373"/>
      <c r="T304" s="374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72" t="s">
        <v>66</v>
      </c>
      <c r="O305" s="373"/>
      <c r="P305" s="373"/>
      <c r="Q305" s="373"/>
      <c r="R305" s="373"/>
      <c r="S305" s="373"/>
      <c r="T305" s="374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87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50"/>
      <c r="Z306" s="350"/>
    </row>
    <row r="307" spans="1:53" ht="14.25" hidden="1" customHeight="1" x14ac:dyDescent="0.25">
      <c r="A307" s="378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71">
        <v>4607091383836</v>
      </c>
      <c r="E308" s="362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1"/>
      <c r="P308" s="361"/>
      <c r="Q308" s="361"/>
      <c r="R308" s="362"/>
      <c r="S308" s="34"/>
      <c r="T308" s="34"/>
      <c r="U308" s="35" t="s">
        <v>65</v>
      </c>
      <c r="V308" s="354">
        <v>18</v>
      </c>
      <c r="W308" s="355">
        <f>IFERROR(IF(V308="",0,CEILING((V308/$H308),1)*$H308),"")</f>
        <v>18</v>
      </c>
      <c r="X308" s="36">
        <f>IFERROR(IF(W308=0,"",ROUNDUP(W308/H308,0)*0.00753),"")</f>
        <v>7.5300000000000006E-2</v>
      </c>
      <c r="Y308" s="56"/>
      <c r="Z308" s="57"/>
      <c r="AD308" s="58"/>
      <c r="BA308" s="235" t="s">
        <v>1</v>
      </c>
    </row>
    <row r="309" spans="1:53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72" t="s">
        <v>66</v>
      </c>
      <c r="O309" s="373"/>
      <c r="P309" s="373"/>
      <c r="Q309" s="373"/>
      <c r="R309" s="373"/>
      <c r="S309" s="373"/>
      <c r="T309" s="374"/>
      <c r="U309" s="37" t="s">
        <v>67</v>
      </c>
      <c r="V309" s="356">
        <f>IFERROR(V308/H308,"0")</f>
        <v>10</v>
      </c>
      <c r="W309" s="356">
        <f>IFERROR(W308/H308,"0")</f>
        <v>10</v>
      </c>
      <c r="X309" s="356">
        <f>IFERROR(IF(X308="",0,X308),"0")</f>
        <v>7.5300000000000006E-2</v>
      </c>
      <c r="Y309" s="357"/>
      <c r="Z309" s="357"/>
    </row>
    <row r="310" spans="1:53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72" t="s">
        <v>66</v>
      </c>
      <c r="O310" s="373"/>
      <c r="P310" s="373"/>
      <c r="Q310" s="373"/>
      <c r="R310" s="373"/>
      <c r="S310" s="373"/>
      <c r="T310" s="374"/>
      <c r="U310" s="37" t="s">
        <v>65</v>
      </c>
      <c r="V310" s="356">
        <f>IFERROR(SUM(V308:V308),"0")</f>
        <v>18</v>
      </c>
      <c r="W310" s="356">
        <f>IFERROR(SUM(W308:W308),"0")</f>
        <v>18</v>
      </c>
      <c r="X310" s="37"/>
      <c r="Y310" s="357"/>
      <c r="Z310" s="357"/>
    </row>
    <row r="311" spans="1:53" ht="14.25" hidden="1" customHeight="1" x14ac:dyDescent="0.25">
      <c r="A311" s="378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71">
        <v>4607091387919</v>
      </c>
      <c r="E312" s="362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1"/>
      <c r="P312" s="361"/>
      <c r="Q312" s="361"/>
      <c r="R312" s="362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72" t="s">
        <v>66</v>
      </c>
      <c r="O313" s="373"/>
      <c r="P313" s="373"/>
      <c r="Q313" s="373"/>
      <c r="R313" s="373"/>
      <c r="S313" s="373"/>
      <c r="T313" s="374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72" t="s">
        <v>66</v>
      </c>
      <c r="O314" s="373"/>
      <c r="P314" s="373"/>
      <c r="Q314" s="373"/>
      <c r="R314" s="373"/>
      <c r="S314" s="373"/>
      <c r="T314" s="374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78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9"/>
      <c r="Z315" s="349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71">
        <v>4607091388831</v>
      </c>
      <c r="E316" s="362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62"/>
      <c r="S316" s="34"/>
      <c r="T316" s="34"/>
      <c r="U316" s="35" t="s">
        <v>65</v>
      </c>
      <c r="V316" s="354">
        <v>15.2</v>
      </c>
      <c r="W316" s="355">
        <f>IFERROR(IF(V316="",0,CEILING((V316/$H316),1)*$H316),"")</f>
        <v>15.959999999999999</v>
      </c>
      <c r="X316" s="36">
        <f>IFERROR(IF(W316=0,"",ROUNDUP(W316/H316,0)*0.00753),"")</f>
        <v>5.271E-2</v>
      </c>
      <c r="Y316" s="56"/>
      <c r="Z316" s="57"/>
      <c r="AD316" s="58"/>
      <c r="BA316" s="237" t="s">
        <v>1</v>
      </c>
    </row>
    <row r="317" spans="1:53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72" t="s">
        <v>66</v>
      </c>
      <c r="O317" s="373"/>
      <c r="P317" s="373"/>
      <c r="Q317" s="373"/>
      <c r="R317" s="373"/>
      <c r="S317" s="373"/>
      <c r="T317" s="374"/>
      <c r="U317" s="37" t="s">
        <v>67</v>
      </c>
      <c r="V317" s="356">
        <f>IFERROR(V316/H316,"0")</f>
        <v>6.666666666666667</v>
      </c>
      <c r="W317" s="356">
        <f>IFERROR(W316/H316,"0")</f>
        <v>7</v>
      </c>
      <c r="X317" s="356">
        <f>IFERROR(IF(X316="",0,X316),"0")</f>
        <v>5.271E-2</v>
      </c>
      <c r="Y317" s="357"/>
      <c r="Z317" s="357"/>
    </row>
    <row r="318" spans="1:53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72" t="s">
        <v>66</v>
      </c>
      <c r="O318" s="373"/>
      <c r="P318" s="373"/>
      <c r="Q318" s="373"/>
      <c r="R318" s="373"/>
      <c r="S318" s="373"/>
      <c r="T318" s="374"/>
      <c r="U318" s="37" t="s">
        <v>65</v>
      </c>
      <c r="V318" s="356">
        <f>IFERROR(SUM(V316:V316),"0")</f>
        <v>15.2</v>
      </c>
      <c r="W318" s="356">
        <f>IFERROR(SUM(W316:W316),"0")</f>
        <v>15.959999999999999</v>
      </c>
      <c r="X318" s="37"/>
      <c r="Y318" s="357"/>
      <c r="Z318" s="357"/>
    </row>
    <row r="319" spans="1:53" ht="14.25" hidden="1" customHeight="1" x14ac:dyDescent="0.25">
      <c r="A319" s="378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9"/>
      <c r="Z319" s="349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71">
        <v>4607091383102</v>
      </c>
      <c r="E320" s="362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62"/>
      <c r="S320" s="34"/>
      <c r="T320" s="34"/>
      <c r="U320" s="35" t="s">
        <v>65</v>
      </c>
      <c r="V320" s="354">
        <v>17</v>
      </c>
      <c r="W320" s="355">
        <f>IFERROR(IF(V320="",0,CEILING((V320/$H320),1)*$H320),"")</f>
        <v>17.849999999999998</v>
      </c>
      <c r="X320" s="36">
        <f>IFERROR(IF(W320=0,"",ROUNDUP(W320/H320,0)*0.00753),"")</f>
        <v>5.271E-2</v>
      </c>
      <c r="Y320" s="56"/>
      <c r="Z320" s="57"/>
      <c r="AD320" s="58"/>
      <c r="BA320" s="238" t="s">
        <v>1</v>
      </c>
    </row>
    <row r="321" spans="1:53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72" t="s">
        <v>66</v>
      </c>
      <c r="O321" s="373"/>
      <c r="P321" s="373"/>
      <c r="Q321" s="373"/>
      <c r="R321" s="373"/>
      <c r="S321" s="373"/>
      <c r="T321" s="374"/>
      <c r="U321" s="37" t="s">
        <v>67</v>
      </c>
      <c r="V321" s="356">
        <f>IFERROR(V320/H320,"0")</f>
        <v>6.666666666666667</v>
      </c>
      <c r="W321" s="356">
        <f>IFERROR(W320/H320,"0")</f>
        <v>7</v>
      </c>
      <c r="X321" s="356">
        <f>IFERROR(IF(X320="",0,X320),"0")</f>
        <v>5.271E-2</v>
      </c>
      <c r="Y321" s="357"/>
      <c r="Z321" s="357"/>
    </row>
    <row r="322" spans="1:53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72" t="s">
        <v>66</v>
      </c>
      <c r="O322" s="373"/>
      <c r="P322" s="373"/>
      <c r="Q322" s="373"/>
      <c r="R322" s="373"/>
      <c r="S322" s="373"/>
      <c r="T322" s="374"/>
      <c r="U322" s="37" t="s">
        <v>65</v>
      </c>
      <c r="V322" s="356">
        <f>IFERROR(SUM(V320:V320),"0")</f>
        <v>17</v>
      </c>
      <c r="W322" s="356">
        <f>IFERROR(SUM(W320:W320),"0")</f>
        <v>17.849999999999998</v>
      </c>
      <c r="X322" s="37"/>
      <c r="Y322" s="357"/>
      <c r="Z322" s="357"/>
    </row>
    <row r="323" spans="1:53" ht="27.75" hidden="1" customHeight="1" x14ac:dyDescent="0.2">
      <c r="A323" s="375" t="s">
        <v>461</v>
      </c>
      <c r="B323" s="376"/>
      <c r="C323" s="376"/>
      <c r="D323" s="376"/>
      <c r="E323" s="376"/>
      <c r="F323" s="376"/>
      <c r="G323" s="376"/>
      <c r="H323" s="376"/>
      <c r="I323" s="376"/>
      <c r="J323" s="376"/>
      <c r="K323" s="376"/>
      <c r="L323" s="376"/>
      <c r="M323" s="376"/>
      <c r="N323" s="376"/>
      <c r="O323" s="376"/>
      <c r="P323" s="376"/>
      <c r="Q323" s="376"/>
      <c r="R323" s="376"/>
      <c r="S323" s="376"/>
      <c r="T323" s="376"/>
      <c r="U323" s="376"/>
      <c r="V323" s="376"/>
      <c r="W323" s="376"/>
      <c r="X323" s="376"/>
      <c r="Y323" s="48"/>
      <c r="Z323" s="48"/>
    </row>
    <row r="324" spans="1:53" ht="16.5" hidden="1" customHeight="1" x14ac:dyDescent="0.25">
      <c r="A324" s="387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50"/>
      <c r="Z324" s="350"/>
    </row>
    <row r="325" spans="1:53" ht="14.25" hidden="1" customHeight="1" x14ac:dyDescent="0.25">
      <c r="A325" s="378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9"/>
      <c r="Z325" s="349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71">
        <v>4607091383997</v>
      </c>
      <c r="E326" s="362"/>
      <c r="F326" s="353">
        <v>2.5</v>
      </c>
      <c r="G326" s="32">
        <v>6</v>
      </c>
      <c r="H326" s="353">
        <v>15</v>
      </c>
      <c r="I326" s="353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1"/>
      <c r="P326" s="361"/>
      <c r="Q326" s="361"/>
      <c r="R326" s="362"/>
      <c r="S326" s="34"/>
      <c r="T326" s="34"/>
      <c r="U326" s="35" t="s">
        <v>65</v>
      </c>
      <c r="V326" s="354">
        <v>2100</v>
      </c>
      <c r="W326" s="355">
        <f t="shared" ref="W326:W333" si="17">IFERROR(IF(V326="",0,CEILING((V326/$H326),1)*$H326),"")</f>
        <v>2100</v>
      </c>
      <c r="X326" s="36">
        <f>IFERROR(IF(W326=0,"",ROUNDUP(W326/H326,0)*0.02175),"")</f>
        <v>3.0449999999999999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71">
        <v>4607091383997</v>
      </c>
      <c r="E327" s="362"/>
      <c r="F327" s="353">
        <v>2.5</v>
      </c>
      <c r="G327" s="32">
        <v>6</v>
      </c>
      <c r="H327" s="353">
        <v>15</v>
      </c>
      <c r="I327" s="353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1"/>
      <c r="P327" s="361"/>
      <c r="Q327" s="361"/>
      <c r="R327" s="362"/>
      <c r="S327" s="34"/>
      <c r="T327" s="34"/>
      <c r="U327" s="35" t="s">
        <v>65</v>
      </c>
      <c r="V327" s="354">
        <v>0</v>
      </c>
      <c r="W327" s="355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71">
        <v>4607091384130</v>
      </c>
      <c r="E328" s="362"/>
      <c r="F328" s="353">
        <v>2.5</v>
      </c>
      <c r="G328" s="32">
        <v>6</v>
      </c>
      <c r="H328" s="353">
        <v>15</v>
      </c>
      <c r="I328" s="353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1"/>
      <c r="P328" s="361"/>
      <c r="Q328" s="361"/>
      <c r="R328" s="362"/>
      <c r="S328" s="34"/>
      <c r="T328" s="34"/>
      <c r="U328" s="35" t="s">
        <v>65</v>
      </c>
      <c r="V328" s="354">
        <v>1300</v>
      </c>
      <c r="W328" s="355">
        <f t="shared" si="17"/>
        <v>1305</v>
      </c>
      <c r="X328" s="36">
        <f>IFERROR(IF(W328=0,"",ROUNDUP(W328/H328,0)*0.02175),"")</f>
        <v>1.8922499999999998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71">
        <v>4607091384130</v>
      </c>
      <c r="E329" s="362"/>
      <c r="F329" s="353">
        <v>2.5</v>
      </c>
      <c r="G329" s="32">
        <v>6</v>
      </c>
      <c r="H329" s="353">
        <v>15</v>
      </c>
      <c r="I329" s="35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6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1"/>
      <c r="P329" s="361"/>
      <c r="Q329" s="361"/>
      <c r="R329" s="362"/>
      <c r="S329" s="34"/>
      <c r="T329" s="34"/>
      <c r="U329" s="35" t="s">
        <v>65</v>
      </c>
      <c r="V329" s="354">
        <v>0</v>
      </c>
      <c r="W329" s="355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71">
        <v>4607091384147</v>
      </c>
      <c r="E330" s="362"/>
      <c r="F330" s="353">
        <v>2.5</v>
      </c>
      <c r="G330" s="32">
        <v>6</v>
      </c>
      <c r="H330" s="353">
        <v>15</v>
      </c>
      <c r="I330" s="35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1"/>
      <c r="P330" s="361"/>
      <c r="Q330" s="361"/>
      <c r="R330" s="362"/>
      <c r="S330" s="34"/>
      <c r="T330" s="34"/>
      <c r="U330" s="35" t="s">
        <v>65</v>
      </c>
      <c r="V330" s="354">
        <v>1300</v>
      </c>
      <c r="W330" s="355">
        <f t="shared" si="17"/>
        <v>1305</v>
      </c>
      <c r="X330" s="36">
        <f>IFERROR(IF(W330=0,"",ROUNDUP(W330/H330,0)*0.02175),"")</f>
        <v>1.8922499999999998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71">
        <v>4607091384147</v>
      </c>
      <c r="E331" s="362"/>
      <c r="F331" s="353">
        <v>2.5</v>
      </c>
      <c r="G331" s="32">
        <v>6</v>
      </c>
      <c r="H331" s="353">
        <v>15</v>
      </c>
      <c r="I331" s="35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1"/>
      <c r="P331" s="361"/>
      <c r="Q331" s="361"/>
      <c r="R331" s="362"/>
      <c r="S331" s="34"/>
      <c r="T331" s="34"/>
      <c r="U331" s="35" t="s">
        <v>65</v>
      </c>
      <c r="V331" s="354">
        <v>0</v>
      </c>
      <c r="W331" s="35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472</v>
      </c>
      <c r="B332" s="54" t="s">
        <v>473</v>
      </c>
      <c r="C332" s="31">
        <v>4301011327</v>
      </c>
      <c r="D332" s="371">
        <v>4607091384154</v>
      </c>
      <c r="E332" s="362"/>
      <c r="F332" s="353">
        <v>0.5</v>
      </c>
      <c r="G332" s="32">
        <v>10</v>
      </c>
      <c r="H332" s="353">
        <v>5</v>
      </c>
      <c r="I332" s="353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1"/>
      <c r="P332" s="361"/>
      <c r="Q332" s="361"/>
      <c r="R332" s="362"/>
      <c r="S332" s="34"/>
      <c r="T332" s="34"/>
      <c r="U332" s="35" t="s">
        <v>65</v>
      </c>
      <c r="V332" s="354">
        <v>75</v>
      </c>
      <c r="W332" s="355">
        <f t="shared" si="17"/>
        <v>75</v>
      </c>
      <c r="X332" s="36">
        <f>IFERROR(IF(W332=0,"",ROUNDUP(W332/H332,0)*0.00937),"")</f>
        <v>0.14055000000000001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474</v>
      </c>
      <c r="B333" s="54" t="s">
        <v>475</v>
      </c>
      <c r="C333" s="31">
        <v>4301011332</v>
      </c>
      <c r="D333" s="371">
        <v>4607091384161</v>
      </c>
      <c r="E333" s="362"/>
      <c r="F333" s="353">
        <v>0.5</v>
      </c>
      <c r="G333" s="32">
        <v>10</v>
      </c>
      <c r="H333" s="353">
        <v>5</v>
      </c>
      <c r="I333" s="353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7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1"/>
      <c r="P333" s="361"/>
      <c r="Q333" s="361"/>
      <c r="R333" s="362"/>
      <c r="S333" s="34"/>
      <c r="T333" s="34"/>
      <c r="U333" s="35" t="s">
        <v>65</v>
      </c>
      <c r="V333" s="354">
        <v>15</v>
      </c>
      <c r="W333" s="355">
        <f t="shared" si="17"/>
        <v>15</v>
      </c>
      <c r="X333" s="36">
        <f>IFERROR(IF(W333=0,"",ROUNDUP(W333/H333,0)*0.00937),"")</f>
        <v>2.811E-2</v>
      </c>
      <c r="Y333" s="56"/>
      <c r="Z333" s="57"/>
      <c r="AD333" s="58"/>
      <c r="BA333" s="246" t="s">
        <v>1</v>
      </c>
    </row>
    <row r="334" spans="1:53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72" t="s">
        <v>66</v>
      </c>
      <c r="O334" s="373"/>
      <c r="P334" s="373"/>
      <c r="Q334" s="373"/>
      <c r="R334" s="373"/>
      <c r="S334" s="373"/>
      <c r="T334" s="374"/>
      <c r="U334" s="37" t="s">
        <v>67</v>
      </c>
      <c r="V334" s="356">
        <f>IFERROR(V326/H326,"0")+IFERROR(V327/H327,"0")+IFERROR(V328/H328,"0")+IFERROR(V329/H329,"0")+IFERROR(V330/H330,"0")+IFERROR(V331/H331,"0")+IFERROR(V332/H332,"0")+IFERROR(V333/H333,"0")</f>
        <v>331.33333333333337</v>
      </c>
      <c r="W334" s="356">
        <f>IFERROR(W326/H326,"0")+IFERROR(W327/H327,"0")+IFERROR(W328/H328,"0")+IFERROR(W329/H329,"0")+IFERROR(W330/H330,"0")+IFERROR(W331/H331,"0")+IFERROR(W332/H332,"0")+IFERROR(W333/H333,"0")</f>
        <v>332</v>
      </c>
      <c r="X334" s="356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6.9981599999999995</v>
      </c>
      <c r="Y334" s="357"/>
      <c r="Z334" s="357"/>
    </row>
    <row r="335" spans="1:53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72" t="s">
        <v>66</v>
      </c>
      <c r="O335" s="373"/>
      <c r="P335" s="373"/>
      <c r="Q335" s="373"/>
      <c r="R335" s="373"/>
      <c r="S335" s="373"/>
      <c r="T335" s="374"/>
      <c r="U335" s="37" t="s">
        <v>65</v>
      </c>
      <c r="V335" s="356">
        <f>IFERROR(SUM(V326:V333),"0")</f>
        <v>4790</v>
      </c>
      <c r="W335" s="356">
        <f>IFERROR(SUM(W326:W333),"0")</f>
        <v>4800</v>
      </c>
      <c r="X335" s="37"/>
      <c r="Y335" s="357"/>
      <c r="Z335" s="357"/>
    </row>
    <row r="336" spans="1:53" ht="14.25" hidden="1" customHeight="1" x14ac:dyDescent="0.25">
      <c r="A336" s="378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9"/>
      <c r="Z336" s="349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71">
        <v>4607091383980</v>
      </c>
      <c r="E337" s="362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1"/>
      <c r="P337" s="361"/>
      <c r="Q337" s="361"/>
      <c r="R337" s="362"/>
      <c r="S337" s="34"/>
      <c r="T337" s="34"/>
      <c r="U337" s="35" t="s">
        <v>65</v>
      </c>
      <c r="V337" s="354">
        <v>1200</v>
      </c>
      <c r="W337" s="355">
        <f>IFERROR(IF(V337="",0,CEILING((V337/$H337),1)*$H337),"")</f>
        <v>1200</v>
      </c>
      <c r="X337" s="36">
        <f>IFERROR(IF(W337=0,"",ROUNDUP(W337/H337,0)*0.02175),"")</f>
        <v>1.7399999999999998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71">
        <v>4680115883314</v>
      </c>
      <c r="E338" s="362"/>
      <c r="F338" s="353">
        <v>1.35</v>
      </c>
      <c r="G338" s="32">
        <v>8</v>
      </c>
      <c r="H338" s="353">
        <v>10.8</v>
      </c>
      <c r="I338" s="353">
        <v>11.28</v>
      </c>
      <c r="J338" s="32">
        <v>56</v>
      </c>
      <c r="K338" s="32" t="s">
        <v>100</v>
      </c>
      <c r="L338" s="33" t="s">
        <v>119</v>
      </c>
      <c r="M338" s="32">
        <v>50</v>
      </c>
      <c r="N338" s="3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1"/>
      <c r="P338" s="361"/>
      <c r="Q338" s="361"/>
      <c r="R338" s="362"/>
      <c r="S338" s="34"/>
      <c r="T338" s="34"/>
      <c r="U338" s="35" t="s">
        <v>65</v>
      </c>
      <c r="V338" s="354">
        <v>0</v>
      </c>
      <c r="W338" s="35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480</v>
      </c>
      <c r="B339" s="54" t="s">
        <v>481</v>
      </c>
      <c r="C339" s="31">
        <v>4301020179</v>
      </c>
      <c r="D339" s="371">
        <v>4607091384178</v>
      </c>
      <c r="E339" s="362"/>
      <c r="F339" s="353">
        <v>0.4</v>
      </c>
      <c r="G339" s="32">
        <v>10</v>
      </c>
      <c r="H339" s="353">
        <v>4</v>
      </c>
      <c r="I339" s="353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6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1"/>
      <c r="P339" s="361"/>
      <c r="Q339" s="361"/>
      <c r="R339" s="362"/>
      <c r="S339" s="34"/>
      <c r="T339" s="34"/>
      <c r="U339" s="35" t="s">
        <v>65</v>
      </c>
      <c r="V339" s="354">
        <v>12</v>
      </c>
      <c r="W339" s="355">
        <f>IFERROR(IF(V339="",0,CEILING((V339/$H339),1)*$H339),"")</f>
        <v>12</v>
      </c>
      <c r="X339" s="36">
        <f>IFERROR(IF(W339=0,"",ROUNDUP(W339/H339,0)*0.00937),"")</f>
        <v>2.811E-2</v>
      </c>
      <c r="Y339" s="56"/>
      <c r="Z339" s="57"/>
      <c r="AD339" s="58"/>
      <c r="BA339" s="249" t="s">
        <v>1</v>
      </c>
    </row>
    <row r="340" spans="1:53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72" t="s">
        <v>66</v>
      </c>
      <c r="O340" s="373"/>
      <c r="P340" s="373"/>
      <c r="Q340" s="373"/>
      <c r="R340" s="373"/>
      <c r="S340" s="373"/>
      <c r="T340" s="374"/>
      <c r="U340" s="37" t="s">
        <v>67</v>
      </c>
      <c r="V340" s="356">
        <f>IFERROR(V337/H337,"0")+IFERROR(V338/H338,"0")+IFERROR(V339/H339,"0")</f>
        <v>83</v>
      </c>
      <c r="W340" s="356">
        <f>IFERROR(W337/H337,"0")+IFERROR(W338/H338,"0")+IFERROR(W339/H339,"0")</f>
        <v>83</v>
      </c>
      <c r="X340" s="356">
        <f>IFERROR(IF(X337="",0,X337),"0")+IFERROR(IF(X338="",0,X338),"0")+IFERROR(IF(X339="",0,X339),"0")</f>
        <v>1.7681099999999998</v>
      </c>
      <c r="Y340" s="357"/>
      <c r="Z340" s="357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72" t="s">
        <v>66</v>
      </c>
      <c r="O341" s="373"/>
      <c r="P341" s="373"/>
      <c r="Q341" s="373"/>
      <c r="R341" s="373"/>
      <c r="S341" s="373"/>
      <c r="T341" s="374"/>
      <c r="U341" s="37" t="s">
        <v>65</v>
      </c>
      <c r="V341" s="356">
        <f>IFERROR(SUM(V337:V339),"0")</f>
        <v>1212</v>
      </c>
      <c r="W341" s="356">
        <f>IFERROR(SUM(W337:W339),"0")</f>
        <v>1212</v>
      </c>
      <c r="X341" s="37"/>
      <c r="Y341" s="357"/>
      <c r="Z341" s="357"/>
    </row>
    <row r="342" spans="1:53" ht="14.25" hidden="1" customHeight="1" x14ac:dyDescent="0.25">
      <c r="A342" s="378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9"/>
      <c r="Z342" s="349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71">
        <v>4607091383928</v>
      </c>
      <c r="E343" s="362"/>
      <c r="F343" s="353">
        <v>1.3</v>
      </c>
      <c r="G343" s="32">
        <v>6</v>
      </c>
      <c r="H343" s="353">
        <v>7.8</v>
      </c>
      <c r="I343" s="353">
        <v>8.3699999999999992</v>
      </c>
      <c r="J343" s="32">
        <v>56</v>
      </c>
      <c r="K343" s="32" t="s">
        <v>100</v>
      </c>
      <c r="L343" s="33" t="s">
        <v>119</v>
      </c>
      <c r="M343" s="32">
        <v>40</v>
      </c>
      <c r="N343" s="513" t="s">
        <v>484</v>
      </c>
      <c r="O343" s="361"/>
      <c r="P343" s="361"/>
      <c r="Q343" s="361"/>
      <c r="R343" s="362"/>
      <c r="S343" s="34"/>
      <c r="T343" s="34"/>
      <c r="U343" s="35" t="s">
        <v>65</v>
      </c>
      <c r="V343" s="354">
        <v>0</v>
      </c>
      <c r="W343" s="355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485</v>
      </c>
      <c r="B344" s="54" t="s">
        <v>486</v>
      </c>
      <c r="C344" s="31">
        <v>4301051298</v>
      </c>
      <c r="D344" s="371">
        <v>4607091384260</v>
      </c>
      <c r="E344" s="362"/>
      <c r="F344" s="353">
        <v>1.3</v>
      </c>
      <c r="G344" s="32">
        <v>6</v>
      </c>
      <c r="H344" s="353">
        <v>7.8</v>
      </c>
      <c r="I344" s="353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4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1"/>
      <c r="P344" s="361"/>
      <c r="Q344" s="361"/>
      <c r="R344" s="362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72" t="s">
        <v>66</v>
      </c>
      <c r="O345" s="373"/>
      <c r="P345" s="373"/>
      <c r="Q345" s="373"/>
      <c r="R345" s="373"/>
      <c r="S345" s="373"/>
      <c r="T345" s="374"/>
      <c r="U345" s="37" t="s">
        <v>67</v>
      </c>
      <c r="V345" s="356">
        <f>IFERROR(V343/H343,"0")+IFERROR(V344/H344,"0")</f>
        <v>0</v>
      </c>
      <c r="W345" s="356">
        <f>IFERROR(W343/H343,"0")+IFERROR(W344/H344,"0")</f>
        <v>0</v>
      </c>
      <c r="X345" s="356">
        <f>IFERROR(IF(X343="",0,X343),"0")+IFERROR(IF(X344="",0,X344),"0")</f>
        <v>0</v>
      </c>
      <c r="Y345" s="357"/>
      <c r="Z345" s="357"/>
    </row>
    <row r="346" spans="1:53" hidden="1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72" t="s">
        <v>66</v>
      </c>
      <c r="O346" s="373"/>
      <c r="P346" s="373"/>
      <c r="Q346" s="373"/>
      <c r="R346" s="373"/>
      <c r="S346" s="373"/>
      <c r="T346" s="374"/>
      <c r="U346" s="37" t="s">
        <v>65</v>
      </c>
      <c r="V346" s="356">
        <f>IFERROR(SUM(V343:V344),"0")</f>
        <v>0</v>
      </c>
      <c r="W346" s="356">
        <f>IFERROR(SUM(W343:W344),"0")</f>
        <v>0</v>
      </c>
      <c r="X346" s="37"/>
      <c r="Y346" s="357"/>
      <c r="Z346" s="357"/>
    </row>
    <row r="347" spans="1:53" ht="14.25" hidden="1" customHeight="1" x14ac:dyDescent="0.25">
      <c r="A347" s="378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9"/>
      <c r="Z347" s="349"/>
    </row>
    <row r="348" spans="1:53" ht="16.5" hidden="1" customHeight="1" x14ac:dyDescent="0.25">
      <c r="A348" s="54" t="s">
        <v>487</v>
      </c>
      <c r="B348" s="54" t="s">
        <v>488</v>
      </c>
      <c r="C348" s="31">
        <v>4301060314</v>
      </c>
      <c r="D348" s="371">
        <v>4607091384673</v>
      </c>
      <c r="E348" s="362"/>
      <c r="F348" s="353">
        <v>1.3</v>
      </c>
      <c r="G348" s="32">
        <v>6</v>
      </c>
      <c r="H348" s="353">
        <v>7.8</v>
      </c>
      <c r="I348" s="353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1"/>
      <c r="P348" s="361"/>
      <c r="Q348" s="361"/>
      <c r="R348" s="362"/>
      <c r="S348" s="34"/>
      <c r="T348" s="34"/>
      <c r="U348" s="35" t="s">
        <v>65</v>
      </c>
      <c r="V348" s="354">
        <v>0</v>
      </c>
      <c r="W348" s="355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72" t="s">
        <v>66</v>
      </c>
      <c r="O349" s="373"/>
      <c r="P349" s="373"/>
      <c r="Q349" s="373"/>
      <c r="R349" s="373"/>
      <c r="S349" s="373"/>
      <c r="T349" s="374"/>
      <c r="U349" s="37" t="s">
        <v>67</v>
      </c>
      <c r="V349" s="356">
        <f>IFERROR(V348/H348,"0")</f>
        <v>0</v>
      </c>
      <c r="W349" s="356">
        <f>IFERROR(W348/H348,"0")</f>
        <v>0</v>
      </c>
      <c r="X349" s="356">
        <f>IFERROR(IF(X348="",0,X348),"0")</f>
        <v>0</v>
      </c>
      <c r="Y349" s="357"/>
      <c r="Z349" s="357"/>
    </row>
    <row r="350" spans="1:53" hidden="1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72" t="s">
        <v>66</v>
      </c>
      <c r="O350" s="373"/>
      <c r="P350" s="373"/>
      <c r="Q350" s="373"/>
      <c r="R350" s="373"/>
      <c r="S350" s="373"/>
      <c r="T350" s="374"/>
      <c r="U350" s="37" t="s">
        <v>65</v>
      </c>
      <c r="V350" s="356">
        <f>IFERROR(SUM(V348:V348),"0")</f>
        <v>0</v>
      </c>
      <c r="W350" s="356">
        <f>IFERROR(SUM(W348:W348),"0")</f>
        <v>0</v>
      </c>
      <c r="X350" s="37"/>
      <c r="Y350" s="357"/>
      <c r="Z350" s="357"/>
    </row>
    <row r="351" spans="1:53" ht="16.5" hidden="1" customHeight="1" x14ac:dyDescent="0.25">
      <c r="A351" s="387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50"/>
      <c r="Z351" s="350"/>
    </row>
    <row r="352" spans="1:53" ht="14.25" hidden="1" customHeight="1" x14ac:dyDescent="0.25">
      <c r="A352" s="378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9"/>
      <c r="Z352" s="349"/>
    </row>
    <row r="353" spans="1:53" ht="37.5" customHeight="1" x14ac:dyDescent="0.25">
      <c r="A353" s="54" t="s">
        <v>490</v>
      </c>
      <c r="B353" s="54" t="s">
        <v>491</v>
      </c>
      <c r="C353" s="31">
        <v>4301011324</v>
      </c>
      <c r="D353" s="371">
        <v>4607091384185</v>
      </c>
      <c r="E353" s="362"/>
      <c r="F353" s="353">
        <v>0.8</v>
      </c>
      <c r="G353" s="32">
        <v>15</v>
      </c>
      <c r="H353" s="353">
        <v>12</v>
      </c>
      <c r="I353" s="353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1"/>
      <c r="P353" s="361"/>
      <c r="Q353" s="361"/>
      <c r="R353" s="362"/>
      <c r="S353" s="34"/>
      <c r="T353" s="34"/>
      <c r="U353" s="35" t="s">
        <v>65</v>
      </c>
      <c r="V353" s="354">
        <v>50</v>
      </c>
      <c r="W353" s="355">
        <f>IFERROR(IF(V353="",0,CEILING((V353/$H353),1)*$H353),"")</f>
        <v>60</v>
      </c>
      <c r="X353" s="36">
        <f>IFERROR(IF(W353=0,"",ROUNDUP(W353/H353,0)*0.02175),"")</f>
        <v>0.10874999999999999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71">
        <v>4607091384192</v>
      </c>
      <c r="E354" s="362"/>
      <c r="F354" s="353">
        <v>1.8</v>
      </c>
      <c r="G354" s="32">
        <v>6</v>
      </c>
      <c r="H354" s="353">
        <v>10.8</v>
      </c>
      <c r="I354" s="353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4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1"/>
      <c r="P354" s="361"/>
      <c r="Q354" s="361"/>
      <c r="R354" s="362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71">
        <v>4680115881907</v>
      </c>
      <c r="E355" s="362"/>
      <c r="F355" s="353">
        <v>1.8</v>
      </c>
      <c r="G355" s="32">
        <v>6</v>
      </c>
      <c r="H355" s="353">
        <v>10.8</v>
      </c>
      <c r="I355" s="353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1"/>
      <c r="P355" s="361"/>
      <c r="Q355" s="361"/>
      <c r="R355" s="362"/>
      <c r="S355" s="34"/>
      <c r="T355" s="34"/>
      <c r="U355" s="35" t="s">
        <v>65</v>
      </c>
      <c r="V355" s="354">
        <v>0</v>
      </c>
      <c r="W355" s="355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71">
        <v>4680115883925</v>
      </c>
      <c r="E356" s="362"/>
      <c r="F356" s="353">
        <v>2.5</v>
      </c>
      <c r="G356" s="32">
        <v>6</v>
      </c>
      <c r="H356" s="353">
        <v>15</v>
      </c>
      <c r="I356" s="353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4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1"/>
      <c r="P356" s="361"/>
      <c r="Q356" s="361"/>
      <c r="R356" s="362"/>
      <c r="S356" s="34"/>
      <c r="T356" s="34"/>
      <c r="U356" s="35" t="s">
        <v>65</v>
      </c>
      <c r="V356" s="354">
        <v>0</v>
      </c>
      <c r="W356" s="35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71">
        <v>4607091384680</v>
      </c>
      <c r="E357" s="362"/>
      <c r="F357" s="353">
        <v>0.4</v>
      </c>
      <c r="G357" s="32">
        <v>10</v>
      </c>
      <c r="H357" s="353">
        <v>4</v>
      </c>
      <c r="I357" s="353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1"/>
      <c r="P357" s="361"/>
      <c r="Q357" s="361"/>
      <c r="R357" s="362"/>
      <c r="S357" s="34"/>
      <c r="T357" s="34"/>
      <c r="U357" s="35" t="s">
        <v>65</v>
      </c>
      <c r="V357" s="354">
        <v>0</v>
      </c>
      <c r="W357" s="355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72" t="s">
        <v>66</v>
      </c>
      <c r="O358" s="373"/>
      <c r="P358" s="373"/>
      <c r="Q358" s="373"/>
      <c r="R358" s="373"/>
      <c r="S358" s="373"/>
      <c r="T358" s="374"/>
      <c r="U358" s="37" t="s">
        <v>67</v>
      </c>
      <c r="V358" s="356">
        <f>IFERROR(V353/H353,"0")+IFERROR(V354/H354,"0")+IFERROR(V355/H355,"0")+IFERROR(V356/H356,"0")+IFERROR(V357/H357,"0")</f>
        <v>4.166666666666667</v>
      </c>
      <c r="W358" s="356">
        <f>IFERROR(W353/H353,"0")+IFERROR(W354/H354,"0")+IFERROR(W355/H355,"0")+IFERROR(W356/H356,"0")+IFERROR(W357/H357,"0")</f>
        <v>5</v>
      </c>
      <c r="X358" s="356">
        <f>IFERROR(IF(X353="",0,X353),"0")+IFERROR(IF(X354="",0,X354),"0")+IFERROR(IF(X355="",0,X355),"0")+IFERROR(IF(X356="",0,X356),"0")+IFERROR(IF(X357="",0,X357),"0")</f>
        <v>0.10874999999999999</v>
      </c>
      <c r="Y358" s="357"/>
      <c r="Z358" s="357"/>
    </row>
    <row r="359" spans="1:53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72" t="s">
        <v>66</v>
      </c>
      <c r="O359" s="373"/>
      <c r="P359" s="373"/>
      <c r="Q359" s="373"/>
      <c r="R359" s="373"/>
      <c r="S359" s="373"/>
      <c r="T359" s="374"/>
      <c r="U359" s="37" t="s">
        <v>65</v>
      </c>
      <c r="V359" s="356">
        <f>IFERROR(SUM(V353:V357),"0")</f>
        <v>50</v>
      </c>
      <c r="W359" s="356">
        <f>IFERROR(SUM(W353:W357),"0")</f>
        <v>60</v>
      </c>
      <c r="X359" s="37"/>
      <c r="Y359" s="357"/>
      <c r="Z359" s="357"/>
    </row>
    <row r="360" spans="1:53" ht="14.25" hidden="1" customHeight="1" x14ac:dyDescent="0.25">
      <c r="A360" s="378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9"/>
      <c r="Z360" s="349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71">
        <v>4607091384802</v>
      </c>
      <c r="E361" s="362"/>
      <c r="F361" s="353">
        <v>0.73</v>
      </c>
      <c r="G361" s="32">
        <v>6</v>
      </c>
      <c r="H361" s="353">
        <v>4.38</v>
      </c>
      <c r="I361" s="353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1"/>
      <c r="P361" s="361"/>
      <c r="Q361" s="361"/>
      <c r="R361" s="362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71">
        <v>4607091384826</v>
      </c>
      <c r="E362" s="362"/>
      <c r="F362" s="353">
        <v>0.35</v>
      </c>
      <c r="G362" s="32">
        <v>8</v>
      </c>
      <c r="H362" s="353">
        <v>2.8</v>
      </c>
      <c r="I362" s="353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6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1"/>
      <c r="P362" s="361"/>
      <c r="Q362" s="361"/>
      <c r="R362" s="362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72" t="s">
        <v>66</v>
      </c>
      <c r="O363" s="373"/>
      <c r="P363" s="373"/>
      <c r="Q363" s="373"/>
      <c r="R363" s="373"/>
      <c r="S363" s="373"/>
      <c r="T363" s="374"/>
      <c r="U363" s="37" t="s">
        <v>67</v>
      </c>
      <c r="V363" s="356">
        <f>IFERROR(V361/H361,"0")+IFERROR(V362/H362,"0")</f>
        <v>0</v>
      </c>
      <c r="W363" s="356">
        <f>IFERROR(W361/H361,"0")+IFERROR(W362/H362,"0")</f>
        <v>0</v>
      </c>
      <c r="X363" s="356">
        <f>IFERROR(IF(X361="",0,X361),"0")+IFERROR(IF(X362="",0,X362),"0")</f>
        <v>0</v>
      </c>
      <c r="Y363" s="357"/>
      <c r="Z363" s="357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72" t="s">
        <v>66</v>
      </c>
      <c r="O364" s="373"/>
      <c r="P364" s="373"/>
      <c r="Q364" s="373"/>
      <c r="R364" s="373"/>
      <c r="S364" s="373"/>
      <c r="T364" s="374"/>
      <c r="U364" s="37" t="s">
        <v>65</v>
      </c>
      <c r="V364" s="356">
        <f>IFERROR(SUM(V361:V362),"0")</f>
        <v>0</v>
      </c>
      <c r="W364" s="356">
        <f>IFERROR(SUM(W361:W362),"0")</f>
        <v>0</v>
      </c>
      <c r="X364" s="37"/>
      <c r="Y364" s="357"/>
      <c r="Z364" s="357"/>
    </row>
    <row r="365" spans="1:53" ht="14.25" hidden="1" customHeight="1" x14ac:dyDescent="0.25">
      <c r="A365" s="378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9"/>
      <c r="Z365" s="349"/>
    </row>
    <row r="366" spans="1:53" ht="27" customHeight="1" x14ac:dyDescent="0.25">
      <c r="A366" s="54" t="s">
        <v>504</v>
      </c>
      <c r="B366" s="54" t="s">
        <v>505</v>
      </c>
      <c r="C366" s="31">
        <v>4301051303</v>
      </c>
      <c r="D366" s="371">
        <v>4607091384246</v>
      </c>
      <c r="E366" s="362"/>
      <c r="F366" s="353">
        <v>1.3</v>
      </c>
      <c r="G366" s="32">
        <v>6</v>
      </c>
      <c r="H366" s="353">
        <v>7.8</v>
      </c>
      <c r="I366" s="353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7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1"/>
      <c r="P366" s="361"/>
      <c r="Q366" s="361"/>
      <c r="R366" s="362"/>
      <c r="S366" s="34"/>
      <c r="T366" s="34"/>
      <c r="U366" s="35" t="s">
        <v>65</v>
      </c>
      <c r="V366" s="354">
        <v>30</v>
      </c>
      <c r="W366" s="355">
        <f>IFERROR(IF(V366="",0,CEILING((V366/$H366),1)*$H366),"")</f>
        <v>31.2</v>
      </c>
      <c r="X366" s="36">
        <f>IFERROR(IF(W366=0,"",ROUNDUP(W366/H366,0)*0.02175),"")</f>
        <v>8.6999999999999994E-2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71">
        <v>4680115881976</v>
      </c>
      <c r="E367" s="362"/>
      <c r="F367" s="353">
        <v>1.3</v>
      </c>
      <c r="G367" s="32">
        <v>6</v>
      </c>
      <c r="H367" s="353">
        <v>7.8</v>
      </c>
      <c r="I367" s="353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4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1"/>
      <c r="P367" s="361"/>
      <c r="Q367" s="361"/>
      <c r="R367" s="362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71">
        <v>4607091384253</v>
      </c>
      <c r="E368" s="362"/>
      <c r="F368" s="353">
        <v>0.4</v>
      </c>
      <c r="G368" s="32">
        <v>6</v>
      </c>
      <c r="H368" s="353">
        <v>2.4</v>
      </c>
      <c r="I368" s="353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6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1"/>
      <c r="P368" s="361"/>
      <c r="Q368" s="361"/>
      <c r="R368" s="362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71">
        <v>4680115881969</v>
      </c>
      <c r="E369" s="362"/>
      <c r="F369" s="353">
        <v>0.4</v>
      </c>
      <c r="G369" s="32">
        <v>6</v>
      </c>
      <c r="H369" s="353">
        <v>2.4</v>
      </c>
      <c r="I369" s="353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4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1"/>
      <c r="P369" s="361"/>
      <c r="Q369" s="361"/>
      <c r="R369" s="362"/>
      <c r="S369" s="34"/>
      <c r="T369" s="34"/>
      <c r="U369" s="35" t="s">
        <v>65</v>
      </c>
      <c r="V369" s="354">
        <v>0</v>
      </c>
      <c r="W369" s="35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72" t="s">
        <v>66</v>
      </c>
      <c r="O370" s="373"/>
      <c r="P370" s="373"/>
      <c r="Q370" s="373"/>
      <c r="R370" s="373"/>
      <c r="S370" s="373"/>
      <c r="T370" s="374"/>
      <c r="U370" s="37" t="s">
        <v>67</v>
      </c>
      <c r="V370" s="356">
        <f>IFERROR(V366/H366,"0")+IFERROR(V367/H367,"0")+IFERROR(V368/H368,"0")+IFERROR(V369/H369,"0")</f>
        <v>3.8461538461538463</v>
      </c>
      <c r="W370" s="356">
        <f>IFERROR(W366/H366,"0")+IFERROR(W367/H367,"0")+IFERROR(W368/H368,"0")+IFERROR(W369/H369,"0")</f>
        <v>4</v>
      </c>
      <c r="X370" s="356">
        <f>IFERROR(IF(X366="",0,X366),"0")+IFERROR(IF(X367="",0,X367),"0")+IFERROR(IF(X368="",0,X368),"0")+IFERROR(IF(X369="",0,X369),"0")</f>
        <v>8.6999999999999994E-2</v>
      </c>
      <c r="Y370" s="357"/>
      <c r="Z370" s="357"/>
    </row>
    <row r="371" spans="1:53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72" t="s">
        <v>66</v>
      </c>
      <c r="O371" s="373"/>
      <c r="P371" s="373"/>
      <c r="Q371" s="373"/>
      <c r="R371" s="373"/>
      <c r="S371" s="373"/>
      <c r="T371" s="374"/>
      <c r="U371" s="37" t="s">
        <v>65</v>
      </c>
      <c r="V371" s="356">
        <f>IFERROR(SUM(V366:V369),"0")</f>
        <v>30</v>
      </c>
      <c r="W371" s="356">
        <f>IFERROR(SUM(W366:W369),"0")</f>
        <v>31.2</v>
      </c>
      <c r="X371" s="37"/>
      <c r="Y371" s="357"/>
      <c r="Z371" s="357"/>
    </row>
    <row r="372" spans="1:53" ht="14.25" hidden="1" customHeight="1" x14ac:dyDescent="0.25">
      <c r="A372" s="378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9"/>
      <c r="Z372" s="349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71">
        <v>4607091389357</v>
      </c>
      <c r="E373" s="362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1"/>
      <c r="P373" s="361"/>
      <c r="Q373" s="361"/>
      <c r="R373" s="362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72" t="s">
        <v>66</v>
      </c>
      <c r="O374" s="373"/>
      <c r="P374" s="373"/>
      <c r="Q374" s="373"/>
      <c r="R374" s="373"/>
      <c r="S374" s="373"/>
      <c r="T374" s="374"/>
      <c r="U374" s="37" t="s">
        <v>67</v>
      </c>
      <c r="V374" s="356">
        <f>IFERROR(V373/H373,"0")</f>
        <v>0</v>
      </c>
      <c r="W374" s="356">
        <f>IFERROR(W373/H373,"0")</f>
        <v>0</v>
      </c>
      <c r="X374" s="356">
        <f>IFERROR(IF(X373="",0,X373),"0")</f>
        <v>0</v>
      </c>
      <c r="Y374" s="357"/>
      <c r="Z374" s="357"/>
    </row>
    <row r="375" spans="1:53" hidden="1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72" t="s">
        <v>66</v>
      </c>
      <c r="O375" s="373"/>
      <c r="P375" s="373"/>
      <c r="Q375" s="373"/>
      <c r="R375" s="373"/>
      <c r="S375" s="373"/>
      <c r="T375" s="374"/>
      <c r="U375" s="37" t="s">
        <v>65</v>
      </c>
      <c r="V375" s="356">
        <f>IFERROR(SUM(V373:V373),"0")</f>
        <v>0</v>
      </c>
      <c r="W375" s="356">
        <f>IFERROR(SUM(W373:W373),"0")</f>
        <v>0</v>
      </c>
      <c r="X375" s="37"/>
      <c r="Y375" s="357"/>
      <c r="Z375" s="357"/>
    </row>
    <row r="376" spans="1:53" ht="27.75" hidden="1" customHeight="1" x14ac:dyDescent="0.2">
      <c r="A376" s="375" t="s">
        <v>514</v>
      </c>
      <c r="B376" s="376"/>
      <c r="C376" s="376"/>
      <c r="D376" s="376"/>
      <c r="E376" s="376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  <c r="X376" s="376"/>
      <c r="Y376" s="48"/>
      <c r="Z376" s="48"/>
    </row>
    <row r="377" spans="1:53" ht="16.5" hidden="1" customHeight="1" x14ac:dyDescent="0.25">
      <c r="A377" s="387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50"/>
      <c r="Z377" s="350"/>
    </row>
    <row r="378" spans="1:53" ht="14.25" hidden="1" customHeight="1" x14ac:dyDescent="0.25">
      <c r="A378" s="378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71">
        <v>4607091389708</v>
      </c>
      <c r="E379" s="362"/>
      <c r="F379" s="353">
        <v>0.45</v>
      </c>
      <c r="G379" s="32">
        <v>6</v>
      </c>
      <c r="H379" s="353">
        <v>2.7</v>
      </c>
      <c r="I379" s="353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4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1"/>
      <c r="P379" s="361"/>
      <c r="Q379" s="361"/>
      <c r="R379" s="362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518</v>
      </c>
      <c r="B380" s="54" t="s">
        <v>519</v>
      </c>
      <c r="C380" s="31">
        <v>4301011427</v>
      </c>
      <c r="D380" s="371">
        <v>4607091389692</v>
      </c>
      <c r="E380" s="362"/>
      <c r="F380" s="353">
        <v>0.45</v>
      </c>
      <c r="G380" s="32">
        <v>6</v>
      </c>
      <c r="H380" s="353">
        <v>2.7</v>
      </c>
      <c r="I380" s="353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1"/>
      <c r="P380" s="361"/>
      <c r="Q380" s="361"/>
      <c r="R380" s="362"/>
      <c r="S380" s="34"/>
      <c r="T380" s="34"/>
      <c r="U380" s="35" t="s">
        <v>65</v>
      </c>
      <c r="V380" s="354">
        <v>40.5</v>
      </c>
      <c r="W380" s="355">
        <f>IFERROR(IF(V380="",0,CEILING((V380/$H380),1)*$H380),"")</f>
        <v>40.5</v>
      </c>
      <c r="X380" s="36">
        <f>IFERROR(IF(W380=0,"",ROUNDUP(W380/H380,0)*0.00753),"")</f>
        <v>0.11295000000000001</v>
      </c>
      <c r="Y380" s="56"/>
      <c r="Z380" s="57"/>
      <c r="AD380" s="58"/>
      <c r="BA380" s="266" t="s">
        <v>1</v>
      </c>
    </row>
    <row r="381" spans="1:53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72" t="s">
        <v>66</v>
      </c>
      <c r="O381" s="373"/>
      <c r="P381" s="373"/>
      <c r="Q381" s="373"/>
      <c r="R381" s="373"/>
      <c r="S381" s="373"/>
      <c r="T381" s="374"/>
      <c r="U381" s="37" t="s">
        <v>67</v>
      </c>
      <c r="V381" s="356">
        <f>IFERROR(V379/H379,"0")+IFERROR(V380/H380,"0")</f>
        <v>14.999999999999998</v>
      </c>
      <c r="W381" s="356">
        <f>IFERROR(W379/H379,"0")+IFERROR(W380/H380,"0")</f>
        <v>14.999999999999998</v>
      </c>
      <c r="X381" s="356">
        <f>IFERROR(IF(X379="",0,X379),"0")+IFERROR(IF(X380="",0,X380),"0")</f>
        <v>0.11295000000000001</v>
      </c>
      <c r="Y381" s="357"/>
      <c r="Z381" s="357"/>
    </row>
    <row r="382" spans="1:53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72" t="s">
        <v>66</v>
      </c>
      <c r="O382" s="373"/>
      <c r="P382" s="373"/>
      <c r="Q382" s="373"/>
      <c r="R382" s="373"/>
      <c r="S382" s="373"/>
      <c r="T382" s="374"/>
      <c r="U382" s="37" t="s">
        <v>65</v>
      </c>
      <c r="V382" s="356">
        <f>IFERROR(SUM(V379:V380),"0")</f>
        <v>40.5</v>
      </c>
      <c r="W382" s="356">
        <f>IFERROR(SUM(W379:W380),"0")</f>
        <v>40.5</v>
      </c>
      <c r="X382" s="37"/>
      <c r="Y382" s="357"/>
      <c r="Z382" s="357"/>
    </row>
    <row r="383" spans="1:53" ht="14.25" hidden="1" customHeight="1" x14ac:dyDescent="0.25">
      <c r="A383" s="378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9"/>
      <c r="Z383" s="349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71">
        <v>4607091389753</v>
      </c>
      <c r="E384" s="362"/>
      <c r="F384" s="353">
        <v>0.7</v>
      </c>
      <c r="G384" s="32">
        <v>6</v>
      </c>
      <c r="H384" s="353">
        <v>4.2</v>
      </c>
      <c r="I384" s="353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1"/>
      <c r="P384" s="361"/>
      <c r="Q384" s="361"/>
      <c r="R384" s="362"/>
      <c r="S384" s="34"/>
      <c r="T384" s="34"/>
      <c r="U384" s="35" t="s">
        <v>65</v>
      </c>
      <c r="V384" s="354">
        <v>100</v>
      </c>
      <c r="W384" s="355">
        <f t="shared" ref="W384:W396" si="18">IFERROR(IF(V384="",0,CEILING((V384/$H384),1)*$H384),"")</f>
        <v>100.80000000000001</v>
      </c>
      <c r="X384" s="36">
        <f>IFERROR(IF(W384=0,"",ROUNDUP(W384/H384,0)*0.00753),"")</f>
        <v>0.18071999999999999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71">
        <v>4607091389760</v>
      </c>
      <c r="E385" s="362"/>
      <c r="F385" s="353">
        <v>0.7</v>
      </c>
      <c r="G385" s="32">
        <v>6</v>
      </c>
      <c r="H385" s="353">
        <v>4.2</v>
      </c>
      <c r="I385" s="353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1"/>
      <c r="P385" s="361"/>
      <c r="Q385" s="361"/>
      <c r="R385" s="362"/>
      <c r="S385" s="34"/>
      <c r="T385" s="34"/>
      <c r="U385" s="35" t="s">
        <v>65</v>
      </c>
      <c r="V385" s="354">
        <v>0</v>
      </c>
      <c r="W385" s="355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524</v>
      </c>
      <c r="B386" s="54" t="s">
        <v>525</v>
      </c>
      <c r="C386" s="31">
        <v>4301031175</v>
      </c>
      <c r="D386" s="371">
        <v>4607091389746</v>
      </c>
      <c r="E386" s="362"/>
      <c r="F386" s="353">
        <v>0.7</v>
      </c>
      <c r="G386" s="32">
        <v>6</v>
      </c>
      <c r="H386" s="353">
        <v>4.2</v>
      </c>
      <c r="I386" s="353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1"/>
      <c r="P386" s="361"/>
      <c r="Q386" s="361"/>
      <c r="R386" s="362"/>
      <c r="S386" s="34"/>
      <c r="T386" s="34"/>
      <c r="U386" s="35" t="s">
        <v>65</v>
      </c>
      <c r="V386" s="354">
        <v>80</v>
      </c>
      <c r="W386" s="355">
        <f t="shared" si="18"/>
        <v>84</v>
      </c>
      <c r="X386" s="36">
        <f>IFERROR(IF(W386=0,"",ROUNDUP(W386/H386,0)*0.00753),"")</f>
        <v>0.15060000000000001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526</v>
      </c>
      <c r="B387" s="54" t="s">
        <v>527</v>
      </c>
      <c r="C387" s="31">
        <v>4301031236</v>
      </c>
      <c r="D387" s="371">
        <v>4680115882928</v>
      </c>
      <c r="E387" s="362"/>
      <c r="F387" s="353">
        <v>0.28000000000000003</v>
      </c>
      <c r="G387" s="32">
        <v>6</v>
      </c>
      <c r="H387" s="353">
        <v>1.68</v>
      </c>
      <c r="I387" s="353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1"/>
      <c r="P387" s="361"/>
      <c r="Q387" s="361"/>
      <c r="R387" s="362"/>
      <c r="S387" s="34"/>
      <c r="T387" s="34"/>
      <c r="U387" s="35" t="s">
        <v>65</v>
      </c>
      <c r="V387" s="354">
        <v>196</v>
      </c>
      <c r="W387" s="355">
        <f t="shared" si="18"/>
        <v>196.56</v>
      </c>
      <c r="X387" s="36">
        <f>IFERROR(IF(W387=0,"",ROUNDUP(W387/H387,0)*0.00753),"")</f>
        <v>0.88101000000000007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71">
        <v>4680115883147</v>
      </c>
      <c r="E388" s="362"/>
      <c r="F388" s="353">
        <v>0.28000000000000003</v>
      </c>
      <c r="G388" s="32">
        <v>6</v>
      </c>
      <c r="H388" s="353">
        <v>1.68</v>
      </c>
      <c r="I388" s="353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4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1"/>
      <c r="P388" s="361"/>
      <c r="Q388" s="361"/>
      <c r="R388" s="362"/>
      <c r="S388" s="34"/>
      <c r="T388" s="34"/>
      <c r="U388" s="35" t="s">
        <v>65</v>
      </c>
      <c r="V388" s="354">
        <v>0</v>
      </c>
      <c r="W388" s="355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530</v>
      </c>
      <c r="B389" s="54" t="s">
        <v>531</v>
      </c>
      <c r="C389" s="31">
        <v>4301031178</v>
      </c>
      <c r="D389" s="371">
        <v>4607091384338</v>
      </c>
      <c r="E389" s="362"/>
      <c r="F389" s="353">
        <v>0.35</v>
      </c>
      <c r="G389" s="32">
        <v>6</v>
      </c>
      <c r="H389" s="353">
        <v>2.1</v>
      </c>
      <c r="I389" s="353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1"/>
      <c r="P389" s="361"/>
      <c r="Q389" s="361"/>
      <c r="R389" s="362"/>
      <c r="S389" s="34"/>
      <c r="T389" s="34"/>
      <c r="U389" s="35" t="s">
        <v>65</v>
      </c>
      <c r="V389" s="354">
        <v>77</v>
      </c>
      <c r="W389" s="355">
        <f t="shared" si="18"/>
        <v>77.7</v>
      </c>
      <c r="X389" s="36">
        <f t="shared" si="19"/>
        <v>0.18574000000000002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71">
        <v>4680115883154</v>
      </c>
      <c r="E390" s="362"/>
      <c r="F390" s="353">
        <v>0.28000000000000003</v>
      </c>
      <c r="G390" s="32">
        <v>6</v>
      </c>
      <c r="H390" s="353">
        <v>1.68</v>
      </c>
      <c r="I390" s="353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1"/>
      <c r="P390" s="361"/>
      <c r="Q390" s="361"/>
      <c r="R390" s="362"/>
      <c r="S390" s="34"/>
      <c r="T390" s="34"/>
      <c r="U390" s="35" t="s">
        <v>65</v>
      </c>
      <c r="V390" s="354">
        <v>0</v>
      </c>
      <c r="W390" s="355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71">
        <v>4607091389524</v>
      </c>
      <c r="E391" s="362"/>
      <c r="F391" s="353">
        <v>0.35</v>
      </c>
      <c r="G391" s="32">
        <v>6</v>
      </c>
      <c r="H391" s="353">
        <v>2.1</v>
      </c>
      <c r="I391" s="353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71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1"/>
      <c r="P391" s="361"/>
      <c r="Q391" s="361"/>
      <c r="R391" s="362"/>
      <c r="S391" s="34"/>
      <c r="T391" s="34"/>
      <c r="U391" s="35" t="s">
        <v>65</v>
      </c>
      <c r="V391" s="354">
        <v>52.5</v>
      </c>
      <c r="W391" s="355">
        <f t="shared" si="18"/>
        <v>52.5</v>
      </c>
      <c r="X391" s="36">
        <f t="shared" si="19"/>
        <v>0.1255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71">
        <v>4680115883161</v>
      </c>
      <c r="E392" s="362"/>
      <c r="F392" s="353">
        <v>0.28000000000000003</v>
      </c>
      <c r="G392" s="32">
        <v>6</v>
      </c>
      <c r="H392" s="353">
        <v>1.68</v>
      </c>
      <c r="I392" s="353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1"/>
      <c r="P392" s="361"/>
      <c r="Q392" s="361"/>
      <c r="R392" s="362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71">
        <v>4607091384345</v>
      </c>
      <c r="E393" s="362"/>
      <c r="F393" s="353">
        <v>0.35</v>
      </c>
      <c r="G393" s="32">
        <v>6</v>
      </c>
      <c r="H393" s="353">
        <v>2.1</v>
      </c>
      <c r="I393" s="353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3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1"/>
      <c r="P393" s="361"/>
      <c r="Q393" s="361"/>
      <c r="R393" s="362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71">
        <v>4680115883178</v>
      </c>
      <c r="E394" s="362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1"/>
      <c r="P394" s="361"/>
      <c r="Q394" s="361"/>
      <c r="R394" s="362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71">
        <v>4607091389531</v>
      </c>
      <c r="E395" s="362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1"/>
      <c r="P395" s="361"/>
      <c r="Q395" s="361"/>
      <c r="R395" s="362"/>
      <c r="S395" s="34"/>
      <c r="T395" s="34"/>
      <c r="U395" s="35" t="s">
        <v>65</v>
      </c>
      <c r="V395" s="354">
        <v>52.5</v>
      </c>
      <c r="W395" s="355">
        <f t="shared" si="18"/>
        <v>52.5</v>
      </c>
      <c r="X395" s="36">
        <f t="shared" si="19"/>
        <v>0.1255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71">
        <v>4680115883185</v>
      </c>
      <c r="E396" s="362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1"/>
      <c r="P396" s="361"/>
      <c r="Q396" s="361"/>
      <c r="R396" s="362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72" t="s">
        <v>66</v>
      </c>
      <c r="O397" s="373"/>
      <c r="P397" s="373"/>
      <c r="Q397" s="373"/>
      <c r="R397" s="373"/>
      <c r="S397" s="373"/>
      <c r="T397" s="374"/>
      <c r="U397" s="37" t="s">
        <v>67</v>
      </c>
      <c r="V397" s="356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246.19047619047618</v>
      </c>
      <c r="W397" s="35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248</v>
      </c>
      <c r="X397" s="356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1.64907</v>
      </c>
      <c r="Y397" s="357"/>
      <c r="Z397" s="357"/>
    </row>
    <row r="398" spans="1:53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72" t="s">
        <v>66</v>
      </c>
      <c r="O398" s="373"/>
      <c r="P398" s="373"/>
      <c r="Q398" s="373"/>
      <c r="R398" s="373"/>
      <c r="S398" s="373"/>
      <c r="T398" s="374"/>
      <c r="U398" s="37" t="s">
        <v>65</v>
      </c>
      <c r="V398" s="356">
        <f>IFERROR(SUM(V384:V396),"0")</f>
        <v>558</v>
      </c>
      <c r="W398" s="356">
        <f>IFERROR(SUM(W384:W396),"0")</f>
        <v>564.05999999999995</v>
      </c>
      <c r="X398" s="37"/>
      <c r="Y398" s="357"/>
      <c r="Z398" s="357"/>
    </row>
    <row r="399" spans="1:53" ht="14.25" hidden="1" customHeight="1" x14ac:dyDescent="0.25">
      <c r="A399" s="378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9"/>
      <c r="Z399" s="349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71">
        <v>4607091389685</v>
      </c>
      <c r="E400" s="362"/>
      <c r="F400" s="353">
        <v>1.3</v>
      </c>
      <c r="G400" s="32">
        <v>6</v>
      </c>
      <c r="H400" s="353">
        <v>7.8</v>
      </c>
      <c r="I400" s="353">
        <v>8.3460000000000001</v>
      </c>
      <c r="J400" s="32">
        <v>56</v>
      </c>
      <c r="K400" s="32" t="s">
        <v>100</v>
      </c>
      <c r="L400" s="33" t="s">
        <v>119</v>
      </c>
      <c r="M400" s="32">
        <v>45</v>
      </c>
      <c r="N400" s="6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1"/>
      <c r="P400" s="361"/>
      <c r="Q400" s="361"/>
      <c r="R400" s="362"/>
      <c r="S400" s="34"/>
      <c r="T400" s="34"/>
      <c r="U400" s="35" t="s">
        <v>65</v>
      </c>
      <c r="V400" s="354">
        <v>0</v>
      </c>
      <c r="W400" s="355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71">
        <v>4607091389654</v>
      </c>
      <c r="E401" s="362"/>
      <c r="F401" s="353">
        <v>0.33</v>
      </c>
      <c r="G401" s="32">
        <v>6</v>
      </c>
      <c r="H401" s="353">
        <v>1.98</v>
      </c>
      <c r="I401" s="353">
        <v>2.258</v>
      </c>
      <c r="J401" s="32">
        <v>156</v>
      </c>
      <c r="K401" s="32" t="s">
        <v>63</v>
      </c>
      <c r="L401" s="33" t="s">
        <v>119</v>
      </c>
      <c r="M401" s="32">
        <v>45</v>
      </c>
      <c r="N401" s="5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1"/>
      <c r="P401" s="361"/>
      <c r="Q401" s="361"/>
      <c r="R401" s="362"/>
      <c r="S401" s="34"/>
      <c r="T401" s="34"/>
      <c r="U401" s="35" t="s">
        <v>65</v>
      </c>
      <c r="V401" s="354">
        <v>0</v>
      </c>
      <c r="W401" s="355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71">
        <v>4607091384352</v>
      </c>
      <c r="E402" s="362"/>
      <c r="F402" s="353">
        <v>0.6</v>
      </c>
      <c r="G402" s="32">
        <v>4</v>
      </c>
      <c r="H402" s="353">
        <v>2.4</v>
      </c>
      <c r="I402" s="353">
        <v>2.6459999999999999</v>
      </c>
      <c r="J402" s="32">
        <v>120</v>
      </c>
      <c r="K402" s="32" t="s">
        <v>63</v>
      </c>
      <c r="L402" s="33" t="s">
        <v>119</v>
      </c>
      <c r="M402" s="32">
        <v>45</v>
      </c>
      <c r="N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1"/>
      <c r="P402" s="361"/>
      <c r="Q402" s="361"/>
      <c r="R402" s="362"/>
      <c r="S402" s="34"/>
      <c r="T402" s="34"/>
      <c r="U402" s="35" t="s">
        <v>65</v>
      </c>
      <c r="V402" s="354">
        <v>0</v>
      </c>
      <c r="W402" s="355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71">
        <v>4607091389661</v>
      </c>
      <c r="E403" s="362"/>
      <c r="F403" s="353">
        <v>0.55000000000000004</v>
      </c>
      <c r="G403" s="32">
        <v>4</v>
      </c>
      <c r="H403" s="353">
        <v>2.2000000000000002</v>
      </c>
      <c r="I403" s="353">
        <v>2.492</v>
      </c>
      <c r="J403" s="32">
        <v>120</v>
      </c>
      <c r="K403" s="32" t="s">
        <v>63</v>
      </c>
      <c r="L403" s="33" t="s">
        <v>119</v>
      </c>
      <c r="M403" s="32">
        <v>45</v>
      </c>
      <c r="N403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1"/>
      <c r="P403" s="361"/>
      <c r="Q403" s="361"/>
      <c r="R403" s="362"/>
      <c r="S403" s="34"/>
      <c r="T403" s="34"/>
      <c r="U403" s="35" t="s">
        <v>65</v>
      </c>
      <c r="V403" s="354">
        <v>0</v>
      </c>
      <c r="W403" s="355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72" t="s">
        <v>66</v>
      </c>
      <c r="O404" s="373"/>
      <c r="P404" s="373"/>
      <c r="Q404" s="373"/>
      <c r="R404" s="373"/>
      <c r="S404" s="373"/>
      <c r="T404" s="374"/>
      <c r="U404" s="37" t="s">
        <v>67</v>
      </c>
      <c r="V404" s="356">
        <f>IFERROR(V400/H400,"0")+IFERROR(V401/H401,"0")+IFERROR(V402/H402,"0")+IFERROR(V403/H403,"0")</f>
        <v>0</v>
      </c>
      <c r="W404" s="356">
        <f>IFERROR(W400/H400,"0")+IFERROR(W401/H401,"0")+IFERROR(W402/H402,"0")+IFERROR(W403/H403,"0")</f>
        <v>0</v>
      </c>
      <c r="X404" s="356">
        <f>IFERROR(IF(X400="",0,X400),"0")+IFERROR(IF(X401="",0,X401),"0")+IFERROR(IF(X402="",0,X402),"0")+IFERROR(IF(X403="",0,X403),"0")</f>
        <v>0</v>
      </c>
      <c r="Y404" s="357"/>
      <c r="Z404" s="357"/>
    </row>
    <row r="405" spans="1:53" hidden="1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72" t="s">
        <v>66</v>
      </c>
      <c r="O405" s="373"/>
      <c r="P405" s="373"/>
      <c r="Q405" s="373"/>
      <c r="R405" s="373"/>
      <c r="S405" s="373"/>
      <c r="T405" s="374"/>
      <c r="U405" s="37" t="s">
        <v>65</v>
      </c>
      <c r="V405" s="356">
        <f>IFERROR(SUM(V400:V403),"0")</f>
        <v>0</v>
      </c>
      <c r="W405" s="356">
        <f>IFERROR(SUM(W400:W403),"0")</f>
        <v>0</v>
      </c>
      <c r="X405" s="37"/>
      <c r="Y405" s="357"/>
      <c r="Z405" s="357"/>
    </row>
    <row r="406" spans="1:53" ht="14.25" hidden="1" customHeight="1" x14ac:dyDescent="0.25">
      <c r="A406" s="378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9"/>
      <c r="Z406" s="349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71">
        <v>4680115881648</v>
      </c>
      <c r="E407" s="362"/>
      <c r="F407" s="353">
        <v>1</v>
      </c>
      <c r="G407" s="32">
        <v>4</v>
      </c>
      <c r="H407" s="353">
        <v>4</v>
      </c>
      <c r="I407" s="353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6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1"/>
      <c r="P407" s="361"/>
      <c r="Q407" s="361"/>
      <c r="R407" s="362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72" t="s">
        <v>66</v>
      </c>
      <c r="O408" s="373"/>
      <c r="P408" s="373"/>
      <c r="Q408" s="373"/>
      <c r="R408" s="373"/>
      <c r="S408" s="373"/>
      <c r="T408" s="374"/>
      <c r="U408" s="37" t="s">
        <v>67</v>
      </c>
      <c r="V408" s="356">
        <f>IFERROR(V407/H407,"0")</f>
        <v>0</v>
      </c>
      <c r="W408" s="356">
        <f>IFERROR(W407/H407,"0")</f>
        <v>0</v>
      </c>
      <c r="X408" s="356">
        <f>IFERROR(IF(X407="",0,X407),"0")</f>
        <v>0</v>
      </c>
      <c r="Y408" s="357"/>
      <c r="Z408" s="357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72" t="s">
        <v>66</v>
      </c>
      <c r="O409" s="373"/>
      <c r="P409" s="373"/>
      <c r="Q409" s="373"/>
      <c r="R409" s="373"/>
      <c r="S409" s="373"/>
      <c r="T409" s="374"/>
      <c r="U409" s="37" t="s">
        <v>65</v>
      </c>
      <c r="V409" s="356">
        <f>IFERROR(SUM(V407:V407),"0")</f>
        <v>0</v>
      </c>
      <c r="W409" s="356">
        <f>IFERROR(SUM(W407:W407),"0")</f>
        <v>0</v>
      </c>
      <c r="X409" s="37"/>
      <c r="Y409" s="357"/>
      <c r="Z409" s="357"/>
    </row>
    <row r="410" spans="1:53" ht="14.25" hidden="1" customHeight="1" x14ac:dyDescent="0.25">
      <c r="A410" s="378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9"/>
      <c r="Z410" s="349"/>
    </row>
    <row r="411" spans="1:53" ht="27" customHeight="1" x14ac:dyDescent="0.25">
      <c r="A411" s="54" t="s">
        <v>556</v>
      </c>
      <c r="B411" s="54" t="s">
        <v>557</v>
      </c>
      <c r="C411" s="31">
        <v>4301032046</v>
      </c>
      <c r="D411" s="371">
        <v>4680115884359</v>
      </c>
      <c r="E411" s="362"/>
      <c r="F411" s="353">
        <v>0.06</v>
      </c>
      <c r="G411" s="32">
        <v>20</v>
      </c>
      <c r="H411" s="353">
        <v>1.2</v>
      </c>
      <c r="I411" s="353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59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1"/>
      <c r="P411" s="361"/>
      <c r="Q411" s="361"/>
      <c r="R411" s="362"/>
      <c r="S411" s="34"/>
      <c r="T411" s="34"/>
      <c r="U411" s="35" t="s">
        <v>65</v>
      </c>
      <c r="V411" s="354">
        <v>24</v>
      </c>
      <c r="W411" s="355">
        <f>IFERROR(IF(V411="",0,CEILING((V411/$H411),1)*$H411),"")</f>
        <v>24</v>
      </c>
      <c r="X411" s="36">
        <f>IFERROR(IF(W411=0,"",ROUNDUP(W411/H411,0)*0.00627),"")</f>
        <v>0.12540000000000001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560</v>
      </c>
      <c r="B412" s="54" t="s">
        <v>561</v>
      </c>
      <c r="C412" s="31">
        <v>4301032045</v>
      </c>
      <c r="D412" s="371">
        <v>4680115884335</v>
      </c>
      <c r="E412" s="362"/>
      <c r="F412" s="353">
        <v>0.06</v>
      </c>
      <c r="G412" s="32">
        <v>20</v>
      </c>
      <c r="H412" s="353">
        <v>1.2</v>
      </c>
      <c r="I412" s="353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6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1"/>
      <c r="P412" s="361"/>
      <c r="Q412" s="361"/>
      <c r="R412" s="362"/>
      <c r="S412" s="34"/>
      <c r="T412" s="34"/>
      <c r="U412" s="35" t="s">
        <v>65</v>
      </c>
      <c r="V412" s="354">
        <v>24</v>
      </c>
      <c r="W412" s="355">
        <f>IFERROR(IF(V412="",0,CEILING((V412/$H412),1)*$H412),"")</f>
        <v>24</v>
      </c>
      <c r="X412" s="36">
        <f>IFERROR(IF(W412=0,"",ROUNDUP(W412/H412,0)*0.00627),"")</f>
        <v>0.12540000000000001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562</v>
      </c>
      <c r="B413" s="54" t="s">
        <v>563</v>
      </c>
      <c r="C413" s="31">
        <v>4301032047</v>
      </c>
      <c r="D413" s="371">
        <v>4680115884342</v>
      </c>
      <c r="E413" s="362"/>
      <c r="F413" s="353">
        <v>0.06</v>
      </c>
      <c r="G413" s="32">
        <v>20</v>
      </c>
      <c r="H413" s="353">
        <v>1.2</v>
      </c>
      <c r="I413" s="353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6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1"/>
      <c r="P413" s="361"/>
      <c r="Q413" s="361"/>
      <c r="R413" s="362"/>
      <c r="S413" s="34"/>
      <c r="T413" s="34"/>
      <c r="U413" s="35" t="s">
        <v>65</v>
      </c>
      <c r="V413" s="354">
        <v>24</v>
      </c>
      <c r="W413" s="355">
        <f>IFERROR(IF(V413="",0,CEILING((V413/$H413),1)*$H413),"")</f>
        <v>24</v>
      </c>
      <c r="X413" s="36">
        <f>IFERROR(IF(W413=0,"",ROUNDUP(W413/H413,0)*0.00627),"")</f>
        <v>0.12540000000000001</v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564</v>
      </c>
      <c r="B414" s="54" t="s">
        <v>565</v>
      </c>
      <c r="C414" s="31">
        <v>4301170011</v>
      </c>
      <c r="D414" s="371">
        <v>4680115884113</v>
      </c>
      <c r="E414" s="362"/>
      <c r="F414" s="353">
        <v>0.11</v>
      </c>
      <c r="G414" s="32">
        <v>12</v>
      </c>
      <c r="H414" s="353">
        <v>1.32</v>
      </c>
      <c r="I414" s="353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4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1"/>
      <c r="P414" s="361"/>
      <c r="Q414" s="361"/>
      <c r="R414" s="362"/>
      <c r="S414" s="34"/>
      <c r="T414" s="34"/>
      <c r="U414" s="35" t="s">
        <v>65</v>
      </c>
      <c r="V414" s="354">
        <v>33</v>
      </c>
      <c r="W414" s="355">
        <f>IFERROR(IF(V414="",0,CEILING((V414/$H414),1)*$H414),"")</f>
        <v>33</v>
      </c>
      <c r="X414" s="36">
        <f>IFERROR(IF(W414=0,"",ROUNDUP(W414/H414,0)*0.00627),"")</f>
        <v>0.15675</v>
      </c>
      <c r="Y414" s="56"/>
      <c r="Z414" s="57"/>
      <c r="AD414" s="58"/>
      <c r="BA414" s="288" t="s">
        <v>1</v>
      </c>
    </row>
    <row r="415" spans="1:53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72" t="s">
        <v>66</v>
      </c>
      <c r="O415" s="373"/>
      <c r="P415" s="373"/>
      <c r="Q415" s="373"/>
      <c r="R415" s="373"/>
      <c r="S415" s="373"/>
      <c r="T415" s="374"/>
      <c r="U415" s="37" t="s">
        <v>67</v>
      </c>
      <c r="V415" s="356">
        <f>IFERROR(V411/H411,"0")+IFERROR(V412/H412,"0")+IFERROR(V413/H413,"0")+IFERROR(V414/H414,"0")</f>
        <v>85</v>
      </c>
      <c r="W415" s="356">
        <f>IFERROR(W411/H411,"0")+IFERROR(W412/H412,"0")+IFERROR(W413/H413,"0")+IFERROR(W414/H414,"0")</f>
        <v>85</v>
      </c>
      <c r="X415" s="356">
        <f>IFERROR(IF(X411="",0,X411),"0")+IFERROR(IF(X412="",0,X412),"0")+IFERROR(IF(X413="",0,X413),"0")+IFERROR(IF(X414="",0,X414),"0")</f>
        <v>0.53295000000000003</v>
      </c>
      <c r="Y415" s="357"/>
      <c r="Z415" s="357"/>
    </row>
    <row r="416" spans="1:53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72" t="s">
        <v>66</v>
      </c>
      <c r="O416" s="373"/>
      <c r="P416" s="373"/>
      <c r="Q416" s="373"/>
      <c r="R416" s="373"/>
      <c r="S416" s="373"/>
      <c r="T416" s="374"/>
      <c r="U416" s="37" t="s">
        <v>65</v>
      </c>
      <c r="V416" s="356">
        <f>IFERROR(SUM(V411:V414),"0")</f>
        <v>105</v>
      </c>
      <c r="W416" s="356">
        <f>IFERROR(SUM(W411:W414),"0")</f>
        <v>105</v>
      </c>
      <c r="X416" s="37"/>
      <c r="Y416" s="357"/>
      <c r="Z416" s="357"/>
    </row>
    <row r="417" spans="1:53" ht="16.5" hidden="1" customHeight="1" x14ac:dyDescent="0.25">
      <c r="A417" s="387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50"/>
      <c r="Z417" s="350"/>
    </row>
    <row r="418" spans="1:53" ht="14.25" hidden="1" customHeight="1" x14ac:dyDescent="0.25">
      <c r="A418" s="378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9"/>
      <c r="Z418" s="349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71">
        <v>4607091389388</v>
      </c>
      <c r="E419" s="362"/>
      <c r="F419" s="353">
        <v>1.3</v>
      </c>
      <c r="G419" s="32">
        <v>4</v>
      </c>
      <c r="H419" s="353">
        <v>5.2</v>
      </c>
      <c r="I419" s="353">
        <v>5.6079999999999997</v>
      </c>
      <c r="J419" s="32">
        <v>104</v>
      </c>
      <c r="K419" s="32" t="s">
        <v>100</v>
      </c>
      <c r="L419" s="33" t="s">
        <v>119</v>
      </c>
      <c r="M419" s="32">
        <v>35</v>
      </c>
      <c r="N419" s="4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1"/>
      <c r="P419" s="361"/>
      <c r="Q419" s="361"/>
      <c r="R419" s="362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71">
        <v>4607091389364</v>
      </c>
      <c r="E420" s="362"/>
      <c r="F420" s="353">
        <v>0.42</v>
      </c>
      <c r="G420" s="32">
        <v>6</v>
      </c>
      <c r="H420" s="353">
        <v>2.52</v>
      </c>
      <c r="I420" s="353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4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1"/>
      <c r="P420" s="361"/>
      <c r="Q420" s="361"/>
      <c r="R420" s="362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72" t="s">
        <v>66</v>
      </c>
      <c r="O421" s="373"/>
      <c r="P421" s="373"/>
      <c r="Q421" s="373"/>
      <c r="R421" s="373"/>
      <c r="S421" s="373"/>
      <c r="T421" s="374"/>
      <c r="U421" s="37" t="s">
        <v>67</v>
      </c>
      <c r="V421" s="356">
        <f>IFERROR(V419/H419,"0")+IFERROR(V420/H420,"0")</f>
        <v>0</v>
      </c>
      <c r="W421" s="356">
        <f>IFERROR(W419/H419,"0")+IFERROR(W420/H420,"0")</f>
        <v>0</v>
      </c>
      <c r="X421" s="356">
        <f>IFERROR(IF(X419="",0,X419),"0")+IFERROR(IF(X420="",0,X420),"0")</f>
        <v>0</v>
      </c>
      <c r="Y421" s="357"/>
      <c r="Z421" s="357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72" t="s">
        <v>66</v>
      </c>
      <c r="O422" s="373"/>
      <c r="P422" s="373"/>
      <c r="Q422" s="373"/>
      <c r="R422" s="373"/>
      <c r="S422" s="373"/>
      <c r="T422" s="374"/>
      <c r="U422" s="37" t="s">
        <v>65</v>
      </c>
      <c r="V422" s="356">
        <f>IFERROR(SUM(V419:V420),"0")</f>
        <v>0</v>
      </c>
      <c r="W422" s="356">
        <f>IFERROR(SUM(W419:W420),"0")</f>
        <v>0</v>
      </c>
      <c r="X422" s="37"/>
      <c r="Y422" s="357"/>
      <c r="Z422" s="357"/>
    </row>
    <row r="423" spans="1:53" ht="14.25" hidden="1" customHeight="1" x14ac:dyDescent="0.25">
      <c r="A423" s="378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9"/>
      <c r="Z423" s="349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71">
        <v>4607091389739</v>
      </c>
      <c r="E424" s="362"/>
      <c r="F424" s="353">
        <v>0.7</v>
      </c>
      <c r="G424" s="32">
        <v>6</v>
      </c>
      <c r="H424" s="353">
        <v>4.2</v>
      </c>
      <c r="I424" s="353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1"/>
      <c r="P424" s="361"/>
      <c r="Q424" s="361"/>
      <c r="R424" s="362"/>
      <c r="S424" s="34"/>
      <c r="T424" s="34"/>
      <c r="U424" s="35" t="s">
        <v>65</v>
      </c>
      <c r="V424" s="354">
        <v>100</v>
      </c>
      <c r="W424" s="355">
        <f t="shared" ref="W424:W430" si="20">IFERROR(IF(V424="",0,CEILING((V424/$H424),1)*$H424),"")</f>
        <v>100.80000000000001</v>
      </c>
      <c r="X424" s="36">
        <f>IFERROR(IF(W424=0,"",ROUNDUP(W424/H424,0)*0.00753),"")</f>
        <v>0.18071999999999999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71">
        <v>4680115883048</v>
      </c>
      <c r="E425" s="362"/>
      <c r="F425" s="353">
        <v>1</v>
      </c>
      <c r="G425" s="32">
        <v>4</v>
      </c>
      <c r="H425" s="353">
        <v>4</v>
      </c>
      <c r="I425" s="353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4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1"/>
      <c r="P425" s="361"/>
      <c r="Q425" s="361"/>
      <c r="R425" s="362"/>
      <c r="S425" s="34"/>
      <c r="T425" s="34"/>
      <c r="U425" s="35" t="s">
        <v>65</v>
      </c>
      <c r="V425" s="354">
        <v>0</v>
      </c>
      <c r="W425" s="355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71">
        <v>4607091389425</v>
      </c>
      <c r="E426" s="362"/>
      <c r="F426" s="353">
        <v>0.35</v>
      </c>
      <c r="G426" s="32">
        <v>6</v>
      </c>
      <c r="H426" s="353">
        <v>2.1</v>
      </c>
      <c r="I426" s="353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6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1"/>
      <c r="P426" s="361"/>
      <c r="Q426" s="361"/>
      <c r="R426" s="362"/>
      <c r="S426" s="34"/>
      <c r="T426" s="34"/>
      <c r="U426" s="35" t="s">
        <v>65</v>
      </c>
      <c r="V426" s="354">
        <v>0</v>
      </c>
      <c r="W426" s="355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71">
        <v>4680115882911</v>
      </c>
      <c r="E427" s="362"/>
      <c r="F427" s="353">
        <v>0.4</v>
      </c>
      <c r="G427" s="32">
        <v>6</v>
      </c>
      <c r="H427" s="353">
        <v>2.4</v>
      </c>
      <c r="I427" s="353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6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1"/>
      <c r="P427" s="361"/>
      <c r="Q427" s="361"/>
      <c r="R427" s="362"/>
      <c r="S427" s="34"/>
      <c r="T427" s="34"/>
      <c r="U427" s="35" t="s">
        <v>65</v>
      </c>
      <c r="V427" s="354">
        <v>0</v>
      </c>
      <c r="W427" s="355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71">
        <v>4680115880771</v>
      </c>
      <c r="E428" s="362"/>
      <c r="F428" s="353">
        <v>0.28000000000000003</v>
      </c>
      <c r="G428" s="32">
        <v>6</v>
      </c>
      <c r="H428" s="353">
        <v>1.68</v>
      </c>
      <c r="I428" s="353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63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1"/>
      <c r="P428" s="361"/>
      <c r="Q428" s="361"/>
      <c r="R428" s="362"/>
      <c r="S428" s="34"/>
      <c r="T428" s="34"/>
      <c r="U428" s="35" t="s">
        <v>65</v>
      </c>
      <c r="V428" s="354">
        <v>0</v>
      </c>
      <c r="W428" s="35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581</v>
      </c>
      <c r="B429" s="54" t="s">
        <v>582</v>
      </c>
      <c r="C429" s="31">
        <v>4301031173</v>
      </c>
      <c r="D429" s="371">
        <v>4607091389500</v>
      </c>
      <c r="E429" s="362"/>
      <c r="F429" s="353">
        <v>0.35</v>
      </c>
      <c r="G429" s="32">
        <v>6</v>
      </c>
      <c r="H429" s="353">
        <v>2.1</v>
      </c>
      <c r="I429" s="353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1"/>
      <c r="P429" s="361"/>
      <c r="Q429" s="361"/>
      <c r="R429" s="362"/>
      <c r="S429" s="34"/>
      <c r="T429" s="34"/>
      <c r="U429" s="35" t="s">
        <v>65</v>
      </c>
      <c r="V429" s="354">
        <v>17.5</v>
      </c>
      <c r="W429" s="355">
        <f t="shared" si="20"/>
        <v>18.900000000000002</v>
      </c>
      <c r="X429" s="36">
        <f>IFERROR(IF(W429=0,"",ROUNDUP(W429/H429,0)*0.00502),"")</f>
        <v>4.5179999999999998E-2</v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71">
        <v>4680115881983</v>
      </c>
      <c r="E430" s="362"/>
      <c r="F430" s="353">
        <v>0.28000000000000003</v>
      </c>
      <c r="G430" s="32">
        <v>4</v>
      </c>
      <c r="H430" s="353">
        <v>1.1200000000000001</v>
      </c>
      <c r="I430" s="353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1"/>
      <c r="P430" s="361"/>
      <c r="Q430" s="361"/>
      <c r="R430" s="362"/>
      <c r="S430" s="34"/>
      <c r="T430" s="34"/>
      <c r="U430" s="35" t="s">
        <v>65</v>
      </c>
      <c r="V430" s="354">
        <v>0</v>
      </c>
      <c r="W430" s="35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72" t="s">
        <v>66</v>
      </c>
      <c r="O431" s="373"/>
      <c r="P431" s="373"/>
      <c r="Q431" s="373"/>
      <c r="R431" s="373"/>
      <c r="S431" s="373"/>
      <c r="T431" s="374"/>
      <c r="U431" s="37" t="s">
        <v>67</v>
      </c>
      <c r="V431" s="356">
        <f>IFERROR(V424/H424,"0")+IFERROR(V425/H425,"0")+IFERROR(V426/H426,"0")+IFERROR(V427/H427,"0")+IFERROR(V428/H428,"0")+IFERROR(V429/H429,"0")+IFERROR(V430/H430,"0")</f>
        <v>32.142857142857139</v>
      </c>
      <c r="W431" s="356">
        <f>IFERROR(W424/H424,"0")+IFERROR(W425/H425,"0")+IFERROR(W426/H426,"0")+IFERROR(W427/H427,"0")+IFERROR(W428/H428,"0")+IFERROR(W429/H429,"0")+IFERROR(W430/H430,"0")</f>
        <v>33</v>
      </c>
      <c r="X431" s="356">
        <f>IFERROR(IF(X424="",0,X424),"0")+IFERROR(IF(X425="",0,X425),"0")+IFERROR(IF(X426="",0,X426),"0")+IFERROR(IF(X427="",0,X427),"0")+IFERROR(IF(X428="",0,X428),"0")+IFERROR(IF(X429="",0,X429),"0")+IFERROR(IF(X430="",0,X430),"0")</f>
        <v>0.22589999999999999</v>
      </c>
      <c r="Y431" s="357"/>
      <c r="Z431" s="357"/>
    </row>
    <row r="432" spans="1:53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72" t="s">
        <v>66</v>
      </c>
      <c r="O432" s="373"/>
      <c r="P432" s="373"/>
      <c r="Q432" s="373"/>
      <c r="R432" s="373"/>
      <c r="S432" s="373"/>
      <c r="T432" s="374"/>
      <c r="U432" s="37" t="s">
        <v>65</v>
      </c>
      <c r="V432" s="356">
        <f>IFERROR(SUM(V424:V430),"0")</f>
        <v>117.5</v>
      </c>
      <c r="W432" s="356">
        <f>IFERROR(SUM(W424:W430),"0")</f>
        <v>119.70000000000002</v>
      </c>
      <c r="X432" s="37"/>
      <c r="Y432" s="357"/>
      <c r="Z432" s="357"/>
    </row>
    <row r="433" spans="1:53" ht="14.25" hidden="1" customHeight="1" x14ac:dyDescent="0.25">
      <c r="A433" s="378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9"/>
      <c r="Z433" s="349"/>
    </row>
    <row r="434" spans="1:53" ht="27" customHeight="1" x14ac:dyDescent="0.25">
      <c r="A434" s="54" t="s">
        <v>585</v>
      </c>
      <c r="B434" s="54" t="s">
        <v>586</v>
      </c>
      <c r="C434" s="31">
        <v>4301170010</v>
      </c>
      <c r="D434" s="371">
        <v>4680115884090</v>
      </c>
      <c r="E434" s="362"/>
      <c r="F434" s="353">
        <v>0.11</v>
      </c>
      <c r="G434" s="32">
        <v>12</v>
      </c>
      <c r="H434" s="353">
        <v>1.32</v>
      </c>
      <c r="I434" s="353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63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1"/>
      <c r="P434" s="361"/>
      <c r="Q434" s="361"/>
      <c r="R434" s="362"/>
      <c r="S434" s="34"/>
      <c r="T434" s="34"/>
      <c r="U434" s="35" t="s">
        <v>65</v>
      </c>
      <c r="V434" s="354">
        <v>33</v>
      </c>
      <c r="W434" s="355">
        <f>IFERROR(IF(V434="",0,CEILING((V434/$H434),1)*$H434),"")</f>
        <v>33</v>
      </c>
      <c r="X434" s="36">
        <f>IFERROR(IF(W434=0,"",ROUNDUP(W434/H434,0)*0.00627),"")</f>
        <v>0.15675</v>
      </c>
      <c r="Y434" s="56"/>
      <c r="Z434" s="57"/>
      <c r="AD434" s="58"/>
      <c r="BA434" s="298" t="s">
        <v>1</v>
      </c>
    </row>
    <row r="435" spans="1:53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72" t="s">
        <v>66</v>
      </c>
      <c r="O435" s="373"/>
      <c r="P435" s="373"/>
      <c r="Q435" s="373"/>
      <c r="R435" s="373"/>
      <c r="S435" s="373"/>
      <c r="T435" s="374"/>
      <c r="U435" s="37" t="s">
        <v>67</v>
      </c>
      <c r="V435" s="356">
        <f>IFERROR(V434/H434,"0")</f>
        <v>25</v>
      </c>
      <c r="W435" s="356">
        <f>IFERROR(W434/H434,"0")</f>
        <v>25</v>
      </c>
      <c r="X435" s="356">
        <f>IFERROR(IF(X434="",0,X434),"0")</f>
        <v>0.15675</v>
      </c>
      <c r="Y435" s="357"/>
      <c r="Z435" s="357"/>
    </row>
    <row r="436" spans="1:53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72" t="s">
        <v>66</v>
      </c>
      <c r="O436" s="373"/>
      <c r="P436" s="373"/>
      <c r="Q436" s="373"/>
      <c r="R436" s="373"/>
      <c r="S436" s="373"/>
      <c r="T436" s="374"/>
      <c r="U436" s="37" t="s">
        <v>65</v>
      </c>
      <c r="V436" s="356">
        <f>IFERROR(SUM(V434:V434),"0")</f>
        <v>33</v>
      </c>
      <c r="W436" s="356">
        <f>IFERROR(SUM(W434:W434),"0")</f>
        <v>33</v>
      </c>
      <c r="X436" s="37"/>
      <c r="Y436" s="357"/>
      <c r="Z436" s="357"/>
    </row>
    <row r="437" spans="1:53" ht="14.25" hidden="1" customHeight="1" x14ac:dyDescent="0.25">
      <c r="A437" s="378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9"/>
      <c r="Z437" s="349"/>
    </row>
    <row r="438" spans="1:53" ht="27" hidden="1" customHeight="1" x14ac:dyDescent="0.25">
      <c r="A438" s="54" t="s">
        <v>588</v>
      </c>
      <c r="B438" s="54" t="s">
        <v>589</v>
      </c>
      <c r="C438" s="31">
        <v>4301040357</v>
      </c>
      <c r="D438" s="371">
        <v>4680115884564</v>
      </c>
      <c r="E438" s="362"/>
      <c r="F438" s="353">
        <v>0.15</v>
      </c>
      <c r="G438" s="32">
        <v>20</v>
      </c>
      <c r="H438" s="353">
        <v>3</v>
      </c>
      <c r="I438" s="353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1"/>
      <c r="P438" s="361"/>
      <c r="Q438" s="361"/>
      <c r="R438" s="362"/>
      <c r="S438" s="34"/>
      <c r="T438" s="34"/>
      <c r="U438" s="35" t="s">
        <v>65</v>
      </c>
      <c r="V438" s="354">
        <v>0</v>
      </c>
      <c r="W438" s="355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72" t="s">
        <v>66</v>
      </c>
      <c r="O439" s="373"/>
      <c r="P439" s="373"/>
      <c r="Q439" s="373"/>
      <c r="R439" s="373"/>
      <c r="S439" s="373"/>
      <c r="T439" s="374"/>
      <c r="U439" s="37" t="s">
        <v>67</v>
      </c>
      <c r="V439" s="356">
        <f>IFERROR(V438/H438,"0")</f>
        <v>0</v>
      </c>
      <c r="W439" s="356">
        <f>IFERROR(W438/H438,"0")</f>
        <v>0</v>
      </c>
      <c r="X439" s="356">
        <f>IFERROR(IF(X438="",0,X438),"0")</f>
        <v>0</v>
      </c>
      <c r="Y439" s="357"/>
      <c r="Z439" s="357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72" t="s">
        <v>66</v>
      </c>
      <c r="O440" s="373"/>
      <c r="P440" s="373"/>
      <c r="Q440" s="373"/>
      <c r="R440" s="373"/>
      <c r="S440" s="373"/>
      <c r="T440" s="374"/>
      <c r="U440" s="37" t="s">
        <v>65</v>
      </c>
      <c r="V440" s="356">
        <f>IFERROR(SUM(V438:V438),"0")</f>
        <v>0</v>
      </c>
      <c r="W440" s="356">
        <f>IFERROR(SUM(W438:W438),"0")</f>
        <v>0</v>
      </c>
      <c r="X440" s="37"/>
      <c r="Y440" s="357"/>
      <c r="Z440" s="357"/>
    </row>
    <row r="441" spans="1:53" ht="27.75" hidden="1" customHeight="1" x14ac:dyDescent="0.2">
      <c r="A441" s="375" t="s">
        <v>590</v>
      </c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  <c r="X441" s="376"/>
      <c r="Y441" s="48"/>
      <c r="Z441" s="48"/>
    </row>
    <row r="442" spans="1:53" ht="16.5" hidden="1" customHeight="1" x14ac:dyDescent="0.25">
      <c r="A442" s="387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50"/>
      <c r="Z442" s="350"/>
    </row>
    <row r="443" spans="1:53" ht="14.25" hidden="1" customHeight="1" x14ac:dyDescent="0.25">
      <c r="A443" s="378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9"/>
      <c r="Z443" s="349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71">
        <v>4607091389067</v>
      </c>
      <c r="E444" s="362"/>
      <c r="F444" s="353">
        <v>0.88</v>
      </c>
      <c r="G444" s="32">
        <v>6</v>
      </c>
      <c r="H444" s="353">
        <v>5.28</v>
      </c>
      <c r="I444" s="353">
        <v>5.64</v>
      </c>
      <c r="J444" s="32">
        <v>104</v>
      </c>
      <c r="K444" s="32" t="s">
        <v>100</v>
      </c>
      <c r="L444" s="33" t="s">
        <v>119</v>
      </c>
      <c r="M444" s="32">
        <v>55</v>
      </c>
      <c r="N444" s="6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1"/>
      <c r="P444" s="361"/>
      <c r="Q444" s="361"/>
      <c r="R444" s="362"/>
      <c r="S444" s="34"/>
      <c r="T444" s="34"/>
      <c r="U444" s="35" t="s">
        <v>65</v>
      </c>
      <c r="V444" s="354">
        <v>110</v>
      </c>
      <c r="W444" s="355">
        <f t="shared" ref="W444:W462" si="21">IFERROR(IF(V444="",0,CEILING((V444/$H444),1)*$H444),"")</f>
        <v>110.88000000000001</v>
      </c>
      <c r="X444" s="36">
        <f t="shared" ref="X444:X453" si="22">IFERROR(IF(W444=0,"",ROUNDUP(W444/H444,0)*0.01196),"")</f>
        <v>0.25115999999999999</v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71">
        <v>4607091389067</v>
      </c>
      <c r="E445" s="362"/>
      <c r="F445" s="353">
        <v>0.88</v>
      </c>
      <c r="G445" s="32">
        <v>6</v>
      </c>
      <c r="H445" s="353">
        <v>5.28</v>
      </c>
      <c r="I445" s="353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58" t="s">
        <v>594</v>
      </c>
      <c r="O445" s="361"/>
      <c r="P445" s="361"/>
      <c r="Q445" s="361"/>
      <c r="R445" s="362"/>
      <c r="S445" s="34" t="s">
        <v>595</v>
      </c>
      <c r="T445" s="34"/>
      <c r="U445" s="35" t="s">
        <v>65</v>
      </c>
      <c r="V445" s="354">
        <v>0</v>
      </c>
      <c r="W445" s="355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596</v>
      </c>
      <c r="B446" s="54" t="s">
        <v>597</v>
      </c>
      <c r="C446" s="31">
        <v>4301011363</v>
      </c>
      <c r="D446" s="371">
        <v>4607091383522</v>
      </c>
      <c r="E446" s="362"/>
      <c r="F446" s="353">
        <v>0.88</v>
      </c>
      <c r="G446" s="32">
        <v>6</v>
      </c>
      <c r="H446" s="353">
        <v>5.28</v>
      </c>
      <c r="I446" s="353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1"/>
      <c r="P446" s="361"/>
      <c r="Q446" s="361"/>
      <c r="R446" s="362"/>
      <c r="S446" s="34"/>
      <c r="T446" s="34"/>
      <c r="U446" s="35" t="s">
        <v>65</v>
      </c>
      <c r="V446" s="354">
        <v>250</v>
      </c>
      <c r="W446" s="355">
        <f t="shared" si="21"/>
        <v>253.44</v>
      </c>
      <c r="X446" s="36">
        <f t="shared" si="22"/>
        <v>0.57408000000000003</v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596</v>
      </c>
      <c r="B447" s="54" t="s">
        <v>598</v>
      </c>
      <c r="C447" s="31">
        <v>4301011779</v>
      </c>
      <c r="D447" s="371">
        <v>4607091383522</v>
      </c>
      <c r="E447" s="362"/>
      <c r="F447" s="353">
        <v>0.88</v>
      </c>
      <c r="G447" s="32">
        <v>6</v>
      </c>
      <c r="H447" s="353">
        <v>5.28</v>
      </c>
      <c r="I447" s="353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599</v>
      </c>
      <c r="O447" s="361"/>
      <c r="P447" s="361"/>
      <c r="Q447" s="361"/>
      <c r="R447" s="362"/>
      <c r="S447" s="34" t="s">
        <v>595</v>
      </c>
      <c r="T447" s="34"/>
      <c r="U447" s="35" t="s">
        <v>65</v>
      </c>
      <c r="V447" s="354">
        <v>0</v>
      </c>
      <c r="W447" s="355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601</v>
      </c>
      <c r="C448" s="31">
        <v>4301011431</v>
      </c>
      <c r="D448" s="371">
        <v>4607091384437</v>
      </c>
      <c r="E448" s="362"/>
      <c r="F448" s="353">
        <v>0.88</v>
      </c>
      <c r="G448" s="32">
        <v>6</v>
      </c>
      <c r="H448" s="353">
        <v>5.28</v>
      </c>
      <c r="I448" s="353">
        <v>5.64</v>
      </c>
      <c r="J448" s="32">
        <v>104</v>
      </c>
      <c r="K448" s="32" t="s">
        <v>100</v>
      </c>
      <c r="L448" s="33" t="s">
        <v>101</v>
      </c>
      <c r="M448" s="32">
        <v>50</v>
      </c>
      <c r="N448" s="5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8" s="361"/>
      <c r="P448" s="361"/>
      <c r="Q448" s="361"/>
      <c r="R448" s="362"/>
      <c r="S448" s="34"/>
      <c r="T448" s="34"/>
      <c r="U448" s="35" t="s">
        <v>65</v>
      </c>
      <c r="V448" s="354">
        <v>0</v>
      </c>
      <c r="W448" s="355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600</v>
      </c>
      <c r="B449" s="54" t="s">
        <v>602</v>
      </c>
      <c r="C449" s="31">
        <v>4301011785</v>
      </c>
      <c r="D449" s="371">
        <v>4607091384437</v>
      </c>
      <c r="E449" s="362"/>
      <c r="F449" s="353">
        <v>0.88</v>
      </c>
      <c r="G449" s="32">
        <v>6</v>
      </c>
      <c r="H449" s="353">
        <v>5.28</v>
      </c>
      <c r="I449" s="35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79" t="s">
        <v>603</v>
      </c>
      <c r="O449" s="361"/>
      <c r="P449" s="361"/>
      <c r="Q449" s="361"/>
      <c r="R449" s="362"/>
      <c r="S449" s="34"/>
      <c r="T449" s="34"/>
      <c r="U449" s="35" t="s">
        <v>65</v>
      </c>
      <c r="V449" s="354">
        <v>0</v>
      </c>
      <c r="W449" s="355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604</v>
      </c>
      <c r="B450" s="54" t="s">
        <v>605</v>
      </c>
      <c r="C450" s="31">
        <v>4301011774</v>
      </c>
      <c r="D450" s="371">
        <v>4680115884502</v>
      </c>
      <c r="E450" s="362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3" t="s">
        <v>606</v>
      </c>
      <c r="O450" s="361"/>
      <c r="P450" s="361"/>
      <c r="Q450" s="361"/>
      <c r="R450" s="362"/>
      <c r="S450" s="34" t="s">
        <v>595</v>
      </c>
      <c r="T450" s="34"/>
      <c r="U450" s="35" t="s">
        <v>65</v>
      </c>
      <c r="V450" s="354">
        <v>0</v>
      </c>
      <c r="W450" s="355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608</v>
      </c>
      <c r="C451" s="31">
        <v>4301011365</v>
      </c>
      <c r="D451" s="371">
        <v>4607091389104</v>
      </c>
      <c r="E451" s="362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6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1" s="361"/>
      <c r="P451" s="361"/>
      <c r="Q451" s="361"/>
      <c r="R451" s="362"/>
      <c r="S451" s="34"/>
      <c r="T451" s="34"/>
      <c r="U451" s="35" t="s">
        <v>65</v>
      </c>
      <c r="V451" s="354">
        <v>120</v>
      </c>
      <c r="W451" s="355">
        <f t="shared" si="21"/>
        <v>121.44000000000001</v>
      </c>
      <c r="X451" s="36">
        <f t="shared" si="22"/>
        <v>0.27507999999999999</v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607</v>
      </c>
      <c r="B452" s="54" t="s">
        <v>609</v>
      </c>
      <c r="C452" s="31">
        <v>4301011771</v>
      </c>
      <c r="D452" s="371">
        <v>4607091389104</v>
      </c>
      <c r="E452" s="362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4" t="s">
        <v>610</v>
      </c>
      <c r="O452" s="361"/>
      <c r="P452" s="361"/>
      <c r="Q452" s="361"/>
      <c r="R452" s="362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611</v>
      </c>
      <c r="B453" s="54" t="s">
        <v>612</v>
      </c>
      <c r="C453" s="31">
        <v>4301011799</v>
      </c>
      <c r="D453" s="371">
        <v>4680115884519</v>
      </c>
      <c r="E453" s="362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119</v>
      </c>
      <c r="M453" s="32">
        <v>60</v>
      </c>
      <c r="N453" s="658" t="s">
        <v>613</v>
      </c>
      <c r="O453" s="361"/>
      <c r="P453" s="361"/>
      <c r="Q453" s="361"/>
      <c r="R453" s="362"/>
      <c r="S453" s="34" t="s">
        <v>595</v>
      </c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614</v>
      </c>
      <c r="B454" s="54" t="s">
        <v>615</v>
      </c>
      <c r="C454" s="31">
        <v>4301011367</v>
      </c>
      <c r="D454" s="371">
        <v>4680115880603</v>
      </c>
      <c r="E454" s="362"/>
      <c r="F454" s="353">
        <v>0.6</v>
      </c>
      <c r="G454" s="32">
        <v>6</v>
      </c>
      <c r="H454" s="353">
        <v>3.6</v>
      </c>
      <c r="I454" s="35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4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4" s="361"/>
      <c r="P454" s="361"/>
      <c r="Q454" s="361"/>
      <c r="R454" s="362"/>
      <c r="S454" s="34"/>
      <c r="T454" s="34"/>
      <c r="U454" s="35" t="s">
        <v>65</v>
      </c>
      <c r="V454" s="354">
        <v>90</v>
      </c>
      <c r="W454" s="355">
        <f t="shared" si="21"/>
        <v>90</v>
      </c>
      <c r="X454" s="36">
        <f t="shared" ref="X454:X459" si="23">IFERROR(IF(W454=0,"",ROUNDUP(W454/H454,0)*0.00937),"")</f>
        <v>0.23424999999999999</v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614</v>
      </c>
      <c r="B455" s="54" t="s">
        <v>616</v>
      </c>
      <c r="C455" s="31">
        <v>4301011778</v>
      </c>
      <c r="D455" s="371">
        <v>4680115880603</v>
      </c>
      <c r="E455" s="362"/>
      <c r="F455" s="353">
        <v>0.6</v>
      </c>
      <c r="G455" s="32">
        <v>6</v>
      </c>
      <c r="H455" s="353">
        <v>3.6</v>
      </c>
      <c r="I455" s="35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21" t="s">
        <v>617</v>
      </c>
      <c r="O455" s="361"/>
      <c r="P455" s="361"/>
      <c r="Q455" s="361"/>
      <c r="R455" s="362"/>
      <c r="S455" s="34" t="s">
        <v>595</v>
      </c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618</v>
      </c>
      <c r="B456" s="54" t="s">
        <v>619</v>
      </c>
      <c r="C456" s="31">
        <v>4301011168</v>
      </c>
      <c r="D456" s="371">
        <v>4607091389999</v>
      </c>
      <c r="E456" s="362"/>
      <c r="F456" s="353">
        <v>0.6</v>
      </c>
      <c r="G456" s="32">
        <v>6</v>
      </c>
      <c r="H456" s="353">
        <v>3.6</v>
      </c>
      <c r="I456" s="353">
        <v>3.84</v>
      </c>
      <c r="J456" s="32">
        <v>120</v>
      </c>
      <c r="K456" s="32" t="s">
        <v>63</v>
      </c>
      <c r="L456" s="33" t="s">
        <v>101</v>
      </c>
      <c r="M456" s="32">
        <v>55</v>
      </c>
      <c r="N45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1"/>
      <c r="P456" s="361"/>
      <c r="Q456" s="361"/>
      <c r="R456" s="362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618</v>
      </c>
      <c r="B457" s="54" t="s">
        <v>620</v>
      </c>
      <c r="C457" s="31">
        <v>4301011775</v>
      </c>
      <c r="D457" s="371">
        <v>4607091389999</v>
      </c>
      <c r="E457" s="362"/>
      <c r="F457" s="353">
        <v>0.6</v>
      </c>
      <c r="G457" s="32">
        <v>6</v>
      </c>
      <c r="H457" s="353">
        <v>3.6</v>
      </c>
      <c r="I457" s="353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732" t="s">
        <v>621</v>
      </c>
      <c r="O457" s="361"/>
      <c r="P457" s="361"/>
      <c r="Q457" s="361"/>
      <c r="R457" s="362"/>
      <c r="S457" s="34" t="s">
        <v>595</v>
      </c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622</v>
      </c>
      <c r="B458" s="54" t="s">
        <v>623</v>
      </c>
      <c r="C458" s="31">
        <v>4301011372</v>
      </c>
      <c r="D458" s="371">
        <v>4680115882782</v>
      </c>
      <c r="E458" s="362"/>
      <c r="F458" s="353">
        <v>0.6</v>
      </c>
      <c r="G458" s="32">
        <v>6</v>
      </c>
      <c r="H458" s="353">
        <v>3.6</v>
      </c>
      <c r="I458" s="353">
        <v>3.84</v>
      </c>
      <c r="J458" s="32">
        <v>120</v>
      </c>
      <c r="K458" s="32" t="s">
        <v>63</v>
      </c>
      <c r="L458" s="33" t="s">
        <v>101</v>
      </c>
      <c r="M458" s="32">
        <v>50</v>
      </c>
      <c r="N458" s="62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8" s="361"/>
      <c r="P458" s="361"/>
      <c r="Q458" s="361"/>
      <c r="R458" s="362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622</v>
      </c>
      <c r="B459" s="54" t="s">
        <v>624</v>
      </c>
      <c r="C459" s="31">
        <v>4301011770</v>
      </c>
      <c r="D459" s="371">
        <v>4680115882782</v>
      </c>
      <c r="E459" s="362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7" t="s">
        <v>625</v>
      </c>
      <c r="O459" s="361"/>
      <c r="P459" s="361"/>
      <c r="Q459" s="361"/>
      <c r="R459" s="362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si="23"/>
        <v/>
      </c>
      <c r="Y459" s="56"/>
      <c r="Z459" s="57"/>
      <c r="AD459" s="58"/>
      <c r="BA459" s="315" t="s">
        <v>1</v>
      </c>
    </row>
    <row r="460" spans="1:53" ht="27" hidden="1" customHeight="1" x14ac:dyDescent="0.25">
      <c r="A460" s="54" t="s">
        <v>626</v>
      </c>
      <c r="B460" s="54" t="s">
        <v>627</v>
      </c>
      <c r="C460" s="31">
        <v>4301011190</v>
      </c>
      <c r="D460" s="371">
        <v>4607091389098</v>
      </c>
      <c r="E460" s="362"/>
      <c r="F460" s="353">
        <v>0.4</v>
      </c>
      <c r="G460" s="32">
        <v>6</v>
      </c>
      <c r="H460" s="353">
        <v>2.4</v>
      </c>
      <c r="I460" s="353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61"/>
      <c r="P460" s="361"/>
      <c r="Q460" s="361"/>
      <c r="R460" s="362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6" t="s">
        <v>1</v>
      </c>
    </row>
    <row r="461" spans="1:53" ht="27" customHeight="1" x14ac:dyDescent="0.25">
      <c r="A461" s="54" t="s">
        <v>628</v>
      </c>
      <c r="B461" s="54" t="s">
        <v>629</v>
      </c>
      <c r="C461" s="31">
        <v>4301011366</v>
      </c>
      <c r="D461" s="371">
        <v>4607091389982</v>
      </c>
      <c r="E461" s="362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1" s="361"/>
      <c r="P461" s="361"/>
      <c r="Q461" s="361"/>
      <c r="R461" s="362"/>
      <c r="S461" s="34"/>
      <c r="T461" s="34"/>
      <c r="U461" s="35" t="s">
        <v>65</v>
      </c>
      <c r="V461" s="354">
        <v>42</v>
      </c>
      <c r="W461" s="355">
        <f t="shared" si="21"/>
        <v>43.2</v>
      </c>
      <c r="X461" s="36">
        <f>IFERROR(IF(W461=0,"",ROUNDUP(W461/H461,0)*0.00937),"")</f>
        <v>0.11244</v>
      </c>
      <c r="Y461" s="56"/>
      <c r="Z461" s="57"/>
      <c r="AD461" s="58"/>
      <c r="BA461" s="317" t="s">
        <v>1</v>
      </c>
    </row>
    <row r="462" spans="1:53" ht="27" hidden="1" customHeight="1" x14ac:dyDescent="0.25">
      <c r="A462" s="54" t="s">
        <v>628</v>
      </c>
      <c r="B462" s="54" t="s">
        <v>630</v>
      </c>
      <c r="C462" s="31">
        <v>4301011784</v>
      </c>
      <c r="D462" s="371">
        <v>4607091389982</v>
      </c>
      <c r="E462" s="362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14" t="s">
        <v>631</v>
      </c>
      <c r="O462" s="361"/>
      <c r="P462" s="361"/>
      <c r="Q462" s="361"/>
      <c r="R462" s="362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8" t="s">
        <v>1</v>
      </c>
    </row>
    <row r="463" spans="1:53" x14ac:dyDescent="0.2">
      <c r="A463" s="364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72" t="s">
        <v>66</v>
      </c>
      <c r="O463" s="373"/>
      <c r="P463" s="373"/>
      <c r="Q463" s="373"/>
      <c r="R463" s="373"/>
      <c r="S463" s="373"/>
      <c r="T463" s="374"/>
      <c r="U463" s="37" t="s">
        <v>67</v>
      </c>
      <c r="V463" s="356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127.57575757575758</v>
      </c>
      <c r="W463" s="356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129</v>
      </c>
      <c r="X463" s="356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1.4470100000000001</v>
      </c>
      <c r="Y463" s="357"/>
      <c r="Z463" s="357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6"/>
      <c r="N464" s="372" t="s">
        <v>66</v>
      </c>
      <c r="O464" s="373"/>
      <c r="P464" s="373"/>
      <c r="Q464" s="373"/>
      <c r="R464" s="373"/>
      <c r="S464" s="373"/>
      <c r="T464" s="374"/>
      <c r="U464" s="37" t="s">
        <v>65</v>
      </c>
      <c r="V464" s="356">
        <f>IFERROR(SUM(V444:V462),"0")</f>
        <v>612</v>
      </c>
      <c r="W464" s="356">
        <f>IFERROR(SUM(W444:W462),"0")</f>
        <v>618.96</v>
      </c>
      <c r="X464" s="37"/>
      <c r="Y464" s="357"/>
      <c r="Z464" s="357"/>
    </row>
    <row r="465" spans="1:53" ht="14.25" hidden="1" customHeight="1" x14ac:dyDescent="0.25">
      <c r="A465" s="378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9"/>
      <c r="Z465" s="349"/>
    </row>
    <row r="466" spans="1:53" ht="16.5" customHeight="1" x14ac:dyDescent="0.25">
      <c r="A466" s="54" t="s">
        <v>632</v>
      </c>
      <c r="B466" s="54" t="s">
        <v>633</v>
      </c>
      <c r="C466" s="31">
        <v>4301020222</v>
      </c>
      <c r="D466" s="371">
        <v>4607091388930</v>
      </c>
      <c r="E466" s="362"/>
      <c r="F466" s="353">
        <v>0.88</v>
      </c>
      <c r="G466" s="32">
        <v>6</v>
      </c>
      <c r="H466" s="353">
        <v>5.28</v>
      </c>
      <c r="I466" s="353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1"/>
      <c r="P466" s="361"/>
      <c r="Q466" s="361"/>
      <c r="R466" s="362"/>
      <c r="S466" s="34"/>
      <c r="T466" s="34"/>
      <c r="U466" s="35" t="s">
        <v>65</v>
      </c>
      <c r="V466" s="354">
        <v>200</v>
      </c>
      <c r="W466" s="355">
        <f>IFERROR(IF(V466="",0,CEILING((V466/$H466),1)*$H466),"")</f>
        <v>200.64000000000001</v>
      </c>
      <c r="X466" s="36">
        <f>IFERROR(IF(W466=0,"",ROUNDUP(W466/H466,0)*0.01196),"")</f>
        <v>0.45448</v>
      </c>
      <c r="Y466" s="56"/>
      <c r="Z466" s="57"/>
      <c r="AD466" s="58"/>
      <c r="BA466" s="319" t="s">
        <v>1</v>
      </c>
    </row>
    <row r="467" spans="1:53" ht="16.5" hidden="1" customHeight="1" x14ac:dyDescent="0.25">
      <c r="A467" s="54" t="s">
        <v>634</v>
      </c>
      <c r="B467" s="54" t="s">
        <v>635</v>
      </c>
      <c r="C467" s="31">
        <v>4301020206</v>
      </c>
      <c r="D467" s="371">
        <v>4680115880054</v>
      </c>
      <c r="E467" s="362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1"/>
      <c r="P467" s="361"/>
      <c r="Q467" s="361"/>
      <c r="R467" s="362"/>
      <c r="S467" s="34"/>
      <c r="T467" s="34"/>
      <c r="U467" s="35" t="s">
        <v>65</v>
      </c>
      <c r="V467" s="354">
        <v>0</v>
      </c>
      <c r="W467" s="355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20" t="s">
        <v>1</v>
      </c>
    </row>
    <row r="468" spans="1:53" x14ac:dyDescent="0.2">
      <c r="A468" s="364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72" t="s">
        <v>66</v>
      </c>
      <c r="O468" s="373"/>
      <c r="P468" s="373"/>
      <c r="Q468" s="373"/>
      <c r="R468" s="373"/>
      <c r="S468" s="373"/>
      <c r="T468" s="374"/>
      <c r="U468" s="37" t="s">
        <v>67</v>
      </c>
      <c r="V468" s="356">
        <f>IFERROR(V466/H466,"0")+IFERROR(V467/H467,"0")</f>
        <v>37.878787878787875</v>
      </c>
      <c r="W468" s="356">
        <f>IFERROR(W466/H466,"0")+IFERROR(W467/H467,"0")</f>
        <v>38</v>
      </c>
      <c r="X468" s="356">
        <f>IFERROR(IF(X466="",0,X466),"0")+IFERROR(IF(X467="",0,X467),"0")</f>
        <v>0.45448</v>
      </c>
      <c r="Y468" s="357"/>
      <c r="Z468" s="357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6"/>
      <c r="N469" s="372" t="s">
        <v>66</v>
      </c>
      <c r="O469" s="373"/>
      <c r="P469" s="373"/>
      <c r="Q469" s="373"/>
      <c r="R469" s="373"/>
      <c r="S469" s="373"/>
      <c r="T469" s="374"/>
      <c r="U469" s="37" t="s">
        <v>65</v>
      </c>
      <c r="V469" s="356">
        <f>IFERROR(SUM(V466:V467),"0")</f>
        <v>200</v>
      </c>
      <c r="W469" s="356">
        <f>IFERROR(SUM(W466:W467),"0")</f>
        <v>200.64000000000001</v>
      </c>
      <c r="X469" s="37"/>
      <c r="Y469" s="357"/>
      <c r="Z469" s="357"/>
    </row>
    <row r="470" spans="1:53" ht="14.25" hidden="1" customHeight="1" x14ac:dyDescent="0.25">
      <c r="A470" s="378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9"/>
      <c r="Z470" s="349"/>
    </row>
    <row r="471" spans="1:53" ht="27" hidden="1" customHeight="1" x14ac:dyDescent="0.25">
      <c r="A471" s="54" t="s">
        <v>636</v>
      </c>
      <c r="B471" s="54" t="s">
        <v>637</v>
      </c>
      <c r="C471" s="31">
        <v>4301031252</v>
      </c>
      <c r="D471" s="371">
        <v>4680115883116</v>
      </c>
      <c r="E471" s="362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1"/>
      <c r="P471" s="361"/>
      <c r="Q471" s="361"/>
      <c r="R471" s="362"/>
      <c r="S471" s="34"/>
      <c r="T471" s="34"/>
      <c r="U471" s="35" t="s">
        <v>65</v>
      </c>
      <c r="V471" s="354">
        <v>0</v>
      </c>
      <c r="W471" s="355">
        <f t="shared" ref="W471:W476" si="24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4301031248</v>
      </c>
      <c r="D472" s="371">
        <v>4680115883093</v>
      </c>
      <c r="E472" s="362"/>
      <c r="F472" s="353">
        <v>0.88</v>
      </c>
      <c r="G472" s="32">
        <v>6</v>
      </c>
      <c r="H472" s="353">
        <v>5.28</v>
      </c>
      <c r="I472" s="353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1"/>
      <c r="P472" s="361"/>
      <c r="Q472" s="361"/>
      <c r="R472" s="362"/>
      <c r="S472" s="34"/>
      <c r="T472" s="34"/>
      <c r="U472" s="35" t="s">
        <v>65</v>
      </c>
      <c r="V472" s="354">
        <v>80</v>
      </c>
      <c r="W472" s="355">
        <f t="shared" si="24"/>
        <v>84.48</v>
      </c>
      <c r="X472" s="36">
        <f>IFERROR(IF(W472=0,"",ROUNDUP(W472/H472,0)*0.01196),"")</f>
        <v>0.19136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4301031250</v>
      </c>
      <c r="D473" s="371">
        <v>4680115883109</v>
      </c>
      <c r="E473" s="362"/>
      <c r="F473" s="353">
        <v>0.88</v>
      </c>
      <c r="G473" s="32">
        <v>6</v>
      </c>
      <c r="H473" s="353">
        <v>5.28</v>
      </c>
      <c r="I473" s="353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1"/>
      <c r="P473" s="361"/>
      <c r="Q473" s="361"/>
      <c r="R473" s="362"/>
      <c r="S473" s="34"/>
      <c r="T473" s="34"/>
      <c r="U473" s="35" t="s">
        <v>65</v>
      </c>
      <c r="V473" s="354">
        <v>160</v>
      </c>
      <c r="W473" s="355">
        <f t="shared" si="24"/>
        <v>163.68</v>
      </c>
      <c r="X473" s="36">
        <f>IFERROR(IF(W473=0,"",ROUNDUP(W473/H473,0)*0.01196),"")</f>
        <v>0.37075999999999998</v>
      </c>
      <c r="Y473" s="56"/>
      <c r="Z473" s="57"/>
      <c r="AD473" s="58"/>
      <c r="BA473" s="323" t="s">
        <v>1</v>
      </c>
    </row>
    <row r="474" spans="1:53" ht="27" customHeight="1" x14ac:dyDescent="0.25">
      <c r="A474" s="54" t="s">
        <v>642</v>
      </c>
      <c r="B474" s="54" t="s">
        <v>643</v>
      </c>
      <c r="C474" s="31">
        <v>4301031249</v>
      </c>
      <c r="D474" s="371">
        <v>4680115882072</v>
      </c>
      <c r="E474" s="362"/>
      <c r="F474" s="353">
        <v>0.6</v>
      </c>
      <c r="G474" s="32">
        <v>6</v>
      </c>
      <c r="H474" s="353">
        <v>3.6</v>
      </c>
      <c r="I474" s="353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1"/>
      <c r="P474" s="361"/>
      <c r="Q474" s="361"/>
      <c r="R474" s="362"/>
      <c r="S474" s="34"/>
      <c r="T474" s="34"/>
      <c r="U474" s="35" t="s">
        <v>65</v>
      </c>
      <c r="V474" s="354">
        <v>6</v>
      </c>
      <c r="W474" s="355">
        <f t="shared" si="24"/>
        <v>7.2</v>
      </c>
      <c r="X474" s="36">
        <f>IFERROR(IF(W474=0,"",ROUNDUP(W474/H474,0)*0.00937),"")</f>
        <v>1.874E-2</v>
      </c>
      <c r="Y474" s="56"/>
      <c r="Z474" s="57"/>
      <c r="AD474" s="58"/>
      <c r="BA474" s="324" t="s">
        <v>1</v>
      </c>
    </row>
    <row r="475" spans="1:53" ht="27" hidden="1" customHeight="1" x14ac:dyDescent="0.25">
      <c r="A475" s="54" t="s">
        <v>644</v>
      </c>
      <c r="B475" s="54" t="s">
        <v>645</v>
      </c>
      <c r="C475" s="31">
        <v>4301031251</v>
      </c>
      <c r="D475" s="371">
        <v>4680115882102</v>
      </c>
      <c r="E475" s="362"/>
      <c r="F475" s="353">
        <v>0.6</v>
      </c>
      <c r="G475" s="32">
        <v>6</v>
      </c>
      <c r="H475" s="353">
        <v>3.6</v>
      </c>
      <c r="I475" s="353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7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1"/>
      <c r="P475" s="361"/>
      <c r="Q475" s="361"/>
      <c r="R475" s="362"/>
      <c r="S475" s="34"/>
      <c r="T475" s="34"/>
      <c r="U475" s="35" t="s">
        <v>65</v>
      </c>
      <c r="V475" s="354">
        <v>0</v>
      </c>
      <c r="W475" s="355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5" t="s">
        <v>1</v>
      </c>
    </row>
    <row r="476" spans="1:53" ht="27" customHeight="1" x14ac:dyDescent="0.25">
      <c r="A476" s="54" t="s">
        <v>646</v>
      </c>
      <c r="B476" s="54" t="s">
        <v>647</v>
      </c>
      <c r="C476" s="31">
        <v>4301031253</v>
      </c>
      <c r="D476" s="371">
        <v>4680115882096</v>
      </c>
      <c r="E476" s="362"/>
      <c r="F476" s="353">
        <v>0.6</v>
      </c>
      <c r="G476" s="32">
        <v>6</v>
      </c>
      <c r="H476" s="353">
        <v>3.6</v>
      </c>
      <c r="I476" s="353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1"/>
      <c r="P476" s="361"/>
      <c r="Q476" s="361"/>
      <c r="R476" s="362"/>
      <c r="S476" s="34"/>
      <c r="T476" s="34"/>
      <c r="U476" s="35" t="s">
        <v>65</v>
      </c>
      <c r="V476" s="354">
        <v>12</v>
      </c>
      <c r="W476" s="355">
        <f t="shared" si="24"/>
        <v>14.4</v>
      </c>
      <c r="X476" s="36">
        <f>IFERROR(IF(W476=0,"",ROUNDUP(W476/H476,0)*0.00937),"")</f>
        <v>3.7479999999999999E-2</v>
      </c>
      <c r="Y476" s="56"/>
      <c r="Z476" s="57"/>
      <c r="AD476" s="58"/>
      <c r="BA476" s="326" t="s">
        <v>1</v>
      </c>
    </row>
    <row r="477" spans="1:53" x14ac:dyDescent="0.2">
      <c r="A477" s="364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72" t="s">
        <v>66</v>
      </c>
      <c r="O477" s="373"/>
      <c r="P477" s="373"/>
      <c r="Q477" s="373"/>
      <c r="R477" s="373"/>
      <c r="S477" s="373"/>
      <c r="T477" s="374"/>
      <c r="U477" s="37" t="s">
        <v>67</v>
      </c>
      <c r="V477" s="356">
        <f>IFERROR(V471/H471,"0")+IFERROR(V472/H472,"0")+IFERROR(V473/H473,"0")+IFERROR(V474/H474,"0")+IFERROR(V475/H475,"0")+IFERROR(V476/H476,"0")</f>
        <v>50.454545454545453</v>
      </c>
      <c r="W477" s="356">
        <f>IFERROR(W471/H471,"0")+IFERROR(W472/H472,"0")+IFERROR(W473/H473,"0")+IFERROR(W474/H474,"0")+IFERROR(W475/H475,"0")+IFERROR(W476/H476,"0")</f>
        <v>53</v>
      </c>
      <c r="X477" s="356">
        <f>IFERROR(IF(X471="",0,X471),"0")+IFERROR(IF(X472="",0,X472),"0")+IFERROR(IF(X473="",0,X473),"0")+IFERROR(IF(X474="",0,X474),"0")+IFERROR(IF(X475="",0,X475),"0")+IFERROR(IF(X476="",0,X476),"0")</f>
        <v>0.61833999999999989</v>
      </c>
      <c r="Y477" s="357"/>
      <c r="Z477" s="357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6"/>
      <c r="N478" s="372" t="s">
        <v>66</v>
      </c>
      <c r="O478" s="373"/>
      <c r="P478" s="373"/>
      <c r="Q478" s="373"/>
      <c r="R478" s="373"/>
      <c r="S478" s="373"/>
      <c r="T478" s="374"/>
      <c r="U478" s="37" t="s">
        <v>65</v>
      </c>
      <c r="V478" s="356">
        <f>IFERROR(SUM(V471:V476),"0")</f>
        <v>258</v>
      </c>
      <c r="W478" s="356">
        <f>IFERROR(SUM(W471:W476),"0")</f>
        <v>269.76</v>
      </c>
      <c r="X478" s="37"/>
      <c r="Y478" s="357"/>
      <c r="Z478" s="357"/>
    </row>
    <row r="479" spans="1:53" ht="14.25" hidden="1" customHeight="1" x14ac:dyDescent="0.25">
      <c r="A479" s="378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9"/>
      <c r="Z479" s="349"/>
    </row>
    <row r="480" spans="1:53" ht="16.5" hidden="1" customHeight="1" x14ac:dyDescent="0.25">
      <c r="A480" s="54" t="s">
        <v>648</v>
      </c>
      <c r="B480" s="54" t="s">
        <v>649</v>
      </c>
      <c r="C480" s="31">
        <v>4301051230</v>
      </c>
      <c r="D480" s="371">
        <v>4607091383409</v>
      </c>
      <c r="E480" s="362"/>
      <c r="F480" s="353">
        <v>1.3</v>
      </c>
      <c r="G480" s="32">
        <v>6</v>
      </c>
      <c r="H480" s="353">
        <v>7.8</v>
      </c>
      <c r="I480" s="353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1"/>
      <c r="P480" s="361"/>
      <c r="Q480" s="361"/>
      <c r="R480" s="362"/>
      <c r="S480" s="34"/>
      <c r="T480" s="34"/>
      <c r="U480" s="35" t="s">
        <v>65</v>
      </c>
      <c r="V480" s="354">
        <v>0</v>
      </c>
      <c r="W480" s="355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16.5" hidden="1" customHeight="1" x14ac:dyDescent="0.25">
      <c r="A481" s="54" t="s">
        <v>650</v>
      </c>
      <c r="B481" s="54" t="s">
        <v>651</v>
      </c>
      <c r="C481" s="31">
        <v>4301051231</v>
      </c>
      <c r="D481" s="371">
        <v>4607091383416</v>
      </c>
      <c r="E481" s="362"/>
      <c r="F481" s="353">
        <v>1.3</v>
      </c>
      <c r="G481" s="32">
        <v>6</v>
      </c>
      <c r="H481" s="353">
        <v>7.8</v>
      </c>
      <c r="I481" s="353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1"/>
      <c r="P481" s="361"/>
      <c r="Q481" s="361"/>
      <c r="R481" s="362"/>
      <c r="S481" s="34"/>
      <c r="T481" s="34"/>
      <c r="U481" s="35" t="s">
        <v>65</v>
      </c>
      <c r="V481" s="354">
        <v>0</v>
      </c>
      <c r="W481" s="355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8" t="s">
        <v>1</v>
      </c>
    </row>
    <row r="482" spans="1:53" ht="27" hidden="1" customHeight="1" x14ac:dyDescent="0.25">
      <c r="A482" s="54" t="s">
        <v>652</v>
      </c>
      <c r="B482" s="54" t="s">
        <v>653</v>
      </c>
      <c r="C482" s="31">
        <v>4301051058</v>
      </c>
      <c r="D482" s="371">
        <v>4680115883536</v>
      </c>
      <c r="E482" s="362"/>
      <c r="F482" s="353">
        <v>0.3</v>
      </c>
      <c r="G482" s="32">
        <v>6</v>
      </c>
      <c r="H482" s="353">
        <v>1.8</v>
      </c>
      <c r="I482" s="353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1"/>
      <c r="P482" s="361"/>
      <c r="Q482" s="361"/>
      <c r="R482" s="362"/>
      <c r="S482" s="34"/>
      <c r="T482" s="34"/>
      <c r="U482" s="35" t="s">
        <v>65</v>
      </c>
      <c r="V482" s="354">
        <v>0</v>
      </c>
      <c r="W482" s="355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9" t="s">
        <v>1</v>
      </c>
    </row>
    <row r="483" spans="1:53" hidden="1" x14ac:dyDescent="0.2">
      <c r="A483" s="364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72" t="s">
        <v>66</v>
      </c>
      <c r="O483" s="373"/>
      <c r="P483" s="373"/>
      <c r="Q483" s="373"/>
      <c r="R483" s="373"/>
      <c r="S483" s="373"/>
      <c r="T483" s="374"/>
      <c r="U483" s="37" t="s">
        <v>67</v>
      </c>
      <c r="V483" s="356">
        <f>IFERROR(V480/H480,"0")+IFERROR(V481/H481,"0")+IFERROR(V482/H482,"0")</f>
        <v>0</v>
      </c>
      <c r="W483" s="356">
        <f>IFERROR(W480/H480,"0")+IFERROR(W481/H481,"0")+IFERROR(W482/H482,"0")</f>
        <v>0</v>
      </c>
      <c r="X483" s="356">
        <f>IFERROR(IF(X480="",0,X480),"0")+IFERROR(IF(X481="",0,X481),"0")+IFERROR(IF(X482="",0,X482),"0")</f>
        <v>0</v>
      </c>
      <c r="Y483" s="357"/>
      <c r="Z483" s="357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66"/>
      <c r="N484" s="372" t="s">
        <v>66</v>
      </c>
      <c r="O484" s="373"/>
      <c r="P484" s="373"/>
      <c r="Q484" s="373"/>
      <c r="R484" s="373"/>
      <c r="S484" s="373"/>
      <c r="T484" s="374"/>
      <c r="U484" s="37" t="s">
        <v>65</v>
      </c>
      <c r="V484" s="356">
        <f>IFERROR(SUM(V480:V482),"0")</f>
        <v>0</v>
      </c>
      <c r="W484" s="356">
        <f>IFERROR(SUM(W480:W482),"0")</f>
        <v>0</v>
      </c>
      <c r="X484" s="37"/>
      <c r="Y484" s="357"/>
      <c r="Z484" s="357"/>
    </row>
    <row r="485" spans="1:53" ht="27.75" hidden="1" customHeight="1" x14ac:dyDescent="0.2">
      <c r="A485" s="375" t="s">
        <v>654</v>
      </c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  <c r="X485" s="376"/>
      <c r="Y485" s="48"/>
      <c r="Z485" s="48"/>
    </row>
    <row r="486" spans="1:53" ht="16.5" hidden="1" customHeight="1" x14ac:dyDescent="0.25">
      <c r="A486" s="387" t="s">
        <v>655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50"/>
      <c r="Z486" s="350"/>
    </row>
    <row r="487" spans="1:53" ht="14.25" hidden="1" customHeight="1" x14ac:dyDescent="0.25">
      <c r="A487" s="378" t="s">
        <v>105</v>
      </c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65"/>
      <c r="N487" s="365"/>
      <c r="O487" s="365"/>
      <c r="P487" s="365"/>
      <c r="Q487" s="365"/>
      <c r="R487" s="365"/>
      <c r="S487" s="365"/>
      <c r="T487" s="365"/>
      <c r="U487" s="365"/>
      <c r="V487" s="365"/>
      <c r="W487" s="365"/>
      <c r="X487" s="365"/>
      <c r="Y487" s="349"/>
      <c r="Z487" s="349"/>
    </row>
    <row r="488" spans="1:53" ht="27" hidden="1" customHeight="1" x14ac:dyDescent="0.25">
      <c r="A488" s="54" t="s">
        <v>656</v>
      </c>
      <c r="B488" s="54" t="s">
        <v>657</v>
      </c>
      <c r="C488" s="31">
        <v>4301011763</v>
      </c>
      <c r="D488" s="371">
        <v>4640242181011</v>
      </c>
      <c r="E488" s="362"/>
      <c r="F488" s="353">
        <v>1.35</v>
      </c>
      <c r="G488" s="32">
        <v>8</v>
      </c>
      <c r="H488" s="353">
        <v>10.8</v>
      </c>
      <c r="I488" s="353">
        <v>11.28</v>
      </c>
      <c r="J488" s="32">
        <v>56</v>
      </c>
      <c r="K488" s="32" t="s">
        <v>100</v>
      </c>
      <c r="L488" s="33" t="s">
        <v>119</v>
      </c>
      <c r="M488" s="32">
        <v>55</v>
      </c>
      <c r="N488" s="489" t="s">
        <v>658</v>
      </c>
      <c r="O488" s="361"/>
      <c r="P488" s="361"/>
      <c r="Q488" s="361"/>
      <c r="R488" s="362"/>
      <c r="S488" s="34"/>
      <c r="T488" s="34"/>
      <c r="U488" s="35" t="s">
        <v>65</v>
      </c>
      <c r="V488" s="354">
        <v>0</v>
      </c>
      <c r="W488" s="355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 t="s">
        <v>315</v>
      </c>
      <c r="AD488" s="58"/>
      <c r="BA488" s="330" t="s">
        <v>1</v>
      </c>
    </row>
    <row r="489" spans="1:53" ht="27" hidden="1" customHeight="1" x14ac:dyDescent="0.25">
      <c r="A489" s="54" t="s">
        <v>659</v>
      </c>
      <c r="B489" s="54" t="s">
        <v>660</v>
      </c>
      <c r="C489" s="31">
        <v>4301011762</v>
      </c>
      <c r="D489" s="371">
        <v>4640242180922</v>
      </c>
      <c r="E489" s="362"/>
      <c r="F489" s="353">
        <v>1.35</v>
      </c>
      <c r="G489" s="32">
        <v>8</v>
      </c>
      <c r="H489" s="353">
        <v>10.8</v>
      </c>
      <c r="I489" s="353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715" t="s">
        <v>661</v>
      </c>
      <c r="O489" s="361"/>
      <c r="P489" s="361"/>
      <c r="Q489" s="361"/>
      <c r="R489" s="362"/>
      <c r="S489" s="34"/>
      <c r="T489" s="34"/>
      <c r="U489" s="35" t="s">
        <v>65</v>
      </c>
      <c r="V489" s="354">
        <v>0</v>
      </c>
      <c r="W489" s="355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 t="s">
        <v>315</v>
      </c>
      <c r="AD489" s="58"/>
      <c r="BA489" s="331" t="s">
        <v>1</v>
      </c>
    </row>
    <row r="490" spans="1:53" ht="27" hidden="1" customHeight="1" x14ac:dyDescent="0.25">
      <c r="A490" s="54" t="s">
        <v>662</v>
      </c>
      <c r="B490" s="54" t="s">
        <v>663</v>
      </c>
      <c r="C490" s="31">
        <v>4301011585</v>
      </c>
      <c r="D490" s="371">
        <v>4640242180441</v>
      </c>
      <c r="E490" s="362"/>
      <c r="F490" s="353">
        <v>1.5</v>
      </c>
      <c r="G490" s="32">
        <v>8</v>
      </c>
      <c r="H490" s="353">
        <v>12</v>
      </c>
      <c r="I490" s="353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33" t="s">
        <v>664</v>
      </c>
      <c r="O490" s="361"/>
      <c r="P490" s="361"/>
      <c r="Q490" s="361"/>
      <c r="R490" s="362"/>
      <c r="S490" s="34"/>
      <c r="T490" s="34"/>
      <c r="U490" s="35" t="s">
        <v>65</v>
      </c>
      <c r="V490" s="354">
        <v>0</v>
      </c>
      <c r="W490" s="355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customHeight="1" x14ac:dyDescent="0.25">
      <c r="A491" s="54" t="s">
        <v>665</v>
      </c>
      <c r="B491" s="54" t="s">
        <v>666</v>
      </c>
      <c r="C491" s="31">
        <v>4301011584</v>
      </c>
      <c r="D491" s="371">
        <v>4640242180564</v>
      </c>
      <c r="E491" s="362"/>
      <c r="F491" s="353">
        <v>1.5</v>
      </c>
      <c r="G491" s="32">
        <v>8</v>
      </c>
      <c r="H491" s="353">
        <v>12</v>
      </c>
      <c r="I491" s="353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723" t="s">
        <v>667</v>
      </c>
      <c r="O491" s="361"/>
      <c r="P491" s="361"/>
      <c r="Q491" s="361"/>
      <c r="R491" s="362"/>
      <c r="S491" s="34"/>
      <c r="T491" s="34"/>
      <c r="U491" s="35" t="s">
        <v>65</v>
      </c>
      <c r="V491" s="354">
        <v>40</v>
      </c>
      <c r="W491" s="355">
        <f>IFERROR(IF(V491="",0,CEILING((V491/$H491),1)*$H491),"")</f>
        <v>48</v>
      </c>
      <c r="X491" s="36">
        <f>IFERROR(IF(W491=0,"",ROUNDUP(W491/H491,0)*0.02175),"")</f>
        <v>8.6999999999999994E-2</v>
      </c>
      <c r="Y491" s="56"/>
      <c r="Z491" s="57"/>
      <c r="AD491" s="58"/>
      <c r="BA491" s="333" t="s">
        <v>1</v>
      </c>
    </row>
    <row r="492" spans="1:53" ht="27" hidden="1" customHeight="1" x14ac:dyDescent="0.25">
      <c r="A492" s="54" t="s">
        <v>668</v>
      </c>
      <c r="B492" s="54" t="s">
        <v>669</v>
      </c>
      <c r="C492" s="31">
        <v>4301011551</v>
      </c>
      <c r="D492" s="371">
        <v>4640242180038</v>
      </c>
      <c r="E492" s="362"/>
      <c r="F492" s="353">
        <v>0.4</v>
      </c>
      <c r="G492" s="32">
        <v>10</v>
      </c>
      <c r="H492" s="353">
        <v>4</v>
      </c>
      <c r="I492" s="353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680" t="s">
        <v>670</v>
      </c>
      <c r="O492" s="361"/>
      <c r="P492" s="361"/>
      <c r="Q492" s="361"/>
      <c r="R492" s="362"/>
      <c r="S492" s="34"/>
      <c r="T492" s="34"/>
      <c r="U492" s="35" t="s">
        <v>65</v>
      </c>
      <c r="V492" s="354">
        <v>0</v>
      </c>
      <c r="W492" s="355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34" t="s">
        <v>1</v>
      </c>
    </row>
    <row r="493" spans="1:53" x14ac:dyDescent="0.2">
      <c r="A493" s="364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72" t="s">
        <v>66</v>
      </c>
      <c r="O493" s="373"/>
      <c r="P493" s="373"/>
      <c r="Q493" s="373"/>
      <c r="R493" s="373"/>
      <c r="S493" s="373"/>
      <c r="T493" s="374"/>
      <c r="U493" s="37" t="s">
        <v>67</v>
      </c>
      <c r="V493" s="356">
        <f>IFERROR(V488/H488,"0")+IFERROR(V489/H489,"0")+IFERROR(V490/H490,"0")+IFERROR(V491/H491,"0")+IFERROR(V492/H492,"0")</f>
        <v>3.3333333333333335</v>
      </c>
      <c r="W493" s="356">
        <f>IFERROR(W488/H488,"0")+IFERROR(W489/H489,"0")+IFERROR(W490/H490,"0")+IFERROR(W491/H491,"0")+IFERROR(W492/H492,"0")</f>
        <v>4</v>
      </c>
      <c r="X493" s="356">
        <f>IFERROR(IF(X488="",0,X488),"0")+IFERROR(IF(X489="",0,X489),"0")+IFERROR(IF(X490="",0,X490),"0")+IFERROR(IF(X491="",0,X491),"0")+IFERROR(IF(X492="",0,X492),"0")</f>
        <v>8.6999999999999994E-2</v>
      </c>
      <c r="Y493" s="357"/>
      <c r="Z493" s="357"/>
    </row>
    <row r="494" spans="1:53" x14ac:dyDescent="0.2">
      <c r="A494" s="365"/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6"/>
      <c r="N494" s="372" t="s">
        <v>66</v>
      </c>
      <c r="O494" s="373"/>
      <c r="P494" s="373"/>
      <c r="Q494" s="373"/>
      <c r="R494" s="373"/>
      <c r="S494" s="373"/>
      <c r="T494" s="374"/>
      <c r="U494" s="37" t="s">
        <v>65</v>
      </c>
      <c r="V494" s="356">
        <f>IFERROR(SUM(V488:V492),"0")</f>
        <v>40</v>
      </c>
      <c r="W494" s="356">
        <f>IFERROR(SUM(W488:W492),"0")</f>
        <v>48</v>
      </c>
      <c r="X494" s="37"/>
      <c r="Y494" s="357"/>
      <c r="Z494" s="357"/>
    </row>
    <row r="495" spans="1:53" ht="14.25" hidden="1" customHeight="1" x14ac:dyDescent="0.25">
      <c r="A495" s="378" t="s">
        <v>97</v>
      </c>
      <c r="B495" s="365"/>
      <c r="C495" s="365"/>
      <c r="D495" s="365"/>
      <c r="E495" s="365"/>
      <c r="F495" s="365"/>
      <c r="G495" s="365"/>
      <c r="H495" s="365"/>
      <c r="I495" s="365"/>
      <c r="J495" s="365"/>
      <c r="K495" s="365"/>
      <c r="L495" s="365"/>
      <c r="M495" s="365"/>
      <c r="N495" s="365"/>
      <c r="O495" s="365"/>
      <c r="P495" s="365"/>
      <c r="Q495" s="365"/>
      <c r="R495" s="365"/>
      <c r="S495" s="365"/>
      <c r="T495" s="365"/>
      <c r="U495" s="365"/>
      <c r="V495" s="365"/>
      <c r="W495" s="365"/>
      <c r="X495" s="365"/>
      <c r="Y495" s="349"/>
      <c r="Z495" s="349"/>
    </row>
    <row r="496" spans="1:53" ht="27" hidden="1" customHeight="1" x14ac:dyDescent="0.25">
      <c r="A496" s="54" t="s">
        <v>671</v>
      </c>
      <c r="B496" s="54" t="s">
        <v>672</v>
      </c>
      <c r="C496" s="31">
        <v>4301020309</v>
      </c>
      <c r="D496" s="371">
        <v>4640242180090</v>
      </c>
      <c r="E496" s="362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498" t="s">
        <v>673</v>
      </c>
      <c r="O496" s="361"/>
      <c r="P496" s="361"/>
      <c r="Q496" s="361"/>
      <c r="R496" s="362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 t="s">
        <v>315</v>
      </c>
      <c r="AD496" s="58"/>
      <c r="BA496" s="335" t="s">
        <v>1</v>
      </c>
    </row>
    <row r="497" spans="1:53" ht="27" hidden="1" customHeight="1" x14ac:dyDescent="0.25">
      <c r="A497" s="54" t="s">
        <v>674</v>
      </c>
      <c r="B497" s="54" t="s">
        <v>675</v>
      </c>
      <c r="C497" s="31">
        <v>4301020260</v>
      </c>
      <c r="D497" s="371">
        <v>4640242180526</v>
      </c>
      <c r="E497" s="362"/>
      <c r="F497" s="353">
        <v>1.8</v>
      </c>
      <c r="G497" s="32">
        <v>6</v>
      </c>
      <c r="H497" s="353">
        <v>10.8</v>
      </c>
      <c r="I497" s="353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655" t="s">
        <v>676</v>
      </c>
      <c r="O497" s="361"/>
      <c r="P497" s="361"/>
      <c r="Q497" s="361"/>
      <c r="R497" s="362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t="16.5" hidden="1" customHeight="1" x14ac:dyDescent="0.25">
      <c r="A498" s="54" t="s">
        <v>677</v>
      </c>
      <c r="B498" s="54" t="s">
        <v>678</v>
      </c>
      <c r="C498" s="31">
        <v>4301020269</v>
      </c>
      <c r="D498" s="371">
        <v>4640242180519</v>
      </c>
      <c r="E498" s="362"/>
      <c r="F498" s="353">
        <v>1.35</v>
      </c>
      <c r="G498" s="32">
        <v>8</v>
      </c>
      <c r="H498" s="353">
        <v>10.8</v>
      </c>
      <c r="I498" s="353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520" t="s">
        <v>679</v>
      </c>
      <c r="O498" s="361"/>
      <c r="P498" s="361"/>
      <c r="Q498" s="361"/>
      <c r="R498" s="362"/>
      <c r="S498" s="34"/>
      <c r="T498" s="34"/>
      <c r="U498" s="35" t="s">
        <v>65</v>
      </c>
      <c r="V498" s="354">
        <v>0</v>
      </c>
      <c r="W498" s="355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7" t="s">
        <v>1</v>
      </c>
    </row>
    <row r="499" spans="1:53" hidden="1" x14ac:dyDescent="0.2">
      <c r="A499" s="364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72" t="s">
        <v>66</v>
      </c>
      <c r="O499" s="373"/>
      <c r="P499" s="373"/>
      <c r="Q499" s="373"/>
      <c r="R499" s="373"/>
      <c r="S499" s="373"/>
      <c r="T499" s="374"/>
      <c r="U499" s="37" t="s">
        <v>67</v>
      </c>
      <c r="V499" s="356">
        <f>IFERROR(V496/H496,"0")+IFERROR(V497/H497,"0")+IFERROR(V498/H498,"0")</f>
        <v>0</v>
      </c>
      <c r="W499" s="356">
        <f>IFERROR(W496/H496,"0")+IFERROR(W497/H497,"0")+IFERROR(W498/H498,"0")</f>
        <v>0</v>
      </c>
      <c r="X499" s="356">
        <f>IFERROR(IF(X496="",0,X496),"0")+IFERROR(IF(X497="",0,X497),"0")+IFERROR(IF(X498="",0,X498),"0")</f>
        <v>0</v>
      </c>
      <c r="Y499" s="357"/>
      <c r="Z499" s="357"/>
    </row>
    <row r="500" spans="1:53" hidden="1" x14ac:dyDescent="0.2">
      <c r="A500" s="365"/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6"/>
      <c r="N500" s="372" t="s">
        <v>66</v>
      </c>
      <c r="O500" s="373"/>
      <c r="P500" s="373"/>
      <c r="Q500" s="373"/>
      <c r="R500" s="373"/>
      <c r="S500" s="373"/>
      <c r="T500" s="374"/>
      <c r="U500" s="37" t="s">
        <v>65</v>
      </c>
      <c r="V500" s="356">
        <f>IFERROR(SUM(V496:V498),"0")</f>
        <v>0</v>
      </c>
      <c r="W500" s="356">
        <f>IFERROR(SUM(W496:W498),"0")</f>
        <v>0</v>
      </c>
      <c r="X500" s="37"/>
      <c r="Y500" s="357"/>
      <c r="Z500" s="357"/>
    </row>
    <row r="501" spans="1:53" ht="14.25" hidden="1" customHeight="1" x14ac:dyDescent="0.25">
      <c r="A501" s="378" t="s">
        <v>60</v>
      </c>
      <c r="B501" s="365"/>
      <c r="C501" s="365"/>
      <c r="D501" s="365"/>
      <c r="E501" s="365"/>
      <c r="F501" s="365"/>
      <c r="G501" s="365"/>
      <c r="H501" s="365"/>
      <c r="I501" s="365"/>
      <c r="J501" s="365"/>
      <c r="K501" s="365"/>
      <c r="L501" s="365"/>
      <c r="M501" s="365"/>
      <c r="N501" s="365"/>
      <c r="O501" s="365"/>
      <c r="P501" s="365"/>
      <c r="Q501" s="365"/>
      <c r="R501" s="365"/>
      <c r="S501" s="365"/>
      <c r="T501" s="365"/>
      <c r="U501" s="365"/>
      <c r="V501" s="365"/>
      <c r="W501" s="365"/>
      <c r="X501" s="365"/>
      <c r="Y501" s="349"/>
      <c r="Z501" s="349"/>
    </row>
    <row r="502" spans="1:53" ht="27" hidden="1" customHeight="1" x14ac:dyDescent="0.25">
      <c r="A502" s="54" t="s">
        <v>680</v>
      </c>
      <c r="B502" s="54" t="s">
        <v>681</v>
      </c>
      <c r="C502" s="31">
        <v>4301031280</v>
      </c>
      <c r="D502" s="371">
        <v>4640242180816</v>
      </c>
      <c r="E502" s="362"/>
      <c r="F502" s="353">
        <v>0.7</v>
      </c>
      <c r="G502" s="32">
        <v>6</v>
      </c>
      <c r="H502" s="353">
        <v>4.2</v>
      </c>
      <c r="I502" s="353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628" t="s">
        <v>682</v>
      </c>
      <c r="O502" s="361"/>
      <c r="P502" s="361"/>
      <c r="Q502" s="361"/>
      <c r="R502" s="362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683</v>
      </c>
      <c r="B503" s="54" t="s">
        <v>684</v>
      </c>
      <c r="C503" s="31">
        <v>4301031244</v>
      </c>
      <c r="D503" s="371">
        <v>4640242180595</v>
      </c>
      <c r="E503" s="362"/>
      <c r="F503" s="353">
        <v>0.7</v>
      </c>
      <c r="G503" s="32">
        <v>6</v>
      </c>
      <c r="H503" s="353">
        <v>4.2</v>
      </c>
      <c r="I503" s="353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16" t="s">
        <v>685</v>
      </c>
      <c r="O503" s="361"/>
      <c r="P503" s="361"/>
      <c r="Q503" s="361"/>
      <c r="R503" s="362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686</v>
      </c>
      <c r="B504" s="54" t="s">
        <v>687</v>
      </c>
      <c r="C504" s="31">
        <v>4301031203</v>
      </c>
      <c r="D504" s="371">
        <v>4640242180908</v>
      </c>
      <c r="E504" s="362"/>
      <c r="F504" s="353">
        <v>0.28000000000000003</v>
      </c>
      <c r="G504" s="32">
        <v>6</v>
      </c>
      <c r="H504" s="353">
        <v>1.68</v>
      </c>
      <c r="I504" s="353">
        <v>1.81</v>
      </c>
      <c r="J504" s="32">
        <v>234</v>
      </c>
      <c r="K504" s="32" t="s">
        <v>165</v>
      </c>
      <c r="L504" s="33" t="s">
        <v>64</v>
      </c>
      <c r="M504" s="32">
        <v>40</v>
      </c>
      <c r="N504" s="722" t="s">
        <v>688</v>
      </c>
      <c r="O504" s="361"/>
      <c r="P504" s="361"/>
      <c r="Q504" s="361"/>
      <c r="R504" s="362"/>
      <c r="S504" s="34"/>
      <c r="T504" s="34"/>
      <c r="U504" s="35" t="s">
        <v>65</v>
      </c>
      <c r="V504" s="354">
        <v>0</v>
      </c>
      <c r="W504" s="355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t="27" hidden="1" customHeight="1" x14ac:dyDescent="0.25">
      <c r="A505" s="54" t="s">
        <v>689</v>
      </c>
      <c r="B505" s="54" t="s">
        <v>690</v>
      </c>
      <c r="C505" s="31">
        <v>4301031200</v>
      </c>
      <c r="D505" s="371">
        <v>4640242180489</v>
      </c>
      <c r="E505" s="362"/>
      <c r="F505" s="353">
        <v>0.28000000000000003</v>
      </c>
      <c r="G505" s="32">
        <v>6</v>
      </c>
      <c r="H505" s="353">
        <v>1.68</v>
      </c>
      <c r="I505" s="353">
        <v>1.84</v>
      </c>
      <c r="J505" s="32">
        <v>234</v>
      </c>
      <c r="K505" s="32" t="s">
        <v>165</v>
      </c>
      <c r="L505" s="33" t="s">
        <v>64</v>
      </c>
      <c r="M505" s="32">
        <v>40</v>
      </c>
      <c r="N505" s="687" t="s">
        <v>691</v>
      </c>
      <c r="O505" s="361"/>
      <c r="P505" s="361"/>
      <c r="Q505" s="361"/>
      <c r="R505" s="362"/>
      <c r="S505" s="34"/>
      <c r="T505" s="34"/>
      <c r="U505" s="35" t="s">
        <v>65</v>
      </c>
      <c r="V505" s="354">
        <v>0</v>
      </c>
      <c r="W505" s="355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41" t="s">
        <v>1</v>
      </c>
    </row>
    <row r="506" spans="1:53" hidden="1" x14ac:dyDescent="0.2">
      <c r="A506" s="364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72" t="s">
        <v>66</v>
      </c>
      <c r="O506" s="373"/>
      <c r="P506" s="373"/>
      <c r="Q506" s="373"/>
      <c r="R506" s="373"/>
      <c r="S506" s="373"/>
      <c r="T506" s="374"/>
      <c r="U506" s="37" t="s">
        <v>67</v>
      </c>
      <c r="V506" s="356">
        <f>IFERROR(V502/H502,"0")+IFERROR(V503/H503,"0")+IFERROR(V504/H504,"0")+IFERROR(V505/H505,"0")</f>
        <v>0</v>
      </c>
      <c r="W506" s="356">
        <f>IFERROR(W502/H502,"0")+IFERROR(W503/H503,"0")+IFERROR(W504/H504,"0")+IFERROR(W505/H505,"0")</f>
        <v>0</v>
      </c>
      <c r="X506" s="356">
        <f>IFERROR(IF(X502="",0,X502),"0")+IFERROR(IF(X503="",0,X503),"0")+IFERROR(IF(X504="",0,X504),"0")+IFERROR(IF(X505="",0,X505),"0")</f>
        <v>0</v>
      </c>
      <c r="Y506" s="357"/>
      <c r="Z506" s="357"/>
    </row>
    <row r="507" spans="1:53" hidden="1" x14ac:dyDescent="0.2">
      <c r="A507" s="365"/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6"/>
      <c r="N507" s="372" t="s">
        <v>66</v>
      </c>
      <c r="O507" s="373"/>
      <c r="P507" s="373"/>
      <c r="Q507" s="373"/>
      <c r="R507" s="373"/>
      <c r="S507" s="373"/>
      <c r="T507" s="374"/>
      <c r="U507" s="37" t="s">
        <v>65</v>
      </c>
      <c r="V507" s="356">
        <f>IFERROR(SUM(V502:V505),"0")</f>
        <v>0</v>
      </c>
      <c r="W507" s="356">
        <f>IFERROR(SUM(W502:W505),"0")</f>
        <v>0</v>
      </c>
      <c r="X507" s="37"/>
      <c r="Y507" s="357"/>
      <c r="Z507" s="357"/>
    </row>
    <row r="508" spans="1:53" ht="14.25" hidden="1" customHeight="1" x14ac:dyDescent="0.25">
      <c r="A508" s="378" t="s">
        <v>68</v>
      </c>
      <c r="B508" s="365"/>
      <c r="C508" s="365"/>
      <c r="D508" s="365"/>
      <c r="E508" s="365"/>
      <c r="F508" s="365"/>
      <c r="G508" s="365"/>
      <c r="H508" s="365"/>
      <c r="I508" s="365"/>
      <c r="J508" s="365"/>
      <c r="K508" s="365"/>
      <c r="L508" s="365"/>
      <c r="M508" s="365"/>
      <c r="N508" s="365"/>
      <c r="O508" s="365"/>
      <c r="P508" s="365"/>
      <c r="Q508" s="365"/>
      <c r="R508" s="365"/>
      <c r="S508" s="365"/>
      <c r="T508" s="365"/>
      <c r="U508" s="365"/>
      <c r="V508" s="365"/>
      <c r="W508" s="365"/>
      <c r="X508" s="365"/>
      <c r="Y508" s="349"/>
      <c r="Z508" s="349"/>
    </row>
    <row r="509" spans="1:53" ht="27" customHeight="1" x14ac:dyDescent="0.25">
      <c r="A509" s="54" t="s">
        <v>692</v>
      </c>
      <c r="B509" s="54" t="s">
        <v>693</v>
      </c>
      <c r="C509" s="31">
        <v>4301051310</v>
      </c>
      <c r="D509" s="371">
        <v>4680115880870</v>
      </c>
      <c r="E509" s="362"/>
      <c r="F509" s="353">
        <v>1.3</v>
      </c>
      <c r="G509" s="32">
        <v>6</v>
      </c>
      <c r="H509" s="353">
        <v>7.8</v>
      </c>
      <c r="I509" s="353">
        <v>8.3640000000000008</v>
      </c>
      <c r="J509" s="32">
        <v>56</v>
      </c>
      <c r="K509" s="32" t="s">
        <v>100</v>
      </c>
      <c r="L509" s="33" t="s">
        <v>119</v>
      </c>
      <c r="M509" s="32">
        <v>40</v>
      </c>
      <c r="N509" s="49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62"/>
      <c r="S509" s="34"/>
      <c r="T509" s="34"/>
      <c r="U509" s="35" t="s">
        <v>65</v>
      </c>
      <c r="V509" s="354">
        <v>650</v>
      </c>
      <c r="W509" s="355">
        <f>IFERROR(IF(V509="",0,CEILING((V509/$H509),1)*$H509),"")</f>
        <v>655.19999999999993</v>
      </c>
      <c r="X509" s="36">
        <f>IFERROR(IF(W509=0,"",ROUNDUP(W509/H509,0)*0.02175),"")</f>
        <v>1.827</v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694</v>
      </c>
      <c r="B510" s="54" t="s">
        <v>695</v>
      </c>
      <c r="C510" s="31">
        <v>4301051510</v>
      </c>
      <c r="D510" s="371">
        <v>4640242180540</v>
      </c>
      <c r="E510" s="362"/>
      <c r="F510" s="353">
        <v>1.3</v>
      </c>
      <c r="G510" s="32">
        <v>6</v>
      </c>
      <c r="H510" s="353">
        <v>7.8</v>
      </c>
      <c r="I510" s="353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466" t="s">
        <v>696</v>
      </c>
      <c r="O510" s="361"/>
      <c r="P510" s="361"/>
      <c r="Q510" s="361"/>
      <c r="R510" s="362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697</v>
      </c>
      <c r="B511" s="54" t="s">
        <v>698</v>
      </c>
      <c r="C511" s="31">
        <v>4301051390</v>
      </c>
      <c r="D511" s="371">
        <v>4640242181233</v>
      </c>
      <c r="E511" s="362"/>
      <c r="F511" s="353">
        <v>0.3</v>
      </c>
      <c r="G511" s="32">
        <v>6</v>
      </c>
      <c r="H511" s="353">
        <v>1.8</v>
      </c>
      <c r="I511" s="353">
        <v>1.984</v>
      </c>
      <c r="J511" s="32">
        <v>234</v>
      </c>
      <c r="K511" s="32" t="s">
        <v>165</v>
      </c>
      <c r="L511" s="33" t="s">
        <v>64</v>
      </c>
      <c r="M511" s="32">
        <v>40</v>
      </c>
      <c r="N511" s="499" t="s">
        <v>699</v>
      </c>
      <c r="O511" s="361"/>
      <c r="P511" s="361"/>
      <c r="Q511" s="361"/>
      <c r="R511" s="362"/>
      <c r="S511" s="34"/>
      <c r="T511" s="34"/>
      <c r="U511" s="35" t="s">
        <v>65</v>
      </c>
      <c r="V511" s="354">
        <v>0</v>
      </c>
      <c r="W511" s="355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700</v>
      </c>
      <c r="B512" s="54" t="s">
        <v>701</v>
      </c>
      <c r="C512" s="31">
        <v>4301051508</v>
      </c>
      <c r="D512" s="371">
        <v>4640242180557</v>
      </c>
      <c r="E512" s="362"/>
      <c r="F512" s="353">
        <v>0.5</v>
      </c>
      <c r="G512" s="32">
        <v>6</v>
      </c>
      <c r="H512" s="353">
        <v>3</v>
      </c>
      <c r="I512" s="353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459" t="s">
        <v>702</v>
      </c>
      <c r="O512" s="361"/>
      <c r="P512" s="361"/>
      <c r="Q512" s="361"/>
      <c r="R512" s="362"/>
      <c r="S512" s="34"/>
      <c r="T512" s="34"/>
      <c r="U512" s="35" t="s">
        <v>65</v>
      </c>
      <c r="V512" s="354">
        <v>0</v>
      </c>
      <c r="W512" s="355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5" t="s">
        <v>1</v>
      </c>
    </row>
    <row r="513" spans="1:53" ht="27" hidden="1" customHeight="1" x14ac:dyDescent="0.25">
      <c r="A513" s="54" t="s">
        <v>703</v>
      </c>
      <c r="B513" s="54" t="s">
        <v>704</v>
      </c>
      <c r="C513" s="31">
        <v>4301051448</v>
      </c>
      <c r="D513" s="371">
        <v>4640242181226</v>
      </c>
      <c r="E513" s="362"/>
      <c r="F513" s="353">
        <v>0.3</v>
      </c>
      <c r="G513" s="32">
        <v>6</v>
      </c>
      <c r="H513" s="353">
        <v>1.8</v>
      </c>
      <c r="I513" s="353">
        <v>1.972</v>
      </c>
      <c r="J513" s="32">
        <v>234</v>
      </c>
      <c r="K513" s="32" t="s">
        <v>165</v>
      </c>
      <c r="L513" s="33" t="s">
        <v>64</v>
      </c>
      <c r="M513" s="32">
        <v>30</v>
      </c>
      <c r="N513" s="582" t="s">
        <v>705</v>
      </c>
      <c r="O513" s="361"/>
      <c r="P513" s="361"/>
      <c r="Q513" s="361"/>
      <c r="R513" s="362"/>
      <c r="S513" s="34"/>
      <c r="T513" s="34"/>
      <c r="U513" s="35" t="s">
        <v>65</v>
      </c>
      <c r="V513" s="354">
        <v>0</v>
      </c>
      <c r="W513" s="355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6" t="s">
        <v>1</v>
      </c>
    </row>
    <row r="514" spans="1:53" x14ac:dyDescent="0.2">
      <c r="A514" s="364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72" t="s">
        <v>66</v>
      </c>
      <c r="O514" s="373"/>
      <c r="P514" s="373"/>
      <c r="Q514" s="373"/>
      <c r="R514" s="373"/>
      <c r="S514" s="373"/>
      <c r="T514" s="374"/>
      <c r="U514" s="37" t="s">
        <v>67</v>
      </c>
      <c r="V514" s="356">
        <f>IFERROR(V509/H509,"0")+IFERROR(V510/H510,"0")+IFERROR(V511/H511,"0")+IFERROR(V512/H512,"0")+IFERROR(V513/H513,"0")</f>
        <v>83.333333333333329</v>
      </c>
      <c r="W514" s="356">
        <f>IFERROR(W509/H509,"0")+IFERROR(W510/H510,"0")+IFERROR(W511/H511,"0")+IFERROR(W512/H512,"0")+IFERROR(W513/H513,"0")</f>
        <v>84</v>
      </c>
      <c r="X514" s="356">
        <f>IFERROR(IF(X509="",0,X509),"0")+IFERROR(IF(X510="",0,X510),"0")+IFERROR(IF(X511="",0,X511),"0")+IFERROR(IF(X512="",0,X512),"0")+IFERROR(IF(X513="",0,X513),"0")</f>
        <v>1.827</v>
      </c>
      <c r="Y514" s="357"/>
      <c r="Z514" s="357"/>
    </row>
    <row r="515" spans="1:53" x14ac:dyDescent="0.2">
      <c r="A515" s="365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366"/>
      <c r="N515" s="372" t="s">
        <v>66</v>
      </c>
      <c r="O515" s="373"/>
      <c r="P515" s="373"/>
      <c r="Q515" s="373"/>
      <c r="R515" s="373"/>
      <c r="S515" s="373"/>
      <c r="T515" s="374"/>
      <c r="U515" s="37" t="s">
        <v>65</v>
      </c>
      <c r="V515" s="356">
        <f>IFERROR(SUM(V509:V513),"0")</f>
        <v>650</v>
      </c>
      <c r="W515" s="356">
        <f>IFERROR(SUM(W509:W513),"0")</f>
        <v>655.19999999999993</v>
      </c>
      <c r="X515" s="37"/>
      <c r="Y515" s="357"/>
      <c r="Z515" s="357"/>
    </row>
    <row r="516" spans="1:53" ht="15" customHeight="1" x14ac:dyDescent="0.2">
      <c r="A516" s="716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396"/>
      <c r="N516" s="400" t="s">
        <v>706</v>
      </c>
      <c r="O516" s="401"/>
      <c r="P516" s="401"/>
      <c r="Q516" s="401"/>
      <c r="R516" s="401"/>
      <c r="S516" s="401"/>
      <c r="T516" s="402"/>
      <c r="U516" s="37" t="s">
        <v>65</v>
      </c>
      <c r="V516" s="356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>17380.099999999999</v>
      </c>
      <c r="W516" s="356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>17531.449999999997</v>
      </c>
      <c r="X516" s="37"/>
      <c r="Y516" s="357"/>
      <c r="Z516" s="357"/>
    </row>
    <row r="517" spans="1:53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396"/>
      <c r="N517" s="400" t="s">
        <v>707</v>
      </c>
      <c r="O517" s="401"/>
      <c r="P517" s="401"/>
      <c r="Q517" s="401"/>
      <c r="R517" s="401"/>
      <c r="S517" s="401"/>
      <c r="T517" s="402"/>
      <c r="U517" s="37" t="s">
        <v>65</v>
      </c>
      <c r="V517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18611.369541684369</v>
      </c>
      <c r="W517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18772.083000000006</v>
      </c>
      <c r="X517" s="37"/>
      <c r="Y517" s="357"/>
      <c r="Z517" s="357"/>
    </row>
    <row r="518" spans="1:53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96"/>
      <c r="N518" s="400" t="s">
        <v>708</v>
      </c>
      <c r="O518" s="401"/>
      <c r="P518" s="401"/>
      <c r="Q518" s="401"/>
      <c r="R518" s="401"/>
      <c r="S518" s="401"/>
      <c r="T518" s="402"/>
      <c r="U518" s="37" t="s">
        <v>709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>34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>35</v>
      </c>
      <c r="X518" s="37"/>
      <c r="Y518" s="357"/>
      <c r="Z518" s="357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96"/>
      <c r="N519" s="400" t="s">
        <v>710</v>
      </c>
      <c r="O519" s="401"/>
      <c r="P519" s="401"/>
      <c r="Q519" s="401"/>
      <c r="R519" s="401"/>
      <c r="S519" s="401"/>
      <c r="T519" s="402"/>
      <c r="U519" s="37" t="s">
        <v>65</v>
      </c>
      <c r="V519" s="356">
        <f>GrossWeightTotal+PalletQtyTotal*25</f>
        <v>19461.369541684369</v>
      </c>
      <c r="W519" s="356">
        <f>GrossWeightTotalR+PalletQtyTotalR*25</f>
        <v>19647.083000000006</v>
      </c>
      <c r="X519" s="37"/>
      <c r="Y519" s="357"/>
      <c r="Z519" s="357"/>
    </row>
    <row r="520" spans="1:53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396"/>
      <c r="N520" s="400" t="s">
        <v>711</v>
      </c>
      <c r="O520" s="401"/>
      <c r="P520" s="401"/>
      <c r="Q520" s="401"/>
      <c r="R520" s="401"/>
      <c r="S520" s="401"/>
      <c r="T520" s="402"/>
      <c r="U520" s="37" t="s">
        <v>709</v>
      </c>
      <c r="V520" s="356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>3824.9996274479035</v>
      </c>
      <c r="W520" s="356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>3854</v>
      </c>
      <c r="X520" s="37"/>
      <c r="Y520" s="357"/>
      <c r="Z520" s="357"/>
    </row>
    <row r="521" spans="1:53" ht="14.25" hidden="1" customHeight="1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396"/>
      <c r="N521" s="400" t="s">
        <v>712</v>
      </c>
      <c r="O521" s="401"/>
      <c r="P521" s="401"/>
      <c r="Q521" s="401"/>
      <c r="R521" s="401"/>
      <c r="S521" s="401"/>
      <c r="T521" s="402"/>
      <c r="U521" s="39" t="s">
        <v>713</v>
      </c>
      <c r="V521" s="37"/>
      <c r="W521" s="37"/>
      <c r="X521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>39.323719999999994</v>
      </c>
      <c r="Y521" s="357"/>
      <c r="Z521" s="357"/>
    </row>
    <row r="522" spans="1:53" ht="13.5" customHeight="1" thickBot="1" x14ac:dyDescent="0.25"/>
    <row r="523" spans="1:53" ht="27" customHeight="1" thickTop="1" thickBot="1" x14ac:dyDescent="0.25">
      <c r="A523" s="40" t="s">
        <v>714</v>
      </c>
      <c r="B523" s="347" t="s">
        <v>59</v>
      </c>
      <c r="C523" s="380" t="s">
        <v>95</v>
      </c>
      <c r="D523" s="546"/>
      <c r="E523" s="546"/>
      <c r="F523" s="423"/>
      <c r="G523" s="380" t="s">
        <v>225</v>
      </c>
      <c r="H523" s="546"/>
      <c r="I523" s="546"/>
      <c r="J523" s="546"/>
      <c r="K523" s="546"/>
      <c r="L523" s="546"/>
      <c r="M523" s="546"/>
      <c r="N523" s="546"/>
      <c r="O523" s="423"/>
      <c r="P523" s="380" t="s">
        <v>461</v>
      </c>
      <c r="Q523" s="423"/>
      <c r="R523" s="380" t="s">
        <v>514</v>
      </c>
      <c r="S523" s="423"/>
      <c r="T523" s="347" t="s">
        <v>590</v>
      </c>
      <c r="U523" s="347" t="s">
        <v>654</v>
      </c>
      <c r="Z523" s="52"/>
      <c r="AC523" s="348"/>
    </row>
    <row r="524" spans="1:53" ht="14.25" customHeight="1" thickTop="1" x14ac:dyDescent="0.2">
      <c r="A524" s="647" t="s">
        <v>715</v>
      </c>
      <c r="B524" s="380" t="s">
        <v>59</v>
      </c>
      <c r="C524" s="380" t="s">
        <v>96</v>
      </c>
      <c r="D524" s="380" t="s">
        <v>104</v>
      </c>
      <c r="E524" s="380" t="s">
        <v>95</v>
      </c>
      <c r="F524" s="380" t="s">
        <v>217</v>
      </c>
      <c r="G524" s="380" t="s">
        <v>226</v>
      </c>
      <c r="H524" s="380" t="s">
        <v>233</v>
      </c>
      <c r="I524" s="380" t="s">
        <v>252</v>
      </c>
      <c r="J524" s="380" t="s">
        <v>311</v>
      </c>
      <c r="K524" s="348"/>
      <c r="L524" s="380" t="s">
        <v>333</v>
      </c>
      <c r="M524" s="380" t="s">
        <v>352</v>
      </c>
      <c r="N524" s="380" t="s">
        <v>434</v>
      </c>
      <c r="O524" s="380" t="s">
        <v>452</v>
      </c>
      <c r="P524" s="380" t="s">
        <v>462</v>
      </c>
      <c r="Q524" s="380" t="s">
        <v>489</v>
      </c>
      <c r="R524" s="380" t="s">
        <v>515</v>
      </c>
      <c r="S524" s="380" t="s">
        <v>566</v>
      </c>
      <c r="T524" s="380" t="s">
        <v>590</v>
      </c>
      <c r="U524" s="380" t="s">
        <v>655</v>
      </c>
      <c r="Z524" s="52"/>
      <c r="AC524" s="348"/>
    </row>
    <row r="525" spans="1:53" ht="13.5" customHeight="1" thickBot="1" x14ac:dyDescent="0.25">
      <c r="A525" s="648"/>
      <c r="B525" s="381"/>
      <c r="C525" s="381"/>
      <c r="D525" s="381"/>
      <c r="E525" s="381"/>
      <c r="F525" s="381"/>
      <c r="G525" s="381"/>
      <c r="H525" s="381"/>
      <c r="I525" s="381"/>
      <c r="J525" s="381"/>
      <c r="K525" s="348"/>
      <c r="L525" s="381"/>
      <c r="M525" s="381"/>
      <c r="N525" s="381"/>
      <c r="O525" s="381"/>
      <c r="P525" s="381"/>
      <c r="Q525" s="381"/>
      <c r="R525" s="381"/>
      <c r="S525" s="381"/>
      <c r="T525" s="381"/>
      <c r="U525" s="381"/>
      <c r="Z525" s="52"/>
      <c r="AC525" s="348"/>
    </row>
    <row r="526" spans="1:53" ht="18" customHeight="1" thickTop="1" thickBot="1" x14ac:dyDescent="0.25">
      <c r="A526" s="40" t="s">
        <v>716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234.90000000000003</v>
      </c>
      <c r="D526" s="46">
        <f>IFERROR(W56*1,"0")+IFERROR(W57*1,"0")+IFERROR(W58*1,"0")+IFERROR(W59*1,"0")</f>
        <v>806.40000000000009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1723.66</v>
      </c>
      <c r="F526" s="46">
        <f>IFERROR(W132*1,"0")+IFERROR(W133*1,"0")+IFERROR(W134*1,"0")+IFERROR(W135*1,"0")</f>
        <v>993.6</v>
      </c>
      <c r="G526" s="46">
        <f>IFERROR(W141*1,"0")+IFERROR(W142*1,"0")+IFERROR(W143*1,"0")</f>
        <v>0</v>
      </c>
      <c r="H526" s="46">
        <f>IFERROR(W148*1,"0")+IFERROR(W149*1,"0")+IFERROR(W150*1,"0")+IFERROR(W151*1,"0")+IFERROR(W152*1,"0")+IFERROR(W153*1,"0")+IFERROR(W154*1,"0")+IFERROR(W155*1,"0")+IFERROR(W156*1,"0")</f>
        <v>609</v>
      </c>
      <c r="I526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2632.5</v>
      </c>
      <c r="J526" s="46">
        <f>IFERROR(W206*1,"0")+IFERROR(W207*1,"0")+IFERROR(W208*1,"0")+IFERROR(W209*1,"0")+IFERROR(W210*1,"0")+IFERROR(W211*1,"0")+IFERROR(W215*1,"0")</f>
        <v>176.4</v>
      </c>
      <c r="K526" s="348"/>
      <c r="L526" s="46">
        <f>IFERROR(W220*1,"0")+IFERROR(W221*1,"0")+IFERROR(W222*1,"0")+IFERROR(W223*1,"0")+IFERROR(W224*1,"0")+IFERROR(W225*1,"0")</f>
        <v>0</v>
      </c>
      <c r="M526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1512.76</v>
      </c>
      <c r="N526" s="46">
        <f>IFERROR(W291*1,"0")+IFERROR(W292*1,"0")+IFERROR(W293*1,"0")+IFERROR(W294*1,"0")+IFERROR(W295*1,"0")+IFERROR(W296*1,"0")+IFERROR(W297*1,"0")+IFERROR(W298*1,"0")+IFERROR(W302*1,"0")+IFERROR(W303*1,"0")</f>
        <v>32.400000000000006</v>
      </c>
      <c r="O526" s="46">
        <f>IFERROR(W308*1,"0")+IFERROR(W312*1,"0")+IFERROR(W316*1,"0")+IFERROR(W320*1,"0")</f>
        <v>51.81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6012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91.2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709.56</v>
      </c>
      <c r="S526" s="46">
        <f>IFERROR(W419*1,"0")+IFERROR(W420*1,"0")+IFERROR(W424*1,"0")+IFERROR(W425*1,"0")+IFERROR(W426*1,"0")+IFERROR(W427*1,"0")+IFERROR(W428*1,"0")+IFERROR(W429*1,"0")+IFERROR(W430*1,"0")+IFERROR(W434*1,"0")+IFERROR(W438*1,"0")</f>
        <v>152.70000000000002</v>
      </c>
      <c r="T526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>1089.3600000000001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703.19999999999993</v>
      </c>
      <c r="Z526" s="52"/>
      <c r="AC526" s="348"/>
    </row>
  </sheetData>
  <sheetProtection algorithmName="SHA-512" hashValue="0oUx0heDnTkKO7GkSW6OMjGgQ2UX8IjbSgTq1C3kAGPBbqxUiQEI70KEuiXbHwMP7bNp/OgRcZArrjdsMMcO4w==" saltValue="LBaRLCM6vIzSZdAzWDURMw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39,40"/>
        <filter val="1 200,00"/>
        <filter val="1 212,00"/>
        <filter val="1 220,00"/>
        <filter val="1 300,00"/>
        <filter val="10,00"/>
        <filter val="100,00"/>
        <filter val="105,00"/>
        <filter val="110,00"/>
        <filter val="117,50"/>
        <filter val="118,75"/>
        <filter val="12,00"/>
        <filter val="120,00"/>
        <filter val="127,58"/>
        <filter val="132,41"/>
        <filter val="15,00"/>
        <filter val="15,20"/>
        <filter val="157,50"/>
        <filter val="160,00"/>
        <filter val="17 380,10"/>
        <filter val="17,00"/>
        <filter val="17,50"/>
        <filter val="170,00"/>
        <filter val="175,00"/>
        <filter val="18 611,37"/>
        <filter val="18,00"/>
        <filter val="19 461,37"/>
        <filter val="196,00"/>
        <filter val="2 070,00"/>
        <filter val="2 100,00"/>
        <filter val="2,78"/>
        <filter val="20,00"/>
        <filter val="200,00"/>
        <filter val="21,00"/>
        <filter val="21,43"/>
        <filter val="225,00"/>
        <filter val="226,19"/>
        <filter val="227,50"/>
        <filter val="23,10"/>
        <filter val="230,00"/>
        <filter val="24,00"/>
        <filter val="246,19"/>
        <filter val="246,67"/>
        <filter val="25,00"/>
        <filter val="250,00"/>
        <filter val="253,57"/>
        <filter val="258,00"/>
        <filter val="28,00"/>
        <filter val="280,00"/>
        <filter val="29,21"/>
        <filter val="3 825,00"/>
        <filter val="3,33"/>
        <filter val="3,85"/>
        <filter val="30,00"/>
        <filter val="32,00"/>
        <filter val="32,14"/>
        <filter val="320,00"/>
        <filter val="33,00"/>
        <filter val="33,33"/>
        <filter val="331,33"/>
        <filter val="34"/>
        <filter val="350,00"/>
        <filter val="37,88"/>
        <filter val="39,90"/>
        <filter val="4 790,00"/>
        <filter val="4,17"/>
        <filter val="40,00"/>
        <filter val="40,50"/>
        <filter val="405,00"/>
        <filter val="418,10"/>
        <filter val="42,00"/>
        <filter val="450,00"/>
        <filter val="48,00"/>
        <filter val="49,50"/>
        <filter val="496,67"/>
        <filter val="50,00"/>
        <filter val="50,45"/>
        <filter val="52,50"/>
        <filter val="540,00"/>
        <filter val="558,00"/>
        <filter val="6,00"/>
        <filter val="6,67"/>
        <filter val="60,00"/>
        <filter val="600,00"/>
        <filter val="612,00"/>
        <filter val="64,81"/>
        <filter val="650,00"/>
        <filter val="7,50"/>
        <filter val="70,00"/>
        <filter val="75,00"/>
        <filter val="77,00"/>
        <filter val="787,07"/>
        <filter val="8,57"/>
        <filter val="80,00"/>
        <filter val="800,00"/>
        <filter val="83,00"/>
        <filter val="83,33"/>
        <filter val="85,00"/>
        <filter val="875,00"/>
        <filter val="9,90"/>
        <filter val="90,00"/>
        <filter val="990,00"/>
      </filters>
    </filterColumn>
  </autoFilter>
  <mergeCells count="942">
    <mergeCell ref="N245:T245"/>
    <mergeCell ref="A431:M432"/>
    <mergeCell ref="A317:M318"/>
    <mergeCell ref="D369:E369"/>
    <mergeCell ref="A258:X258"/>
    <mergeCell ref="D491:E491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D187:E187"/>
    <mergeCell ref="N302:R302"/>
    <mergeCell ref="N202:T202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W17:W18"/>
    <mergeCell ref="N59:R59"/>
    <mergeCell ref="R6:S9"/>
    <mergeCell ref="N45:T45"/>
    <mergeCell ref="N216:T216"/>
    <mergeCell ref="N281:T281"/>
    <mergeCell ref="A306:X306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A104:M105"/>
    <mergeCell ref="A175:M176"/>
    <mergeCell ref="J524:J525"/>
    <mergeCell ref="N178:R178"/>
    <mergeCell ref="A404:M405"/>
    <mergeCell ref="A226:M227"/>
    <mergeCell ref="D142:E142"/>
    <mergeCell ref="G523:O523"/>
    <mergeCell ref="N521:T521"/>
    <mergeCell ref="N118:T118"/>
    <mergeCell ref="N422:T422"/>
    <mergeCell ref="N125:R125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498:E498"/>
    <mergeCell ref="N493:T493"/>
    <mergeCell ref="I524:I525"/>
    <mergeCell ref="N492:R492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N444:R444"/>
    <mergeCell ref="D316:E316"/>
    <mergeCell ref="N400:R400"/>
    <mergeCell ref="D387:E387"/>
    <mergeCell ref="D272:E272"/>
    <mergeCell ref="D210:E210"/>
    <mergeCell ref="D31:E31"/>
    <mergeCell ref="N286:R286"/>
    <mergeCell ref="N357:R357"/>
    <mergeCell ref="D329:E329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511:E511"/>
    <mergeCell ref="N497:R497"/>
    <mergeCell ref="Q524:Q525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A508:X508"/>
    <mergeCell ref="A313:M314"/>
    <mergeCell ref="A106:X106"/>
    <mergeCell ref="D451:E451"/>
    <mergeCell ref="D453:E453"/>
    <mergeCell ref="D454:E454"/>
    <mergeCell ref="D460:E460"/>
    <mergeCell ref="N469:T469"/>
    <mergeCell ref="N458:R458"/>
    <mergeCell ref="N451:R451"/>
    <mergeCell ref="N481:R481"/>
    <mergeCell ref="D424:E424"/>
    <mergeCell ref="N260:R260"/>
    <mergeCell ref="N502:R502"/>
    <mergeCell ref="D132:E132"/>
    <mergeCell ref="A383:X383"/>
    <mergeCell ref="N168:T168"/>
    <mergeCell ref="A334:M335"/>
    <mergeCell ref="N195:T195"/>
    <mergeCell ref="D473:E473"/>
    <mergeCell ref="D174:E174"/>
    <mergeCell ref="N500:T500"/>
    <mergeCell ref="D472:E472"/>
    <mergeCell ref="N494:T494"/>
    <mergeCell ref="N435:T435"/>
    <mergeCell ref="A131:X131"/>
    <mergeCell ref="N29:R29"/>
    <mergeCell ref="N200:R200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78:R78"/>
    <mergeCell ref="N265:R265"/>
    <mergeCell ref="N387:R387"/>
    <mergeCell ref="N31:R31"/>
    <mergeCell ref="D74:E74"/>
    <mergeCell ref="N329:R329"/>
    <mergeCell ref="A352:X352"/>
    <mergeCell ref="D68:E68"/>
    <mergeCell ref="A52:M53"/>
    <mergeCell ref="A245:M246"/>
    <mergeCell ref="D9:E9"/>
    <mergeCell ref="F9:G9"/>
    <mergeCell ref="N15:R16"/>
    <mergeCell ref="N37:T37"/>
    <mergeCell ref="A62:X62"/>
    <mergeCell ref="N427:R427"/>
    <mergeCell ref="D264:E264"/>
    <mergeCell ref="N370:T370"/>
    <mergeCell ref="D220:E220"/>
    <mergeCell ref="D391:E391"/>
    <mergeCell ref="D201:E201"/>
    <mergeCell ref="D188:E188"/>
    <mergeCell ref="A49:X49"/>
    <mergeCell ref="N89:R89"/>
    <mergeCell ref="N145:T145"/>
    <mergeCell ref="N250:T250"/>
    <mergeCell ref="I17:I18"/>
    <mergeCell ref="D141:E141"/>
    <mergeCell ref="D135:E135"/>
    <mergeCell ref="N212:T212"/>
    <mergeCell ref="N38:T38"/>
    <mergeCell ref="D59:E59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309:T309"/>
    <mergeCell ref="A60:M61"/>
    <mergeCell ref="N150:R150"/>
    <mergeCell ref="N255:R255"/>
    <mergeCell ref="D96:E96"/>
    <mergeCell ref="N242:R242"/>
    <mergeCell ref="A118:M119"/>
    <mergeCell ref="D27:E27"/>
    <mergeCell ref="N152:R152"/>
    <mergeCell ref="D116:E116"/>
    <mergeCell ref="N194:R194"/>
    <mergeCell ref="D91:E91"/>
    <mergeCell ref="D162:E162"/>
    <mergeCell ref="D156:E156"/>
    <mergeCell ref="A35:X35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R523:S523"/>
    <mergeCell ref="N308:R308"/>
    <mergeCell ref="D180:E180"/>
    <mergeCell ref="D167:E167"/>
    <mergeCell ref="N322:T322"/>
    <mergeCell ref="D161:E161"/>
    <mergeCell ref="A347:X347"/>
    <mergeCell ref="D232:E232"/>
    <mergeCell ref="D403:E403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149:R149"/>
    <mergeCell ref="N447:R447"/>
    <mergeCell ref="D260:E260"/>
    <mergeCell ref="N241:R241"/>
    <mergeCell ref="N124:R124"/>
    <mergeCell ref="D113:E113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358:M359"/>
    <mergeCell ref="N326:R326"/>
    <mergeCell ref="N386:R386"/>
    <mergeCell ref="N513:R513"/>
    <mergeCell ref="N450:R450"/>
    <mergeCell ref="N375:T375"/>
    <mergeCell ref="D396:E396"/>
    <mergeCell ref="D456:E456"/>
    <mergeCell ref="D414:E414"/>
    <mergeCell ref="N464:T464"/>
    <mergeCell ref="A342:X342"/>
    <mergeCell ref="D327:E327"/>
    <mergeCell ref="N439:T439"/>
    <mergeCell ref="N452:R452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N92:R92"/>
    <mergeCell ref="N263:R263"/>
    <mergeCell ref="A468:M469"/>
    <mergeCell ref="A479:X479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N77:R77"/>
    <mergeCell ref="D185:E185"/>
    <mergeCell ref="A195:M196"/>
    <mergeCell ref="N85:T85"/>
    <mergeCell ref="N256:T256"/>
    <mergeCell ref="N71:R71"/>
    <mergeCell ref="N373:R373"/>
    <mergeCell ref="N58:R58"/>
    <mergeCell ref="N227:T227"/>
    <mergeCell ref="D179:E179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D490:E490"/>
    <mergeCell ref="N471:R471"/>
    <mergeCell ref="N446:R446"/>
    <mergeCell ref="N473:R473"/>
    <mergeCell ref="D127:E127"/>
    <mergeCell ref="N448:R448"/>
    <mergeCell ref="N518:T518"/>
    <mergeCell ref="D64:E64"/>
    <mergeCell ref="N490:R490"/>
    <mergeCell ref="D362:E362"/>
    <mergeCell ref="A437:X437"/>
    <mergeCell ref="N517:T517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509:E509"/>
    <mergeCell ref="D425:E425"/>
    <mergeCell ref="N96:R96"/>
    <mergeCell ref="N409:T409"/>
    <mergeCell ref="N506:T506"/>
    <mergeCell ref="A336:X336"/>
    <mergeCell ref="D395:E395"/>
    <mergeCell ref="A470:X470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93:T93"/>
    <mergeCell ref="D114:E114"/>
    <mergeCell ref="D285:E285"/>
    <mergeCell ref="D412:E412"/>
    <mergeCell ref="N215:R215"/>
    <mergeCell ref="N498:R498"/>
    <mergeCell ref="N109:R109"/>
    <mergeCell ref="D222:E222"/>
    <mergeCell ref="N128:T128"/>
    <mergeCell ref="G17:G18"/>
    <mergeCell ref="A87:X87"/>
    <mergeCell ref="A218:X218"/>
    <mergeCell ref="N364:T364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112:E112"/>
    <mergeCell ref="D348:E348"/>
    <mergeCell ref="N190:R190"/>
    <mergeCell ref="D56:E56"/>
    <mergeCell ref="D193:E193"/>
    <mergeCell ref="N174:R174"/>
    <mergeCell ref="D190:E190"/>
    <mergeCell ref="U17:U18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478:T478"/>
    <mergeCell ref="N334:T334"/>
    <mergeCell ref="N401:R401"/>
    <mergeCell ref="D194:E194"/>
    <mergeCell ref="N114:R114"/>
    <mergeCell ref="N349:T349"/>
    <mergeCell ref="N206:R206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N161:R161"/>
    <mergeCell ref="N332:R332"/>
    <mergeCell ref="N503:R503"/>
    <mergeCell ref="N459:R459"/>
    <mergeCell ref="D198:E198"/>
    <mergeCell ref="N515:T515"/>
    <mergeCell ref="A229:X229"/>
    <mergeCell ref="N52:T52"/>
    <mergeCell ref="D231:E231"/>
    <mergeCell ref="N208:R208"/>
    <mergeCell ref="N379:R379"/>
    <mergeCell ref="N183:R183"/>
    <mergeCell ref="D513:E513"/>
    <mergeCell ref="N430:R430"/>
    <mergeCell ref="N230:R230"/>
    <mergeCell ref="N350:T350"/>
    <mergeCell ref="N385:R385"/>
    <mergeCell ref="N310:T310"/>
    <mergeCell ref="A406:X406"/>
    <mergeCell ref="N374:T374"/>
    <mergeCell ref="N414:R414"/>
    <mergeCell ref="D80:E80"/>
    <mergeCell ref="N66:R66"/>
    <mergeCell ref="N188:R188"/>
    <mergeCell ref="N104:T104"/>
    <mergeCell ref="N275:T275"/>
    <mergeCell ref="N175:T175"/>
    <mergeCell ref="D296:E296"/>
    <mergeCell ref="N346:T346"/>
    <mergeCell ref="N510:R510"/>
    <mergeCell ref="D22:E22"/>
    <mergeCell ref="D155:E155"/>
    <mergeCell ref="D149:E149"/>
    <mergeCell ref="D320:E320"/>
    <mergeCell ref="N51:R51"/>
    <mergeCell ref="A95:X95"/>
    <mergeCell ref="N107:R107"/>
    <mergeCell ref="A37:M38"/>
    <mergeCell ref="N305:T305"/>
    <mergeCell ref="D386:E386"/>
    <mergeCell ref="A493:M494"/>
    <mergeCell ref="N67:R67"/>
    <mergeCell ref="N132:R132"/>
    <mergeCell ref="N303:R303"/>
    <mergeCell ref="D373:E373"/>
    <mergeCell ref="D58:E58"/>
    <mergeCell ref="N348:R348"/>
    <mergeCell ref="A309:M310"/>
    <mergeCell ref="D294:E294"/>
    <mergeCell ref="D427:E427"/>
    <mergeCell ref="N98:R98"/>
    <mergeCell ref="D489:E489"/>
    <mergeCell ref="N396:R396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N363:T363"/>
    <mergeCell ref="D384:E384"/>
    <mergeCell ref="D151:E151"/>
    <mergeCell ref="D449:E449"/>
    <mergeCell ref="N415:T415"/>
    <mergeCell ref="N278:R278"/>
    <mergeCell ref="N129:T129"/>
    <mergeCell ref="D150:E150"/>
    <mergeCell ref="A159:X159"/>
    <mergeCell ref="A219:X219"/>
    <mergeCell ref="D215:E215"/>
    <mergeCell ref="A290:X290"/>
    <mergeCell ref="N425:R425"/>
    <mergeCell ref="D462:E462"/>
    <mergeCell ref="N133:R133"/>
    <mergeCell ref="D10:E10"/>
    <mergeCell ref="N135:R135"/>
    <mergeCell ref="F10:G10"/>
    <mergeCell ref="A12:L12"/>
    <mergeCell ref="D76:E76"/>
    <mergeCell ref="N33:T33"/>
    <mergeCell ref="D29:E29"/>
    <mergeCell ref="N137:T137"/>
    <mergeCell ref="A177:X177"/>
    <mergeCell ref="N141:R141"/>
    <mergeCell ref="N72:R72"/>
    <mergeCell ref="A48:X48"/>
    <mergeCell ref="N90:R90"/>
    <mergeCell ref="D133:E133"/>
    <mergeCell ref="O13:P13"/>
    <mergeCell ref="A304:M305"/>
    <mergeCell ref="N419:R419"/>
    <mergeCell ref="N201:R201"/>
    <mergeCell ref="D389:E389"/>
    <mergeCell ref="N237:R237"/>
    <mergeCell ref="D84:E84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E524:E525"/>
    <mergeCell ref="A340:M341"/>
    <mergeCell ref="N233:R233"/>
    <mergeCell ref="N312:R312"/>
    <mergeCell ref="N321:T321"/>
    <mergeCell ref="A324:X324"/>
    <mergeCell ref="A495:X495"/>
    <mergeCell ref="D407:E407"/>
    <mergeCell ref="N484:T484"/>
    <mergeCell ref="A514:M515"/>
    <mergeCell ref="M524:M525"/>
    <mergeCell ref="A319:X319"/>
    <mergeCell ref="N261:R261"/>
    <mergeCell ref="N381:T381"/>
    <mergeCell ref="N388:R388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214:X214"/>
    <mergeCell ref="N291:R291"/>
    <mergeCell ref="D503:E503"/>
    <mergeCell ref="A487:X487"/>
    <mergeCell ref="D101:E101"/>
    <mergeCell ref="N209:R209"/>
    <mergeCell ref="D394:E394"/>
    <mergeCell ref="D450:E450"/>
    <mergeCell ref="N344:R344"/>
    <mergeCell ref="D265:E265"/>
    <mergeCell ref="N431:T431"/>
    <mergeCell ref="D452:E452"/>
    <mergeCell ref="D252:E252"/>
    <mergeCell ref="N358:T358"/>
    <mergeCell ref="A501:X501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69:R69"/>
    <mergeCell ref="A299:M300"/>
    <mergeCell ref="N367:R367"/>
    <mergeCell ref="A93:M94"/>
    <mergeCell ref="N438:R438"/>
    <mergeCell ref="N354:R354"/>
    <mergeCell ref="N259:R259"/>
    <mergeCell ref="A15:L15"/>
    <mergeCell ref="N23:T23"/>
    <mergeCell ref="F5:G5"/>
    <mergeCell ref="A14:L14"/>
    <mergeCell ref="N224:R224"/>
    <mergeCell ref="A47:X47"/>
    <mergeCell ref="N144:T144"/>
    <mergeCell ref="N189:R189"/>
    <mergeCell ref="O8:P8"/>
    <mergeCell ref="D6:L6"/>
    <mergeCell ref="M17:M18"/>
    <mergeCell ref="A9:C9"/>
    <mergeCell ref="O12:P12"/>
    <mergeCell ref="J9:L9"/>
    <mergeCell ref="S17:T17"/>
    <mergeCell ref="H10:L10"/>
    <mergeCell ref="H17:H18"/>
    <mergeCell ref="D75:E75"/>
    <mergeCell ref="T5:U5"/>
    <mergeCell ref="T6:U9"/>
    <mergeCell ref="A5:C5"/>
    <mergeCell ref="O11:P11"/>
    <mergeCell ref="A6:C6"/>
    <mergeCell ref="N468:T468"/>
    <mergeCell ref="D239:E239"/>
    <mergeCell ref="D266:E266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244:E244"/>
    <mergeCell ref="D171:E171"/>
    <mergeCell ref="A13:L13"/>
    <mergeCell ref="A19:X19"/>
    <mergeCell ref="D102:E102"/>
    <mergeCell ref="N88:R88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V17:V18"/>
    <mergeCell ref="N27:R27"/>
    <mergeCell ref="N83:R83"/>
    <mergeCell ref="N154:R154"/>
    <mergeCell ref="A349:M350"/>
    <mergeCell ref="D191:E191"/>
    <mergeCell ref="D262:E262"/>
    <mergeCell ref="A128:M129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N514:T514"/>
    <mergeCell ref="N519:T519"/>
    <mergeCell ref="B524:B525"/>
    <mergeCell ref="N390:R390"/>
    <mergeCell ref="D458:E458"/>
    <mergeCell ref="A442:X442"/>
    <mergeCell ref="N91:R91"/>
    <mergeCell ref="D237:E237"/>
    <mergeCell ref="N389:R389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R5:S5"/>
    <mergeCell ref="N156:R156"/>
    <mergeCell ref="N327:R327"/>
    <mergeCell ref="N454:R454"/>
    <mergeCell ref="D291:E291"/>
    <mergeCell ref="N397:T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52"/>
    </row>
    <row r="3" spans="2:8" x14ac:dyDescent="0.2">
      <c r="B3" s="47" t="s">
        <v>718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719</v>
      </c>
      <c r="D6" s="47" t="s">
        <v>720</v>
      </c>
      <c r="E6" s="47"/>
    </row>
    <row r="7" spans="2:8" x14ac:dyDescent="0.2">
      <c r="B7" s="47" t="s">
        <v>721</v>
      </c>
      <c r="C7" s="47" t="s">
        <v>722</v>
      </c>
      <c r="D7" s="47" t="s">
        <v>723</v>
      </c>
      <c r="E7" s="47"/>
    </row>
    <row r="9" spans="2:8" x14ac:dyDescent="0.2">
      <c r="B9" s="47" t="s">
        <v>724</v>
      </c>
      <c r="C9" s="47" t="s">
        <v>719</v>
      </c>
      <c r="D9" s="47"/>
      <c r="E9" s="47"/>
    </row>
    <row r="11" spans="2:8" x14ac:dyDescent="0.2">
      <c r="B11" s="47" t="s">
        <v>724</v>
      </c>
      <c r="C11" s="47" t="s">
        <v>722</v>
      </c>
      <c r="D11" s="47"/>
      <c r="E11" s="47"/>
    </row>
    <row r="13" spans="2:8" x14ac:dyDescent="0.2">
      <c r="B13" s="47" t="s">
        <v>725</v>
      </c>
      <c r="C13" s="47"/>
      <c r="D13" s="47"/>
      <c r="E13" s="47"/>
    </row>
    <row r="14" spans="2:8" x14ac:dyDescent="0.2">
      <c r="B14" s="47" t="s">
        <v>726</v>
      </c>
      <c r="C14" s="47"/>
      <c r="D14" s="47"/>
      <c r="E14" s="47"/>
    </row>
    <row r="15" spans="2:8" x14ac:dyDescent="0.2">
      <c r="B15" s="47" t="s">
        <v>727</v>
      </c>
      <c r="C15" s="47"/>
      <c r="D15" s="47"/>
      <c r="E15" s="47"/>
    </row>
    <row r="16" spans="2:8" x14ac:dyDescent="0.2">
      <c r="B16" s="47" t="s">
        <v>728</v>
      </c>
      <c r="C16" s="47"/>
      <c r="D16" s="47"/>
      <c r="E16" s="47"/>
    </row>
    <row r="17" spans="2:5" x14ac:dyDescent="0.2">
      <c r="B17" s="47" t="s">
        <v>729</v>
      </c>
      <c r="C17" s="47"/>
      <c r="D17" s="47"/>
      <c r="E17" s="47"/>
    </row>
    <row r="18" spans="2:5" x14ac:dyDescent="0.2">
      <c r="B18" s="47" t="s">
        <v>730</v>
      </c>
      <c r="C18" s="47"/>
      <c r="D18" s="47"/>
      <c r="E18" s="47"/>
    </row>
    <row r="19" spans="2:5" x14ac:dyDescent="0.2">
      <c r="B19" s="47" t="s">
        <v>731</v>
      </c>
      <c r="C19" s="47"/>
      <c r="D19" s="47"/>
      <c r="E19" s="47"/>
    </row>
    <row r="20" spans="2:5" x14ac:dyDescent="0.2">
      <c r="B20" s="47" t="s">
        <v>732</v>
      </c>
      <c r="C20" s="47"/>
      <c r="D20" s="47"/>
      <c r="E20" s="47"/>
    </row>
    <row r="21" spans="2:5" x14ac:dyDescent="0.2">
      <c r="B21" s="47" t="s">
        <v>733</v>
      </c>
      <c r="C21" s="47"/>
      <c r="D21" s="47"/>
      <c r="E21" s="47"/>
    </row>
    <row r="22" spans="2:5" x14ac:dyDescent="0.2">
      <c r="B22" s="47" t="s">
        <v>734</v>
      </c>
      <c r="C22" s="47"/>
      <c r="D22" s="47"/>
      <c r="E22" s="47"/>
    </row>
    <row r="23" spans="2:5" x14ac:dyDescent="0.2">
      <c r="B23" s="47" t="s">
        <v>735</v>
      </c>
      <c r="C23" s="47"/>
      <c r="D23" s="47"/>
      <c r="E23" s="47"/>
    </row>
  </sheetData>
  <sheetProtection algorithmName="SHA-512" hashValue="kBYNaDwzS/h/0FergkhenJuMbpS6+S87bg/Rks+it1f2XYTPKMqFNwVL2+bZB22mHeWmO3XHMOtwX0C56z2MXg==" saltValue="C7CUjnfCOOIiEUS5xqy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2024-02-15T11:12:10Z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