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9A91C21-CADE-49FD-8BED-D182FF07D6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2" l="1"/>
  <c r="V499" i="2"/>
  <c r="V497" i="2"/>
  <c r="V496" i="2"/>
  <c r="W495" i="2"/>
  <c r="X495" i="2" s="1"/>
  <c r="X494" i="2"/>
  <c r="W494" i="2"/>
  <c r="W493" i="2"/>
  <c r="X493" i="2" s="1"/>
  <c r="W492" i="2"/>
  <c r="W491" i="2"/>
  <c r="X491" i="2" s="1"/>
  <c r="N491" i="2"/>
  <c r="V489" i="2"/>
  <c r="V488" i="2"/>
  <c r="W487" i="2"/>
  <c r="X487" i="2" s="1"/>
  <c r="W486" i="2"/>
  <c r="X486" i="2" s="1"/>
  <c r="W485" i="2"/>
  <c r="X485" i="2" s="1"/>
  <c r="W484" i="2"/>
  <c r="X484" i="2" s="1"/>
  <c r="X488" i="2" s="1"/>
  <c r="V482" i="2"/>
  <c r="V481" i="2"/>
  <c r="W480" i="2"/>
  <c r="W479" i="2"/>
  <c r="V477" i="2"/>
  <c r="V476" i="2"/>
  <c r="W475" i="2"/>
  <c r="X475" i="2" s="1"/>
  <c r="W474" i="2"/>
  <c r="X474" i="2" s="1"/>
  <c r="W473" i="2"/>
  <c r="X473" i="2" s="1"/>
  <c r="W472" i="2"/>
  <c r="X472" i="2" s="1"/>
  <c r="W471" i="2"/>
  <c r="V467" i="2"/>
  <c r="V466" i="2"/>
  <c r="W465" i="2"/>
  <c r="X465" i="2" s="1"/>
  <c r="N465" i="2"/>
  <c r="W464" i="2"/>
  <c r="N464" i="2"/>
  <c r="W463" i="2"/>
  <c r="N463" i="2"/>
  <c r="V461" i="2"/>
  <c r="V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V452" i="2"/>
  <c r="V451" i="2"/>
  <c r="X450" i="2"/>
  <c r="W450" i="2"/>
  <c r="N450" i="2"/>
  <c r="W449" i="2"/>
  <c r="N449" i="2"/>
  <c r="V447" i="2"/>
  <c r="V446" i="2"/>
  <c r="W445" i="2"/>
  <c r="X445" i="2" s="1"/>
  <c r="W444" i="2"/>
  <c r="X444" i="2" s="1"/>
  <c r="N444" i="2"/>
  <c r="W443" i="2"/>
  <c r="X443" i="2" s="1"/>
  <c r="N443" i="2"/>
  <c r="W442" i="2"/>
  <c r="X442" i="2" s="1"/>
  <c r="N442" i="2"/>
  <c r="W441" i="2"/>
  <c r="X441" i="2" s="1"/>
  <c r="W440" i="2"/>
  <c r="X440" i="2" s="1"/>
  <c r="N440" i="2"/>
  <c r="W439" i="2"/>
  <c r="X439" i="2" s="1"/>
  <c r="N439" i="2"/>
  <c r="W438" i="2"/>
  <c r="X438" i="2" s="1"/>
  <c r="N438" i="2"/>
  <c r="W437" i="2"/>
  <c r="X437" i="2" s="1"/>
  <c r="W436" i="2"/>
  <c r="X436" i="2" s="1"/>
  <c r="X435" i="2"/>
  <c r="W435" i="2"/>
  <c r="N435" i="2"/>
  <c r="W434" i="2"/>
  <c r="X434" i="2" s="1"/>
  <c r="N434" i="2"/>
  <c r="W433" i="2"/>
  <c r="X433" i="2" s="1"/>
  <c r="N433" i="2"/>
  <c r="V429" i="2"/>
  <c r="V428" i="2"/>
  <c r="W427" i="2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W414" i="2"/>
  <c r="X414" i="2" s="1"/>
  <c r="N414" i="2"/>
  <c r="W413" i="2"/>
  <c r="N413" i="2"/>
  <c r="V411" i="2"/>
  <c r="V410" i="2"/>
  <c r="X409" i="2"/>
  <c r="W409" i="2"/>
  <c r="N409" i="2"/>
  <c r="W408" i="2"/>
  <c r="N408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V398" i="2"/>
  <c r="V397" i="2"/>
  <c r="W396" i="2"/>
  <c r="N396" i="2"/>
  <c r="V394" i="2"/>
  <c r="V393" i="2"/>
  <c r="W392" i="2"/>
  <c r="X392" i="2" s="1"/>
  <c r="N392" i="2"/>
  <c r="W391" i="2"/>
  <c r="X391" i="2" s="1"/>
  <c r="N391" i="2"/>
  <c r="W390" i="2"/>
  <c r="N390" i="2"/>
  <c r="W389" i="2"/>
  <c r="N389" i="2"/>
  <c r="V387" i="2"/>
  <c r="V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X381" i="2" s="1"/>
  <c r="N381" i="2"/>
  <c r="X380" i="2"/>
  <c r="W380" i="2"/>
  <c r="N380" i="2"/>
  <c r="W379" i="2"/>
  <c r="X379" i="2" s="1"/>
  <c r="N379" i="2"/>
  <c r="W378" i="2"/>
  <c r="X378" i="2" s="1"/>
  <c r="N378" i="2"/>
  <c r="W377" i="2"/>
  <c r="X377" i="2" s="1"/>
  <c r="N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W371" i="2" s="1"/>
  <c r="N369" i="2"/>
  <c r="X368" i="2"/>
  <c r="W368" i="2"/>
  <c r="N368" i="2"/>
  <c r="V364" i="2"/>
  <c r="V363" i="2"/>
  <c r="W362" i="2"/>
  <c r="W363" i="2" s="1"/>
  <c r="N362" i="2"/>
  <c r="V360" i="2"/>
  <c r="V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V353" i="2"/>
  <c r="V352" i="2"/>
  <c r="W351" i="2"/>
  <c r="N351" i="2"/>
  <c r="W350" i="2"/>
  <c r="W352" i="2" s="1"/>
  <c r="N350" i="2"/>
  <c r="V348" i="2"/>
  <c r="V347" i="2"/>
  <c r="W346" i="2"/>
  <c r="X346" i="2" s="1"/>
  <c r="N346" i="2"/>
  <c r="W345" i="2"/>
  <c r="X345" i="2" s="1"/>
  <c r="N345" i="2"/>
  <c r="X344" i="2"/>
  <c r="W344" i="2"/>
  <c r="N344" i="2"/>
  <c r="W343" i="2"/>
  <c r="X343" i="2" s="1"/>
  <c r="N343" i="2"/>
  <c r="W342" i="2"/>
  <c r="N342" i="2"/>
  <c r="V339" i="2"/>
  <c r="V338" i="2"/>
  <c r="W337" i="2"/>
  <c r="W339" i="2" s="1"/>
  <c r="N337" i="2"/>
  <c r="V335" i="2"/>
  <c r="V334" i="2"/>
  <c r="W333" i="2"/>
  <c r="X333" i="2" s="1"/>
  <c r="N333" i="2"/>
  <c r="W332" i="2"/>
  <c r="V330" i="2"/>
  <c r="V329" i="2"/>
  <c r="W328" i="2"/>
  <c r="X328" i="2" s="1"/>
  <c r="N328" i="2"/>
  <c r="W327" i="2"/>
  <c r="N327" i="2"/>
  <c r="W326" i="2"/>
  <c r="X326" i="2" s="1"/>
  <c r="N326" i="2"/>
  <c r="V324" i="2"/>
  <c r="V323" i="2"/>
  <c r="X322" i="2"/>
  <c r="W322" i="2"/>
  <c r="N322" i="2"/>
  <c r="W321" i="2"/>
  <c r="X321" i="2" s="1"/>
  <c r="N321" i="2"/>
  <c r="W320" i="2"/>
  <c r="X320" i="2" s="1"/>
  <c r="N320" i="2"/>
  <c r="W319" i="2"/>
  <c r="X319" i="2" s="1"/>
  <c r="N319" i="2"/>
  <c r="W318" i="2"/>
  <c r="X318" i="2" s="1"/>
  <c r="N318" i="2"/>
  <c r="W317" i="2"/>
  <c r="X317" i="2" s="1"/>
  <c r="N317" i="2"/>
  <c r="W316" i="2"/>
  <c r="X316" i="2" s="1"/>
  <c r="N316" i="2"/>
  <c r="W315" i="2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N301" i="2"/>
  <c r="V299" i="2"/>
  <c r="V298" i="2"/>
  <c r="W297" i="2"/>
  <c r="W299" i="2" s="1"/>
  <c r="N297" i="2"/>
  <c r="V294" i="2"/>
  <c r="V293" i="2"/>
  <c r="W292" i="2"/>
  <c r="N292" i="2"/>
  <c r="W291" i="2"/>
  <c r="N291" i="2"/>
  <c r="V289" i="2"/>
  <c r="V288" i="2"/>
  <c r="X287" i="2"/>
  <c r="W287" i="2"/>
  <c r="N287" i="2"/>
  <c r="W286" i="2"/>
  <c r="X286" i="2" s="1"/>
  <c r="N286" i="2"/>
  <c r="W285" i="2"/>
  <c r="X285" i="2" s="1"/>
  <c r="N285" i="2"/>
  <c r="W284" i="2"/>
  <c r="X284" i="2" s="1"/>
  <c r="N284" i="2"/>
  <c r="W283" i="2"/>
  <c r="X283" i="2" s="1"/>
  <c r="N283" i="2"/>
  <c r="W282" i="2"/>
  <c r="X282" i="2" s="1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N273" i="2"/>
  <c r="V271" i="2"/>
  <c r="V270" i="2"/>
  <c r="W269" i="2"/>
  <c r="X269" i="2" s="1"/>
  <c r="N269" i="2"/>
  <c r="W268" i="2"/>
  <c r="X268" i="2" s="1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W250" i="2"/>
  <c r="X250" i="2" s="1"/>
  <c r="N250" i="2"/>
  <c r="X249" i="2"/>
  <c r="W249" i="2"/>
  <c r="N249" i="2"/>
  <c r="W248" i="2"/>
  <c r="X248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W245" i="2" s="1"/>
  <c r="N241" i="2"/>
  <c r="V239" i="2"/>
  <c r="V238" i="2"/>
  <c r="W237" i="2"/>
  <c r="W239" i="2" s="1"/>
  <c r="N237" i="2"/>
  <c r="V235" i="2"/>
  <c r="V234" i="2"/>
  <c r="W233" i="2"/>
  <c r="X233" i="2" s="1"/>
  <c r="N233" i="2"/>
  <c r="X232" i="2"/>
  <c r="W232" i="2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X224" i="2"/>
  <c r="W224" i="2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N219" i="2"/>
  <c r="V216" i="2"/>
  <c r="V215" i="2"/>
  <c r="X214" i="2"/>
  <c r="W214" i="2"/>
  <c r="W213" i="2"/>
  <c r="X213" i="2" s="1"/>
  <c r="W212" i="2"/>
  <c r="X212" i="2" s="1"/>
  <c r="W211" i="2"/>
  <c r="X211" i="2" s="1"/>
  <c r="W210" i="2"/>
  <c r="X210" i="2" s="1"/>
  <c r="W209" i="2"/>
  <c r="V206" i="2"/>
  <c r="V205" i="2"/>
  <c r="W204" i="2"/>
  <c r="N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X196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X181" i="2"/>
  <c r="W181" i="2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N177" i="2"/>
  <c r="W176" i="2"/>
  <c r="N176" i="2"/>
  <c r="V174" i="2"/>
  <c r="V173" i="2"/>
  <c r="W172" i="2"/>
  <c r="X172" i="2" s="1"/>
  <c r="N172" i="2"/>
  <c r="W171" i="2"/>
  <c r="X171" i="2" s="1"/>
  <c r="N171" i="2"/>
  <c r="X170" i="2"/>
  <c r="W170" i="2"/>
  <c r="N170" i="2"/>
  <c r="W169" i="2"/>
  <c r="N169" i="2"/>
  <c r="V167" i="2"/>
  <c r="V166" i="2"/>
  <c r="W165" i="2"/>
  <c r="X165" i="2" s="1"/>
  <c r="N165" i="2"/>
  <c r="W164" i="2"/>
  <c r="N164" i="2"/>
  <c r="V162" i="2"/>
  <c r="V161" i="2"/>
  <c r="W160" i="2"/>
  <c r="X160" i="2" s="1"/>
  <c r="N160" i="2"/>
  <c r="W159" i="2"/>
  <c r="X159" i="2" s="1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V143" i="2"/>
  <c r="V142" i="2"/>
  <c r="W141" i="2"/>
  <c r="X141" i="2" s="1"/>
  <c r="N141" i="2"/>
  <c r="W140" i="2"/>
  <c r="X140" i="2" s="1"/>
  <c r="N140" i="2"/>
  <c r="W139" i="2"/>
  <c r="X139" i="2" s="1"/>
  <c r="N139" i="2"/>
  <c r="V135" i="2"/>
  <c r="V134" i="2"/>
  <c r="X133" i="2"/>
  <c r="W133" i="2"/>
  <c r="N133" i="2"/>
  <c r="W132" i="2"/>
  <c r="X132" i="2" s="1"/>
  <c r="N132" i="2"/>
  <c r="W131" i="2"/>
  <c r="X131" i="2" s="1"/>
  <c r="N131" i="2"/>
  <c r="W130" i="2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N122" i="2"/>
  <c r="X121" i="2"/>
  <c r="W121" i="2"/>
  <c r="X120" i="2"/>
  <c r="W120" i="2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N65" i="2"/>
  <c r="V62" i="2"/>
  <c r="V61" i="2"/>
  <c r="W60" i="2"/>
  <c r="X60" i="2" s="1"/>
  <c r="W59" i="2"/>
  <c r="N59" i="2"/>
  <c r="W58" i="2"/>
  <c r="X58" i="2" s="1"/>
  <c r="N58" i="2"/>
  <c r="W57" i="2"/>
  <c r="N57" i="2"/>
  <c r="V54" i="2"/>
  <c r="V53" i="2"/>
  <c r="W52" i="2"/>
  <c r="W54" i="2" s="1"/>
  <c r="N52" i="2"/>
  <c r="X51" i="2"/>
  <c r="W51" i="2"/>
  <c r="N51" i="2"/>
  <c r="V47" i="2"/>
  <c r="W46" i="2"/>
  <c r="V46" i="2"/>
  <c r="X45" i="2"/>
  <c r="X46" i="2" s="1"/>
  <c r="W45" i="2"/>
  <c r="W47" i="2" s="1"/>
  <c r="N45" i="2"/>
  <c r="V43" i="2"/>
  <c r="V42" i="2"/>
  <c r="W41" i="2"/>
  <c r="W42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X350" i="2" l="1"/>
  <c r="W481" i="2"/>
  <c r="X161" i="2"/>
  <c r="J508" i="2"/>
  <c r="W206" i="2"/>
  <c r="W205" i="2"/>
  <c r="X204" i="2"/>
  <c r="X205" i="2" s="1"/>
  <c r="W270" i="2"/>
  <c r="X267" i="2"/>
  <c r="X270" i="2" s="1"/>
  <c r="W293" i="2"/>
  <c r="X291" i="2"/>
  <c r="W303" i="2"/>
  <c r="W302" i="2"/>
  <c r="X301" i="2"/>
  <c r="X302" i="2" s="1"/>
  <c r="W323" i="2"/>
  <c r="X315" i="2"/>
  <c r="X323" i="2" s="1"/>
  <c r="W397" i="2"/>
  <c r="X396" i="2"/>
  <c r="X397" i="2" s="1"/>
  <c r="W398" i="2"/>
  <c r="W404" i="2"/>
  <c r="X400" i="2"/>
  <c r="W421" i="2"/>
  <c r="X413" i="2"/>
  <c r="W452" i="2"/>
  <c r="X449" i="2"/>
  <c r="X451" i="2" s="1"/>
  <c r="W467" i="2"/>
  <c r="X463" i="2"/>
  <c r="W53" i="2"/>
  <c r="W62" i="2"/>
  <c r="X59" i="2"/>
  <c r="W126" i="2"/>
  <c r="X119" i="2"/>
  <c r="X126" i="2" s="1"/>
  <c r="F508" i="2"/>
  <c r="X130" i="2"/>
  <c r="W167" i="2"/>
  <c r="X164" i="2"/>
  <c r="X166" i="2" s="1"/>
  <c r="X37" i="2"/>
  <c r="X38" i="2" s="1"/>
  <c r="W38" i="2"/>
  <c r="W216" i="2"/>
  <c r="X209" i="2"/>
  <c r="W215" i="2"/>
  <c r="X332" i="2"/>
  <c r="X334" i="2" s="1"/>
  <c r="W335" i="2"/>
  <c r="W334" i="2"/>
  <c r="W353" i="2"/>
  <c r="X351" i="2"/>
  <c r="X352" i="2" s="1"/>
  <c r="W410" i="2"/>
  <c r="X408" i="2"/>
  <c r="X410" i="2" s="1"/>
  <c r="W429" i="2"/>
  <c r="W428" i="2"/>
  <c r="X427" i="2"/>
  <c r="X428" i="2" s="1"/>
  <c r="X460" i="2"/>
  <c r="U508" i="2"/>
  <c r="X471" i="2"/>
  <c r="W482" i="2"/>
  <c r="X479" i="2"/>
  <c r="W488" i="2"/>
  <c r="W497" i="2"/>
  <c r="X492" i="2"/>
  <c r="D508" i="2"/>
  <c r="W61" i="2"/>
  <c r="H508" i="2"/>
  <c r="W174" i="2"/>
  <c r="M508" i="2"/>
  <c r="W238" i="2"/>
  <c r="W259" i="2"/>
  <c r="W277" i="2"/>
  <c r="W294" i="2"/>
  <c r="W466" i="2"/>
  <c r="W489" i="2"/>
  <c r="X496" i="2"/>
  <c r="V501" i="2"/>
  <c r="X337" i="2"/>
  <c r="X338" i="2" s="1"/>
  <c r="W338" i="2"/>
  <c r="W394" i="2"/>
  <c r="W393" i="2"/>
  <c r="X390" i="2"/>
  <c r="W387" i="2"/>
  <c r="W370" i="2"/>
  <c r="R508" i="2"/>
  <c r="X369" i="2"/>
  <c r="X370" i="2" s="1"/>
  <c r="X359" i="2"/>
  <c r="W347" i="2"/>
  <c r="W330" i="2"/>
  <c r="W329" i="2"/>
  <c r="W311" i="2"/>
  <c r="W310" i="2"/>
  <c r="O508" i="2"/>
  <c r="W306" i="2"/>
  <c r="W298" i="2"/>
  <c r="W288" i="2"/>
  <c r="X288" i="2"/>
  <c r="W200" i="2"/>
  <c r="X200" i="2"/>
  <c r="W500" i="2"/>
  <c r="W194" i="2"/>
  <c r="W193" i="2"/>
  <c r="W116" i="2"/>
  <c r="X93" i="2"/>
  <c r="E508" i="2"/>
  <c r="V498" i="2"/>
  <c r="V502" i="2"/>
  <c r="W35" i="2"/>
  <c r="F9" i="2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W425" i="2"/>
  <c r="W447" i="2"/>
  <c r="W476" i="2"/>
  <c r="I508" i="2"/>
  <c r="W94" i="2"/>
  <c r="W166" i="2"/>
  <c r="W235" i="2"/>
  <c r="W420" i="2"/>
  <c r="W201" i="2"/>
  <c r="W289" i="2"/>
  <c r="W324" i="2"/>
  <c r="W43" i="2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41" i="2"/>
  <c r="X42" i="2" s="1"/>
  <c r="X107" i="2"/>
  <c r="X116" i="2" s="1"/>
  <c r="X342" i="2"/>
  <c r="X347" i="2" s="1"/>
  <c r="X362" i="2"/>
  <c r="X363" i="2" s="1"/>
  <c r="W446" i="2"/>
  <c r="W499" i="2"/>
  <c r="S508" i="2"/>
  <c r="G508" i="2"/>
  <c r="T508" i="2"/>
  <c r="X393" i="2" l="1"/>
  <c r="W501" i="2"/>
  <c r="W502" i="2"/>
  <c r="X503" i="2"/>
  <c r="W498" i="2"/>
</calcChain>
</file>

<file path=xl/sharedStrings.xml><?xml version="1.0" encoding="utf-8"?>
<sst xmlns="http://schemas.openxmlformats.org/spreadsheetml/2006/main" count="3300" uniqueCount="715">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</sst>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topLeftCell="A347" zoomScaleNormal="100" zoomScaleSheetLayoutView="100" workbookViewId="0">
      <selection activeCell="Z502" sqref="Z50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86" t="s">
        <v>29</v>
      </c>
      <c r="E1" s="686"/>
      <c r="F1" s="686"/>
      <c r="G1" s="14" t="s">
        <v>66</v>
      </c>
      <c r="H1" s="686" t="s">
        <v>49</v>
      </c>
      <c r="I1" s="686"/>
      <c r="J1" s="686"/>
      <c r="K1" s="686"/>
      <c r="L1" s="686"/>
      <c r="M1" s="686"/>
      <c r="N1" s="686"/>
      <c r="O1" s="686"/>
      <c r="P1" s="687" t="s">
        <v>67</v>
      </c>
      <c r="Q1" s="688"/>
      <c r="R1" s="68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9"/>
      <c r="P2" s="689"/>
      <c r="Q2" s="689"/>
      <c r="R2" s="689"/>
      <c r="S2" s="689"/>
      <c r="T2" s="689"/>
      <c r="U2" s="68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9"/>
      <c r="O3" s="689"/>
      <c r="P3" s="689"/>
      <c r="Q3" s="689"/>
      <c r="R3" s="689"/>
      <c r="S3" s="689"/>
      <c r="T3" s="689"/>
      <c r="U3" s="68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8" t="s">
        <v>8</v>
      </c>
      <c r="B5" s="668"/>
      <c r="C5" s="668"/>
      <c r="D5" s="690"/>
      <c r="E5" s="690"/>
      <c r="F5" s="691" t="s">
        <v>14</v>
      </c>
      <c r="G5" s="691"/>
      <c r="H5" s="690" t="s">
        <v>714</v>
      </c>
      <c r="I5" s="690"/>
      <c r="J5" s="690"/>
      <c r="K5" s="690"/>
      <c r="L5" s="690"/>
      <c r="N5" s="27" t="s">
        <v>4</v>
      </c>
      <c r="O5" s="685">
        <v>45339</v>
      </c>
      <c r="P5" s="685"/>
      <c r="R5" s="692" t="s">
        <v>3</v>
      </c>
      <c r="S5" s="693"/>
      <c r="T5" s="694" t="s">
        <v>682</v>
      </c>
      <c r="U5" s="695"/>
      <c r="Z5" s="60"/>
      <c r="AA5" s="60"/>
      <c r="AB5" s="60"/>
    </row>
    <row r="6" spans="1:29" s="17" customFormat="1" ht="24" customHeight="1" x14ac:dyDescent="0.2">
      <c r="A6" s="668" t="s">
        <v>1</v>
      </c>
      <c r="B6" s="668"/>
      <c r="C6" s="668"/>
      <c r="D6" s="669" t="s">
        <v>683</v>
      </c>
      <c r="E6" s="669"/>
      <c r="F6" s="669"/>
      <c r="G6" s="669"/>
      <c r="H6" s="669"/>
      <c r="I6" s="669"/>
      <c r="J6" s="669"/>
      <c r="K6" s="669"/>
      <c r="L6" s="669"/>
      <c r="N6" s="27" t="s">
        <v>30</v>
      </c>
      <c r="O6" s="670" t="str">
        <f>IF(O5=0," ",CHOOSE(WEEKDAY(O5,2),"Понедельник","Вторник","Среда","Четверг","Пятница","Суббота","Воскресенье"))</f>
        <v>Суббота</v>
      </c>
      <c r="P6" s="670"/>
      <c r="R6" s="671" t="s">
        <v>5</v>
      </c>
      <c r="S6" s="672"/>
      <c r="T6" s="673" t="s">
        <v>69</v>
      </c>
      <c r="U6" s="67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9" t="str">
        <f>IFERROR(VLOOKUP(DeliveryAddress,Table,3,0),1)</f>
        <v>1</v>
      </c>
      <c r="E7" s="680"/>
      <c r="F7" s="680"/>
      <c r="G7" s="680"/>
      <c r="H7" s="680"/>
      <c r="I7" s="680"/>
      <c r="J7" s="680"/>
      <c r="K7" s="680"/>
      <c r="L7" s="681"/>
      <c r="N7" s="29"/>
      <c r="O7" s="49"/>
      <c r="P7" s="49"/>
      <c r="R7" s="671"/>
      <c r="S7" s="672"/>
      <c r="T7" s="675"/>
      <c r="U7" s="676"/>
      <c r="Z7" s="60"/>
      <c r="AA7" s="60"/>
      <c r="AB7" s="60"/>
    </row>
    <row r="8" spans="1:29" s="17" customFormat="1" ht="25.5" customHeight="1" x14ac:dyDescent="0.2">
      <c r="A8" s="682" t="s">
        <v>60</v>
      </c>
      <c r="B8" s="682"/>
      <c r="C8" s="682"/>
      <c r="D8" s="683"/>
      <c r="E8" s="683"/>
      <c r="F8" s="683"/>
      <c r="G8" s="683"/>
      <c r="H8" s="683"/>
      <c r="I8" s="683"/>
      <c r="J8" s="683"/>
      <c r="K8" s="683"/>
      <c r="L8" s="683"/>
      <c r="N8" s="27" t="s">
        <v>11</v>
      </c>
      <c r="O8" s="663">
        <v>0.375</v>
      </c>
      <c r="P8" s="663"/>
      <c r="R8" s="671"/>
      <c r="S8" s="672"/>
      <c r="T8" s="675"/>
      <c r="U8" s="676"/>
      <c r="Z8" s="60"/>
      <c r="AA8" s="60"/>
      <c r="AB8" s="60"/>
    </row>
    <row r="9" spans="1:29" s="17" customFormat="1" ht="39.950000000000003" customHeight="1" x14ac:dyDescent="0.2">
      <c r="A9" s="6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9"/>
      <c r="C9" s="659"/>
      <c r="D9" s="660" t="s">
        <v>48</v>
      </c>
      <c r="E9" s="661"/>
      <c r="F9" s="6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9"/>
      <c r="H9" s="684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N9" s="31" t="s">
        <v>15</v>
      </c>
      <c r="O9" s="685"/>
      <c r="P9" s="685"/>
      <c r="R9" s="671"/>
      <c r="S9" s="672"/>
      <c r="T9" s="677"/>
      <c r="U9" s="67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9"/>
      <c r="C10" s="659"/>
      <c r="D10" s="660"/>
      <c r="E10" s="661"/>
      <c r="F10" s="6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9"/>
      <c r="H10" s="662" t="str">
        <f>IFERROR(VLOOKUP($D$10,Proxy,2,FALSE),"")</f>
        <v/>
      </c>
      <c r="I10" s="662"/>
      <c r="J10" s="662"/>
      <c r="K10" s="662"/>
      <c r="L10" s="662"/>
      <c r="N10" s="31" t="s">
        <v>35</v>
      </c>
      <c r="O10" s="663"/>
      <c r="P10" s="663"/>
      <c r="S10" s="29" t="s">
        <v>12</v>
      </c>
      <c r="T10" s="664" t="s">
        <v>70</v>
      </c>
      <c r="U10" s="66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63"/>
      <c r="P11" s="663"/>
      <c r="S11" s="29" t="s">
        <v>31</v>
      </c>
      <c r="T11" s="651" t="s">
        <v>57</v>
      </c>
      <c r="U11" s="65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50" t="s">
        <v>71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N12" s="27" t="s">
        <v>33</v>
      </c>
      <c r="O12" s="666"/>
      <c r="P12" s="666"/>
      <c r="Q12" s="28"/>
      <c r="R12"/>
      <c r="S12" s="29" t="s">
        <v>48</v>
      </c>
      <c r="T12" s="667"/>
      <c r="U12" s="667"/>
      <c r="V12"/>
      <c r="Z12" s="60"/>
      <c r="AA12" s="60"/>
      <c r="AB12" s="60"/>
    </row>
    <row r="13" spans="1:29" s="17" customFormat="1" ht="23.25" customHeight="1" x14ac:dyDescent="0.2">
      <c r="A13" s="650" t="s">
        <v>72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31"/>
      <c r="N13" s="31" t="s">
        <v>34</v>
      </c>
      <c r="O13" s="651"/>
      <c r="P13" s="6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50" t="s">
        <v>73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52" t="s">
        <v>74</v>
      </c>
      <c r="B15" s="652"/>
      <c r="C15" s="652"/>
      <c r="D15" s="652"/>
      <c r="E15" s="652"/>
      <c r="F15" s="652"/>
      <c r="G15" s="652"/>
      <c r="H15" s="652"/>
      <c r="I15" s="652"/>
      <c r="J15" s="652"/>
      <c r="K15" s="652"/>
      <c r="L15" s="652"/>
      <c r="M15"/>
      <c r="N15" s="653" t="s">
        <v>63</v>
      </c>
      <c r="O15" s="653"/>
      <c r="P15" s="653"/>
      <c r="Q15" s="653"/>
      <c r="R15" s="65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54"/>
      <c r="O16" s="654"/>
      <c r="P16" s="654"/>
      <c r="Q16" s="654"/>
      <c r="R16" s="65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8" t="s">
        <v>61</v>
      </c>
      <c r="B17" s="638" t="s">
        <v>51</v>
      </c>
      <c r="C17" s="656" t="s">
        <v>50</v>
      </c>
      <c r="D17" s="638" t="s">
        <v>52</v>
      </c>
      <c r="E17" s="638"/>
      <c r="F17" s="638" t="s">
        <v>24</v>
      </c>
      <c r="G17" s="638" t="s">
        <v>27</v>
      </c>
      <c r="H17" s="638" t="s">
        <v>25</v>
      </c>
      <c r="I17" s="638" t="s">
        <v>26</v>
      </c>
      <c r="J17" s="657" t="s">
        <v>16</v>
      </c>
      <c r="K17" s="657" t="s">
        <v>65</v>
      </c>
      <c r="L17" s="657" t="s">
        <v>2</v>
      </c>
      <c r="M17" s="638" t="s">
        <v>28</v>
      </c>
      <c r="N17" s="638" t="s">
        <v>17</v>
      </c>
      <c r="O17" s="638"/>
      <c r="P17" s="638"/>
      <c r="Q17" s="638"/>
      <c r="R17" s="638"/>
      <c r="S17" s="655" t="s">
        <v>58</v>
      </c>
      <c r="T17" s="638"/>
      <c r="U17" s="638" t="s">
        <v>6</v>
      </c>
      <c r="V17" s="638" t="s">
        <v>44</v>
      </c>
      <c r="W17" s="639" t="s">
        <v>56</v>
      </c>
      <c r="X17" s="638" t="s">
        <v>18</v>
      </c>
      <c r="Y17" s="641" t="s">
        <v>62</v>
      </c>
      <c r="Z17" s="641" t="s">
        <v>19</v>
      </c>
      <c r="AA17" s="642" t="s">
        <v>59</v>
      </c>
      <c r="AB17" s="643"/>
      <c r="AC17" s="644"/>
      <c r="AD17" s="648"/>
      <c r="BA17" s="649" t="s">
        <v>64</v>
      </c>
    </row>
    <row r="18" spans="1:53" ht="14.25" customHeight="1" x14ac:dyDescent="0.2">
      <c r="A18" s="638"/>
      <c r="B18" s="638"/>
      <c r="C18" s="656"/>
      <c r="D18" s="638"/>
      <c r="E18" s="638"/>
      <c r="F18" s="638" t="s">
        <v>20</v>
      </c>
      <c r="G18" s="638" t="s">
        <v>21</v>
      </c>
      <c r="H18" s="638" t="s">
        <v>22</v>
      </c>
      <c r="I18" s="638" t="s">
        <v>22</v>
      </c>
      <c r="J18" s="658"/>
      <c r="K18" s="658"/>
      <c r="L18" s="658"/>
      <c r="M18" s="638"/>
      <c r="N18" s="638"/>
      <c r="O18" s="638"/>
      <c r="P18" s="638"/>
      <c r="Q18" s="638"/>
      <c r="R18" s="638"/>
      <c r="S18" s="36" t="s">
        <v>47</v>
      </c>
      <c r="T18" s="36" t="s">
        <v>46</v>
      </c>
      <c r="U18" s="638"/>
      <c r="V18" s="638"/>
      <c r="W18" s="640"/>
      <c r="X18" s="638"/>
      <c r="Y18" s="641"/>
      <c r="Z18" s="641"/>
      <c r="AA18" s="645"/>
      <c r="AB18" s="646"/>
      <c r="AC18" s="647"/>
      <c r="AD18" s="648"/>
      <c r="BA18" s="649"/>
    </row>
    <row r="19" spans="1:53" ht="27.75" hidden="1" customHeight="1" x14ac:dyDescent="0.2">
      <c r="A19" s="376" t="s">
        <v>75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55"/>
      <c r="Z19" s="55"/>
    </row>
    <row r="20" spans="1:53" ht="16.5" hidden="1" customHeight="1" x14ac:dyDescent="0.25">
      <c r="A20" s="377" t="s">
        <v>75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66"/>
      <c r="Z20" s="66"/>
    </row>
    <row r="21" spans="1:53" ht="14.25" hidden="1" customHeight="1" x14ac:dyDescent="0.25">
      <c r="A21" s="368" t="s">
        <v>76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352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5"/>
      <c r="N23" s="362" t="s">
        <v>43</v>
      </c>
      <c r="O23" s="363"/>
      <c r="P23" s="363"/>
      <c r="Q23" s="363"/>
      <c r="R23" s="363"/>
      <c r="S23" s="363"/>
      <c r="T23" s="36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5"/>
      <c r="N24" s="362" t="s">
        <v>43</v>
      </c>
      <c r="O24" s="363"/>
      <c r="P24" s="363"/>
      <c r="Q24" s="363"/>
      <c r="R24" s="363"/>
      <c r="S24" s="363"/>
      <c r="T24" s="36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368" t="s">
        <v>81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4301051593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636" t="s">
        <v>92</v>
      </c>
      <c r="O30" s="357"/>
      <c r="P30" s="357"/>
      <c r="Q30" s="357"/>
      <c r="R30" s="35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93</v>
      </c>
      <c r="C31" s="37">
        <v>4301051178</v>
      </c>
      <c r="D31" s="355">
        <v>4607091383911</v>
      </c>
      <c r="E31" s="3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7"/>
      <c r="P31" s="357"/>
      <c r="Q31" s="357"/>
      <c r="R31" s="35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355">
        <v>4607091388244</v>
      </c>
      <c r="E32" s="35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4301051174</v>
      </c>
      <c r="D33" s="355">
        <v>4607091388244</v>
      </c>
      <c r="E33" s="35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63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7"/>
      <c r="P33" s="357"/>
      <c r="Q33" s="357"/>
      <c r="R33" s="358"/>
      <c r="S33" s="40" t="s">
        <v>48</v>
      </c>
      <c r="T33" s="40" t="s">
        <v>48</v>
      </c>
      <c r="U33" s="41" t="s">
        <v>0</v>
      </c>
      <c r="V33" s="59">
        <v>50.4</v>
      </c>
      <c r="W33" s="56">
        <f t="shared" si="0"/>
        <v>50.4</v>
      </c>
      <c r="X33" s="42">
        <f t="shared" si="1"/>
        <v>0.15060000000000001</v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5"/>
      <c r="N34" s="362" t="s">
        <v>43</v>
      </c>
      <c r="O34" s="363"/>
      <c r="P34" s="363"/>
      <c r="Q34" s="363"/>
      <c r="R34" s="363"/>
      <c r="S34" s="363"/>
      <c r="T34" s="364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20</v>
      </c>
      <c r="W34" s="44">
        <f>IFERROR(W26/H26,"0")+IFERROR(W27/H27,"0")+IFERROR(W28/H28,"0")+IFERROR(W29/H29,"0")+IFERROR(W30/H30,"0")+IFERROR(W31/H31,"0")+IFERROR(W32/H32,"0")+IFERROR(W33/H33,"0")</f>
        <v>20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0.15060000000000001</v>
      </c>
      <c r="Y34" s="68"/>
      <c r="Z34" s="6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5"/>
      <c r="N35" s="362" t="s">
        <v>43</v>
      </c>
      <c r="O35" s="363"/>
      <c r="P35" s="363"/>
      <c r="Q35" s="363"/>
      <c r="R35" s="363"/>
      <c r="S35" s="363"/>
      <c r="T35" s="364"/>
      <c r="U35" s="43" t="s">
        <v>0</v>
      </c>
      <c r="V35" s="44">
        <f>IFERROR(SUM(V26:V33),"0")</f>
        <v>50.4</v>
      </c>
      <c r="W35" s="44">
        <f>IFERROR(SUM(W26:W33),"0")</f>
        <v>50.4</v>
      </c>
      <c r="X35" s="43"/>
      <c r="Y35" s="68"/>
      <c r="Z35" s="68"/>
    </row>
    <row r="36" spans="1:53" ht="14.25" hidden="1" customHeight="1" x14ac:dyDescent="0.25">
      <c r="A36" s="368" t="s">
        <v>97</v>
      </c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368"/>
      <c r="X36" s="368"/>
      <c r="Y36" s="67"/>
      <c r="Z36" s="67"/>
    </row>
    <row r="37" spans="1:53" ht="27" hidden="1" customHeight="1" x14ac:dyDescent="0.25">
      <c r="A37" s="64" t="s">
        <v>98</v>
      </c>
      <c r="B37" s="64" t="s">
        <v>99</v>
      </c>
      <c r="C37" s="37">
        <v>4301032013</v>
      </c>
      <c r="D37" s="355">
        <v>4607091388503</v>
      </c>
      <c r="E37" s="35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6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7"/>
      <c r="P37" s="357"/>
      <c r="Q37" s="357"/>
      <c r="R37" s="358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hidden="1" x14ac:dyDescent="0.2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5"/>
      <c r="N38" s="362" t="s">
        <v>43</v>
      </c>
      <c r="O38" s="363"/>
      <c r="P38" s="363"/>
      <c r="Q38" s="363"/>
      <c r="R38" s="363"/>
      <c r="S38" s="363"/>
      <c r="T38" s="364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5"/>
      <c r="N39" s="362" t="s">
        <v>43</v>
      </c>
      <c r="O39" s="363"/>
      <c r="P39" s="363"/>
      <c r="Q39" s="363"/>
      <c r="R39" s="363"/>
      <c r="S39" s="363"/>
      <c r="T39" s="364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368" t="s">
        <v>102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67"/>
      <c r="Z40" s="67"/>
    </row>
    <row r="41" spans="1:53" ht="80.25" hidden="1" customHeight="1" x14ac:dyDescent="0.25">
      <c r="A41" s="64" t="s">
        <v>103</v>
      </c>
      <c r="B41" s="64" t="s">
        <v>104</v>
      </c>
      <c r="C41" s="37">
        <v>4301160001</v>
      </c>
      <c r="D41" s="355">
        <v>4607091388282</v>
      </c>
      <c r="E41" s="35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7"/>
      <c r="P41" s="357"/>
      <c r="Q41" s="357"/>
      <c r="R41" s="358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hidden="1" x14ac:dyDescent="0.2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5"/>
      <c r="N42" s="362" t="s">
        <v>43</v>
      </c>
      <c r="O42" s="363"/>
      <c r="P42" s="363"/>
      <c r="Q42" s="363"/>
      <c r="R42" s="363"/>
      <c r="S42" s="363"/>
      <c r="T42" s="364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5"/>
      <c r="N43" s="362" t="s">
        <v>43</v>
      </c>
      <c r="O43" s="363"/>
      <c r="P43" s="363"/>
      <c r="Q43" s="363"/>
      <c r="R43" s="363"/>
      <c r="S43" s="363"/>
      <c r="T43" s="364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368" t="s">
        <v>106</v>
      </c>
      <c r="B44" s="368"/>
      <c r="C44" s="368"/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67"/>
      <c r="Z44" s="67"/>
    </row>
    <row r="45" spans="1:53" ht="27" hidden="1" customHeight="1" x14ac:dyDescent="0.25">
      <c r="A45" s="64" t="s">
        <v>107</v>
      </c>
      <c r="B45" s="64" t="s">
        <v>108</v>
      </c>
      <c r="C45" s="37">
        <v>4301170002</v>
      </c>
      <c r="D45" s="355">
        <v>4607091389111</v>
      </c>
      <c r="E45" s="355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6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7"/>
      <c r="P45" s="357"/>
      <c r="Q45" s="357"/>
      <c r="R45" s="358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hidden="1" x14ac:dyDescent="0.2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5"/>
      <c r="N46" s="362" t="s">
        <v>43</v>
      </c>
      <c r="O46" s="363"/>
      <c r="P46" s="363"/>
      <c r="Q46" s="363"/>
      <c r="R46" s="363"/>
      <c r="S46" s="363"/>
      <c r="T46" s="364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5"/>
      <c r="N47" s="362" t="s">
        <v>43</v>
      </c>
      <c r="O47" s="363"/>
      <c r="P47" s="363"/>
      <c r="Q47" s="363"/>
      <c r="R47" s="363"/>
      <c r="S47" s="363"/>
      <c r="T47" s="364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376" t="s">
        <v>109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55"/>
      <c r="Z48" s="55"/>
    </row>
    <row r="49" spans="1:53" ht="16.5" hidden="1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6"/>
      <c r="Z49" s="66"/>
    </row>
    <row r="50" spans="1:53" ht="14.25" hidden="1" customHeight="1" x14ac:dyDescent="0.25">
      <c r="A50" s="368" t="s">
        <v>111</v>
      </c>
      <c r="B50" s="368"/>
      <c r="C50" s="368"/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  <c r="X50" s="368"/>
      <c r="Y50" s="67"/>
      <c r="Z50" s="67"/>
    </row>
    <row r="51" spans="1:53" ht="27" hidden="1" customHeight="1" x14ac:dyDescent="0.25">
      <c r="A51" s="64" t="s">
        <v>112</v>
      </c>
      <c r="B51" s="64" t="s">
        <v>113</v>
      </c>
      <c r="C51" s="37">
        <v>4301020234</v>
      </c>
      <c r="D51" s="355">
        <v>4680115881440</v>
      </c>
      <c r="E51" s="355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6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7"/>
      <c r="P51" s="357"/>
      <c r="Q51" s="357"/>
      <c r="R51" s="35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116</v>
      </c>
      <c r="B52" s="64" t="s">
        <v>117</v>
      </c>
      <c r="C52" s="37">
        <v>4301020232</v>
      </c>
      <c r="D52" s="355">
        <v>4680115881433</v>
      </c>
      <c r="E52" s="355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7"/>
      <c r="P52" s="357"/>
      <c r="Q52" s="357"/>
      <c r="R52" s="358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5"/>
      <c r="N53" s="362" t="s">
        <v>43</v>
      </c>
      <c r="O53" s="363"/>
      <c r="P53" s="363"/>
      <c r="Q53" s="363"/>
      <c r="R53" s="363"/>
      <c r="S53" s="363"/>
      <c r="T53" s="364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5"/>
      <c r="N54" s="362" t="s">
        <v>43</v>
      </c>
      <c r="O54" s="363"/>
      <c r="P54" s="363"/>
      <c r="Q54" s="363"/>
      <c r="R54" s="363"/>
      <c r="S54" s="363"/>
      <c r="T54" s="364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6"/>
      <c r="Z55" s="66"/>
    </row>
    <row r="56" spans="1:53" ht="14.25" hidden="1" customHeight="1" x14ac:dyDescent="0.25">
      <c r="A56" s="368" t="s">
        <v>119</v>
      </c>
      <c r="B56" s="368"/>
      <c r="C56" s="368"/>
      <c r="D56" s="368"/>
      <c r="E56" s="368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  <c r="X56" s="368"/>
      <c r="Y56" s="67"/>
      <c r="Z56" s="67"/>
    </row>
    <row r="57" spans="1:53" ht="27" hidden="1" customHeight="1" x14ac:dyDescent="0.25">
      <c r="A57" s="64" t="s">
        <v>120</v>
      </c>
      <c r="B57" s="64" t="s">
        <v>121</v>
      </c>
      <c r="C57" s="37">
        <v>4301011452</v>
      </c>
      <c r="D57" s="355">
        <v>4680115881426</v>
      </c>
      <c r="E57" s="355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6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120</v>
      </c>
      <c r="B58" s="64" t="s">
        <v>122</v>
      </c>
      <c r="C58" s="37">
        <v>4301011481</v>
      </c>
      <c r="D58" s="355">
        <v>4680115881426</v>
      </c>
      <c r="E58" s="355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62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7"/>
      <c r="P58" s="357"/>
      <c r="Q58" s="357"/>
      <c r="R58" s="35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124</v>
      </c>
      <c r="B59" s="64" t="s">
        <v>125</v>
      </c>
      <c r="C59" s="37">
        <v>4301011437</v>
      </c>
      <c r="D59" s="355">
        <v>4680115881419</v>
      </c>
      <c r="E59" s="355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7"/>
      <c r="P59" s="357"/>
      <c r="Q59" s="357"/>
      <c r="R59" s="35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126</v>
      </c>
      <c r="B60" s="64" t="s">
        <v>127</v>
      </c>
      <c r="C60" s="37">
        <v>4301011458</v>
      </c>
      <c r="D60" s="355">
        <v>4680115881525</v>
      </c>
      <c r="E60" s="355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623" t="s">
        <v>128</v>
      </c>
      <c r="O60" s="357"/>
      <c r="P60" s="357"/>
      <c r="Q60" s="357"/>
      <c r="R60" s="358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5"/>
      <c r="N61" s="362" t="s">
        <v>43</v>
      </c>
      <c r="O61" s="363"/>
      <c r="P61" s="363"/>
      <c r="Q61" s="363"/>
      <c r="R61" s="363"/>
      <c r="S61" s="363"/>
      <c r="T61" s="364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5"/>
      <c r="N62" s="362" t="s">
        <v>43</v>
      </c>
      <c r="O62" s="363"/>
      <c r="P62" s="363"/>
      <c r="Q62" s="363"/>
      <c r="R62" s="363"/>
      <c r="S62" s="363"/>
      <c r="T62" s="364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377" t="s">
        <v>109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6"/>
      <c r="Z63" s="66"/>
    </row>
    <row r="64" spans="1:53" ht="14.25" hidden="1" customHeight="1" x14ac:dyDescent="0.25">
      <c r="A64" s="368" t="s">
        <v>119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68"/>
      <c r="N64" s="368"/>
      <c r="O64" s="368"/>
      <c r="P64" s="368"/>
      <c r="Q64" s="368"/>
      <c r="R64" s="368"/>
      <c r="S64" s="368"/>
      <c r="T64" s="368"/>
      <c r="U64" s="368"/>
      <c r="V64" s="368"/>
      <c r="W64" s="368"/>
      <c r="X64" s="368"/>
      <c r="Y64" s="67"/>
      <c r="Z64" s="67"/>
    </row>
    <row r="65" spans="1:53" ht="27" hidden="1" customHeight="1" x14ac:dyDescent="0.25">
      <c r="A65" s="64" t="s">
        <v>129</v>
      </c>
      <c r="B65" s="64" t="s">
        <v>130</v>
      </c>
      <c r="C65" s="37">
        <v>4301011623</v>
      </c>
      <c r="D65" s="355">
        <v>4607091382945</v>
      </c>
      <c r="E65" s="35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7"/>
      <c r="P65" s="357"/>
      <c r="Q65" s="357"/>
      <c r="R65" s="35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131</v>
      </c>
      <c r="B66" s="64" t="s">
        <v>132</v>
      </c>
      <c r="C66" s="37">
        <v>4301011380</v>
      </c>
      <c r="D66" s="355">
        <v>4607091385670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131</v>
      </c>
      <c r="B67" s="64" t="s">
        <v>133</v>
      </c>
      <c r="C67" s="37">
        <v>4301011540</v>
      </c>
      <c r="D67" s="355">
        <v>4607091385670</v>
      </c>
      <c r="E67" s="3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61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7"/>
      <c r="P67" s="357"/>
      <c r="Q67" s="357"/>
      <c r="R67" s="35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135</v>
      </c>
      <c r="B68" s="64" t="s">
        <v>136</v>
      </c>
      <c r="C68" s="37">
        <v>4301011625</v>
      </c>
      <c r="D68" s="355">
        <v>4680115883956</v>
      </c>
      <c r="E68" s="35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61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7"/>
      <c r="P68" s="357"/>
      <c r="Q68" s="357"/>
      <c r="R68" s="35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137</v>
      </c>
      <c r="B69" s="64" t="s">
        <v>138</v>
      </c>
      <c r="C69" s="37">
        <v>4301011468</v>
      </c>
      <c r="D69" s="355">
        <v>4680115881327</v>
      </c>
      <c r="E69" s="35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6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7"/>
      <c r="P69" s="357"/>
      <c r="Q69" s="357"/>
      <c r="R69" s="35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140</v>
      </c>
      <c r="B70" s="64" t="s">
        <v>141</v>
      </c>
      <c r="C70" s="37">
        <v>4301011703</v>
      </c>
      <c r="D70" s="355">
        <v>4680115882133</v>
      </c>
      <c r="E70" s="3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6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140</v>
      </c>
      <c r="B71" s="64" t="s">
        <v>142</v>
      </c>
      <c r="C71" s="37">
        <v>4301011514</v>
      </c>
      <c r="D71" s="355">
        <v>4680115882133</v>
      </c>
      <c r="E71" s="35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6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7"/>
      <c r="P71" s="357"/>
      <c r="Q71" s="357"/>
      <c r="R71" s="35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143</v>
      </c>
      <c r="B72" s="64" t="s">
        <v>144</v>
      </c>
      <c r="C72" s="37">
        <v>4301011192</v>
      </c>
      <c r="D72" s="355">
        <v>4607091382952</v>
      </c>
      <c r="E72" s="355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7"/>
      <c r="P72" s="357"/>
      <c r="Q72" s="357"/>
      <c r="R72" s="35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145</v>
      </c>
      <c r="B73" s="64" t="s">
        <v>146</v>
      </c>
      <c r="C73" s="37">
        <v>4301011382</v>
      </c>
      <c r="D73" s="355">
        <v>4607091385687</v>
      </c>
      <c r="E73" s="35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6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147</v>
      </c>
      <c r="B74" s="64" t="s">
        <v>148</v>
      </c>
      <c r="C74" s="37">
        <v>4301011565</v>
      </c>
      <c r="D74" s="355">
        <v>4680115882539</v>
      </c>
      <c r="E74" s="355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7"/>
      <c r="P74" s="357"/>
      <c r="Q74" s="357"/>
      <c r="R74" s="35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149</v>
      </c>
      <c r="B75" s="64" t="s">
        <v>150</v>
      </c>
      <c r="C75" s="37">
        <v>4301011344</v>
      </c>
      <c r="D75" s="355">
        <v>4607091384604</v>
      </c>
      <c r="E75" s="35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7"/>
      <c r="P75" s="357"/>
      <c r="Q75" s="357"/>
      <c r="R75" s="35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151</v>
      </c>
      <c r="B76" s="64" t="s">
        <v>152</v>
      </c>
      <c r="C76" s="37">
        <v>4301011386</v>
      </c>
      <c r="D76" s="355">
        <v>4680115880283</v>
      </c>
      <c r="E76" s="35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6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7"/>
      <c r="P76" s="357"/>
      <c r="Q76" s="357"/>
      <c r="R76" s="35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153</v>
      </c>
      <c r="B77" s="64" t="s">
        <v>154</v>
      </c>
      <c r="C77" s="37">
        <v>4301011624</v>
      </c>
      <c r="D77" s="355">
        <v>4680115883949</v>
      </c>
      <c r="E77" s="35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60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7"/>
      <c r="P77" s="357"/>
      <c r="Q77" s="357"/>
      <c r="R77" s="35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155</v>
      </c>
      <c r="B78" s="64" t="s">
        <v>156</v>
      </c>
      <c r="C78" s="37">
        <v>4301011443</v>
      </c>
      <c r="D78" s="355">
        <v>4680115881303</v>
      </c>
      <c r="E78" s="35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157</v>
      </c>
      <c r="B79" s="64" t="s">
        <v>158</v>
      </c>
      <c r="C79" s="37">
        <v>4301011564</v>
      </c>
      <c r="D79" s="355">
        <v>4680115882577</v>
      </c>
      <c r="E79" s="35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6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7"/>
      <c r="P79" s="357"/>
      <c r="Q79" s="357"/>
      <c r="R79" s="35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157</v>
      </c>
      <c r="B80" s="64" t="s">
        <v>159</v>
      </c>
      <c r="C80" s="37">
        <v>4301011562</v>
      </c>
      <c r="D80" s="355">
        <v>4680115882577</v>
      </c>
      <c r="E80" s="35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6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7"/>
      <c r="P80" s="357"/>
      <c r="Q80" s="357"/>
      <c r="R80" s="35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160</v>
      </c>
      <c r="B81" s="64" t="s">
        <v>161</v>
      </c>
      <c r="C81" s="37">
        <v>4301011432</v>
      </c>
      <c r="D81" s="355">
        <v>4680115882720</v>
      </c>
      <c r="E81" s="35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6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162</v>
      </c>
      <c r="B82" s="64" t="s">
        <v>163</v>
      </c>
      <c r="C82" s="37">
        <v>4301011417</v>
      </c>
      <c r="D82" s="355">
        <v>4680115880269</v>
      </c>
      <c r="E82" s="35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6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164</v>
      </c>
      <c r="B83" s="64" t="s">
        <v>165</v>
      </c>
      <c r="C83" s="37">
        <v>4301011415</v>
      </c>
      <c r="D83" s="355">
        <v>4680115880429</v>
      </c>
      <c r="E83" s="35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6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166</v>
      </c>
      <c r="B84" s="64" t="s">
        <v>167</v>
      </c>
      <c r="C84" s="37">
        <v>4301011462</v>
      </c>
      <c r="D84" s="355">
        <v>4680115881457</v>
      </c>
      <c r="E84" s="35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6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65"/>
      <c r="N85" s="362" t="s">
        <v>43</v>
      </c>
      <c r="O85" s="363"/>
      <c r="P85" s="363"/>
      <c r="Q85" s="363"/>
      <c r="R85" s="363"/>
      <c r="S85" s="363"/>
      <c r="T85" s="364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5"/>
      <c r="N86" s="362" t="s">
        <v>43</v>
      </c>
      <c r="O86" s="363"/>
      <c r="P86" s="363"/>
      <c r="Q86" s="363"/>
      <c r="R86" s="363"/>
      <c r="S86" s="363"/>
      <c r="T86" s="364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hidden="1" customHeight="1" x14ac:dyDescent="0.25">
      <c r="A87" s="368" t="s">
        <v>111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67"/>
      <c r="Z87" s="67"/>
    </row>
    <row r="88" spans="1:53" ht="16.5" hidden="1" customHeight="1" x14ac:dyDescent="0.25">
      <c r="A88" s="64" t="s">
        <v>168</v>
      </c>
      <c r="B88" s="64" t="s">
        <v>169</v>
      </c>
      <c r="C88" s="37">
        <v>4301020235</v>
      </c>
      <c r="D88" s="355">
        <v>4680115881488</v>
      </c>
      <c r="E88" s="35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170</v>
      </c>
      <c r="B89" s="64" t="s">
        <v>171</v>
      </c>
      <c r="C89" s="37">
        <v>4301020183</v>
      </c>
      <c r="D89" s="355">
        <v>4607091384765</v>
      </c>
      <c r="E89" s="355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597" t="s">
        <v>172</v>
      </c>
      <c r="O89" s="357"/>
      <c r="P89" s="357"/>
      <c r="Q89" s="357"/>
      <c r="R89" s="358"/>
      <c r="S89" s="40" t="s">
        <v>48</v>
      </c>
      <c r="T89" s="40" t="s">
        <v>48</v>
      </c>
      <c r="U89" s="41" t="s">
        <v>0</v>
      </c>
      <c r="V89" s="59">
        <v>25.2</v>
      </c>
      <c r="W89" s="56">
        <f>IFERROR(IF(V89="",0,CEILING((V89/$H89),1)*$H89),"")</f>
        <v>25.2</v>
      </c>
      <c r="X89" s="42">
        <f>IFERROR(IF(W89=0,"",ROUNDUP(W89/H89,0)*0.00753),"")</f>
        <v>7.5300000000000006E-2</v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4301020228</v>
      </c>
      <c r="D90" s="355">
        <v>4680115882751</v>
      </c>
      <c r="E90" s="35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5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7"/>
      <c r="P90" s="357"/>
      <c r="Q90" s="357"/>
      <c r="R90" s="35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175</v>
      </c>
      <c r="B91" s="64" t="s">
        <v>176</v>
      </c>
      <c r="C91" s="37">
        <v>4301020258</v>
      </c>
      <c r="D91" s="355">
        <v>4680115882775</v>
      </c>
      <c r="E91" s="35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5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7"/>
      <c r="P91" s="357"/>
      <c r="Q91" s="357"/>
      <c r="R91" s="35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178</v>
      </c>
      <c r="B92" s="64" t="s">
        <v>179</v>
      </c>
      <c r="C92" s="37">
        <v>4301020217</v>
      </c>
      <c r="D92" s="355">
        <v>4680115880658</v>
      </c>
      <c r="E92" s="35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5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7"/>
      <c r="P92" s="357"/>
      <c r="Q92" s="357"/>
      <c r="R92" s="358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65"/>
      <c r="N93" s="362" t="s">
        <v>43</v>
      </c>
      <c r="O93" s="363"/>
      <c r="P93" s="363"/>
      <c r="Q93" s="363"/>
      <c r="R93" s="363"/>
      <c r="S93" s="363"/>
      <c r="T93" s="364"/>
      <c r="U93" s="43" t="s">
        <v>42</v>
      </c>
      <c r="V93" s="44">
        <f>IFERROR(V88/H88,"0")+IFERROR(V89/H89,"0")+IFERROR(V90/H90,"0")+IFERROR(V91/H91,"0")+IFERROR(V92/H92,"0")</f>
        <v>10</v>
      </c>
      <c r="W93" s="44">
        <f>IFERROR(W88/H88,"0")+IFERROR(W89/H89,"0")+IFERROR(W90/H90,"0")+IFERROR(W91/H91,"0")+IFERROR(W92/H92,"0")</f>
        <v>10</v>
      </c>
      <c r="X93" s="44">
        <f>IFERROR(IF(X88="",0,X88),"0")+IFERROR(IF(X89="",0,X89),"0")+IFERROR(IF(X90="",0,X90),"0")+IFERROR(IF(X91="",0,X91),"0")+IFERROR(IF(X92="",0,X92),"0")</f>
        <v>7.5300000000000006E-2</v>
      </c>
      <c r="Y93" s="68"/>
      <c r="Z93" s="68"/>
    </row>
    <row r="94" spans="1:53" x14ac:dyDescent="0.2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5"/>
      <c r="N94" s="362" t="s">
        <v>43</v>
      </c>
      <c r="O94" s="363"/>
      <c r="P94" s="363"/>
      <c r="Q94" s="363"/>
      <c r="R94" s="363"/>
      <c r="S94" s="363"/>
      <c r="T94" s="364"/>
      <c r="U94" s="43" t="s">
        <v>0</v>
      </c>
      <c r="V94" s="44">
        <f>IFERROR(SUM(V88:V92),"0")</f>
        <v>25.2</v>
      </c>
      <c r="W94" s="44">
        <f>IFERROR(SUM(W88:W92),"0")</f>
        <v>25.2</v>
      </c>
      <c r="X94" s="43"/>
      <c r="Y94" s="68"/>
      <c r="Z94" s="68"/>
    </row>
    <row r="95" spans="1:53" ht="14.25" hidden="1" customHeight="1" x14ac:dyDescent="0.25">
      <c r="A95" s="368" t="s">
        <v>76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67"/>
      <c r="Z95" s="67"/>
    </row>
    <row r="96" spans="1:53" ht="16.5" hidden="1" customHeight="1" x14ac:dyDescent="0.25">
      <c r="A96" s="64" t="s">
        <v>180</v>
      </c>
      <c r="B96" s="64" t="s">
        <v>181</v>
      </c>
      <c r="C96" s="37">
        <v>4301030895</v>
      </c>
      <c r="D96" s="355">
        <v>4607091387667</v>
      </c>
      <c r="E96" s="35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7"/>
      <c r="P96" s="357"/>
      <c r="Q96" s="357"/>
      <c r="R96" s="35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182</v>
      </c>
      <c r="B97" s="64" t="s">
        <v>183</v>
      </c>
      <c r="C97" s="37">
        <v>4301030961</v>
      </c>
      <c r="D97" s="355">
        <v>4607091387636</v>
      </c>
      <c r="E97" s="35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7"/>
      <c r="P97" s="357"/>
      <c r="Q97" s="357"/>
      <c r="R97" s="35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184</v>
      </c>
      <c r="B98" s="64" t="s">
        <v>185</v>
      </c>
      <c r="C98" s="37">
        <v>4301030963</v>
      </c>
      <c r="D98" s="355">
        <v>4607091382426</v>
      </c>
      <c r="E98" s="35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7"/>
      <c r="P98" s="357"/>
      <c r="Q98" s="357"/>
      <c r="R98" s="35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4301030962</v>
      </c>
      <c r="D99" s="355">
        <v>4607091386547</v>
      </c>
      <c r="E99" s="35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7"/>
      <c r="P99" s="357"/>
      <c r="Q99" s="357"/>
      <c r="R99" s="35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4301031079</v>
      </c>
      <c r="D100" s="355">
        <v>4607091384734</v>
      </c>
      <c r="E100" s="35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5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7"/>
      <c r="P100" s="357"/>
      <c r="Q100" s="357"/>
      <c r="R100" s="35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4301030964</v>
      </c>
      <c r="D101" s="355">
        <v>4607091382464</v>
      </c>
      <c r="E101" s="35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5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7"/>
      <c r="P101" s="357"/>
      <c r="Q101" s="357"/>
      <c r="R101" s="35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192</v>
      </c>
      <c r="B102" s="64" t="s">
        <v>193</v>
      </c>
      <c r="C102" s="37">
        <v>4301031235</v>
      </c>
      <c r="D102" s="355">
        <v>4680115883444</v>
      </c>
      <c r="E102" s="35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5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192</v>
      </c>
      <c r="B103" s="64" t="s">
        <v>194</v>
      </c>
      <c r="C103" s="37">
        <v>4301031234</v>
      </c>
      <c r="D103" s="355">
        <v>4680115883444</v>
      </c>
      <c r="E103" s="35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58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7"/>
      <c r="P103" s="357"/>
      <c r="Q103" s="357"/>
      <c r="R103" s="35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65"/>
      <c r="N104" s="362" t="s">
        <v>43</v>
      </c>
      <c r="O104" s="363"/>
      <c r="P104" s="363"/>
      <c r="Q104" s="363"/>
      <c r="R104" s="363"/>
      <c r="S104" s="363"/>
      <c r="T104" s="364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5"/>
      <c r="N105" s="362" t="s">
        <v>43</v>
      </c>
      <c r="O105" s="363"/>
      <c r="P105" s="363"/>
      <c r="Q105" s="363"/>
      <c r="R105" s="363"/>
      <c r="S105" s="363"/>
      <c r="T105" s="364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368" t="s">
        <v>81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67"/>
      <c r="Z106" s="67"/>
    </row>
    <row r="107" spans="1:53" ht="27" hidden="1" customHeight="1" x14ac:dyDescent="0.25">
      <c r="A107" s="64" t="s">
        <v>195</v>
      </c>
      <c r="B107" s="64" t="s">
        <v>196</v>
      </c>
      <c r="C107" s="37">
        <v>4301051543</v>
      </c>
      <c r="D107" s="355">
        <v>4607091386967</v>
      </c>
      <c r="E107" s="35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5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7"/>
      <c r="P107" s="357"/>
      <c r="Q107" s="357"/>
      <c r="R107" s="35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195</v>
      </c>
      <c r="B108" s="64" t="s">
        <v>197</v>
      </c>
      <c r="C108" s="37">
        <v>4301051437</v>
      </c>
      <c r="D108" s="355">
        <v>4607091386967</v>
      </c>
      <c r="E108" s="35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7"/>
      <c r="P108" s="357"/>
      <c r="Q108" s="357"/>
      <c r="R108" s="35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198</v>
      </c>
      <c r="B109" s="64" t="s">
        <v>199</v>
      </c>
      <c r="C109" s="37">
        <v>4301051611</v>
      </c>
      <c r="D109" s="355">
        <v>4607091385304</v>
      </c>
      <c r="E109" s="35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7"/>
      <c r="P109" s="357"/>
      <c r="Q109" s="357"/>
      <c r="R109" s="35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4301051306</v>
      </c>
      <c r="D110" s="355">
        <v>4607091386264</v>
      </c>
      <c r="E110" s="35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57"/>
      <c r="P110" s="357"/>
      <c r="Q110" s="357"/>
      <c r="R110" s="358"/>
      <c r="S110" s="40" t="s">
        <v>48</v>
      </c>
      <c r="T110" s="40" t="s">
        <v>48</v>
      </c>
      <c r="U110" s="41" t="s">
        <v>0</v>
      </c>
      <c r="V110" s="59">
        <v>75</v>
      </c>
      <c r="W110" s="56">
        <f t="shared" si="6"/>
        <v>75</v>
      </c>
      <c r="X110" s="42">
        <f>IFERROR(IF(W110=0,"",ROUNDUP(W110/H110,0)*0.00753),"")</f>
        <v>0.18825</v>
      </c>
      <c r="Y110" s="69" t="s">
        <v>48</v>
      </c>
      <c r="Z110" s="70" t="s">
        <v>48</v>
      </c>
      <c r="AD110" s="71"/>
      <c r="BA110" s="127" t="s">
        <v>66</v>
      </c>
    </row>
    <row r="111" spans="1:53" ht="27" hidden="1" customHeight="1" x14ac:dyDescent="0.25">
      <c r="A111" s="64" t="s">
        <v>202</v>
      </c>
      <c r="B111" s="64" t="s">
        <v>203</v>
      </c>
      <c r="C111" s="37">
        <v>4301051436</v>
      </c>
      <c r="D111" s="355">
        <v>4607091385731</v>
      </c>
      <c r="E111" s="355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5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7"/>
      <c r="P111" s="357"/>
      <c r="Q111" s="357"/>
      <c r="R111" s="35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4301051439</v>
      </c>
      <c r="D112" s="355">
        <v>4680115880214</v>
      </c>
      <c r="E112" s="355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5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7"/>
      <c r="P112" s="357"/>
      <c r="Q112" s="357"/>
      <c r="R112" s="358"/>
      <c r="S112" s="40" t="s">
        <v>48</v>
      </c>
      <c r="T112" s="40" t="s">
        <v>48</v>
      </c>
      <c r="U112" s="41" t="s">
        <v>0</v>
      </c>
      <c r="V112" s="59">
        <v>135</v>
      </c>
      <c r="W112" s="56">
        <f t="shared" si="6"/>
        <v>135</v>
      </c>
      <c r="X112" s="42">
        <f>IFERROR(IF(W112=0,"",ROUNDUP(W112/H112,0)*0.00937),"")</f>
        <v>0.46849999999999997</v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206</v>
      </c>
      <c r="B113" s="64" t="s">
        <v>207</v>
      </c>
      <c r="C113" s="37">
        <v>4301051438</v>
      </c>
      <c r="D113" s="355">
        <v>4680115880894</v>
      </c>
      <c r="E113" s="35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7"/>
      <c r="P113" s="357"/>
      <c r="Q113" s="357"/>
      <c r="R113" s="35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hidden="1" customHeight="1" x14ac:dyDescent="0.25">
      <c r="A114" s="64" t="s">
        <v>208</v>
      </c>
      <c r="B114" s="64" t="s">
        <v>209</v>
      </c>
      <c r="C114" s="37">
        <v>4301051313</v>
      </c>
      <c r="D114" s="355">
        <v>4607091385427</v>
      </c>
      <c r="E114" s="355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7"/>
      <c r="P114" s="357"/>
      <c r="Q114" s="357"/>
      <c r="R114" s="35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hidden="1" customHeight="1" x14ac:dyDescent="0.25">
      <c r="A115" s="64" t="s">
        <v>210</v>
      </c>
      <c r="B115" s="64" t="s">
        <v>211</v>
      </c>
      <c r="C115" s="37">
        <v>4301051480</v>
      </c>
      <c r="D115" s="355">
        <v>4680115882645</v>
      </c>
      <c r="E115" s="355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7"/>
      <c r="P115" s="357"/>
      <c r="Q115" s="357"/>
      <c r="R115" s="35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65"/>
      <c r="N116" s="362" t="s">
        <v>43</v>
      </c>
      <c r="O116" s="363"/>
      <c r="P116" s="363"/>
      <c r="Q116" s="363"/>
      <c r="R116" s="363"/>
      <c r="S116" s="363"/>
      <c r="T116" s="364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75</v>
      </c>
      <c r="W116" s="44">
        <f>IFERROR(W107/H107,"0")+IFERROR(W108/H108,"0")+IFERROR(W109/H109,"0")+IFERROR(W110/H110,"0")+IFERROR(W111/H111,"0")+IFERROR(W112/H112,"0")+IFERROR(W113/H113,"0")+IFERROR(W114/H114,"0")+IFERROR(W115/H115,"0")</f>
        <v>75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0.65674999999999994</v>
      </c>
      <c r="Y116" s="68"/>
      <c r="Z116" s="6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65"/>
      <c r="N117" s="362" t="s">
        <v>43</v>
      </c>
      <c r="O117" s="363"/>
      <c r="P117" s="363"/>
      <c r="Q117" s="363"/>
      <c r="R117" s="363"/>
      <c r="S117" s="363"/>
      <c r="T117" s="364"/>
      <c r="U117" s="43" t="s">
        <v>0</v>
      </c>
      <c r="V117" s="44">
        <f>IFERROR(SUM(V107:V115),"0")</f>
        <v>210</v>
      </c>
      <c r="W117" s="44">
        <f>IFERROR(SUM(W107:W115),"0")</f>
        <v>210</v>
      </c>
      <c r="X117" s="43"/>
      <c r="Y117" s="68"/>
      <c r="Z117" s="68"/>
    </row>
    <row r="118" spans="1:53" ht="14.25" hidden="1" customHeight="1" x14ac:dyDescent="0.25">
      <c r="A118" s="368" t="s">
        <v>212</v>
      </c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8"/>
      <c r="U118" s="368"/>
      <c r="V118" s="368"/>
      <c r="W118" s="368"/>
      <c r="X118" s="368"/>
      <c r="Y118" s="67"/>
      <c r="Z118" s="67"/>
    </row>
    <row r="119" spans="1:53" ht="27" hidden="1" customHeight="1" x14ac:dyDescent="0.25">
      <c r="A119" s="64" t="s">
        <v>213</v>
      </c>
      <c r="B119" s="64" t="s">
        <v>214</v>
      </c>
      <c r="C119" s="37">
        <v>4301060296</v>
      </c>
      <c r="D119" s="355">
        <v>4607091383065</v>
      </c>
      <c r="E119" s="35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7"/>
      <c r="P119" s="357"/>
      <c r="Q119" s="357"/>
      <c r="R119" s="35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hidden="1" customHeight="1" x14ac:dyDescent="0.25">
      <c r="A120" s="64" t="s">
        <v>215</v>
      </c>
      <c r="B120" s="64" t="s">
        <v>216</v>
      </c>
      <c r="C120" s="37">
        <v>4301060366</v>
      </c>
      <c r="D120" s="355">
        <v>4680115881532</v>
      </c>
      <c r="E120" s="35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7"/>
      <c r="P120" s="357"/>
      <c r="Q120" s="357"/>
      <c r="R120" s="35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hidden="1" customHeight="1" x14ac:dyDescent="0.25">
      <c r="A121" s="64" t="s">
        <v>215</v>
      </c>
      <c r="B121" s="64" t="s">
        <v>217</v>
      </c>
      <c r="C121" s="37">
        <v>4301060371</v>
      </c>
      <c r="D121" s="355">
        <v>4680115881532</v>
      </c>
      <c r="E121" s="35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573" t="s">
        <v>218</v>
      </c>
      <c r="O121" s="357"/>
      <c r="P121" s="357"/>
      <c r="Q121" s="357"/>
      <c r="R121" s="35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215</v>
      </c>
      <c r="B122" s="64" t="s">
        <v>219</v>
      </c>
      <c r="C122" s="37">
        <v>4301060350</v>
      </c>
      <c r="D122" s="355">
        <v>4680115881532</v>
      </c>
      <c r="E122" s="35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7"/>
      <c r="P122" s="357"/>
      <c r="Q122" s="357"/>
      <c r="R122" s="35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220</v>
      </c>
      <c r="B123" s="64" t="s">
        <v>221</v>
      </c>
      <c r="C123" s="37">
        <v>4301060356</v>
      </c>
      <c r="D123" s="355">
        <v>4680115882652</v>
      </c>
      <c r="E123" s="35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7"/>
      <c r="P123" s="357"/>
      <c r="Q123" s="357"/>
      <c r="R123" s="35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 x14ac:dyDescent="0.25">
      <c r="A124" s="64" t="s">
        <v>222</v>
      </c>
      <c r="B124" s="64" t="s">
        <v>223</v>
      </c>
      <c r="C124" s="37">
        <v>4301060309</v>
      </c>
      <c r="D124" s="355">
        <v>4680115880238</v>
      </c>
      <c r="E124" s="35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7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7"/>
      <c r="P124" s="357"/>
      <c r="Q124" s="357"/>
      <c r="R124" s="35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224</v>
      </c>
      <c r="B125" s="64" t="s">
        <v>225</v>
      </c>
      <c r="C125" s="37">
        <v>4301060351</v>
      </c>
      <c r="D125" s="355">
        <v>4680115881464</v>
      </c>
      <c r="E125" s="35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5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7"/>
      <c r="P125" s="357"/>
      <c r="Q125" s="357"/>
      <c r="R125" s="35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 x14ac:dyDescent="0.2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65"/>
      <c r="N126" s="362" t="s">
        <v>43</v>
      </c>
      <c r="O126" s="363"/>
      <c r="P126" s="363"/>
      <c r="Q126" s="363"/>
      <c r="R126" s="363"/>
      <c r="S126" s="363"/>
      <c r="T126" s="364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65"/>
      <c r="N127" s="362" t="s">
        <v>43</v>
      </c>
      <c r="O127" s="363"/>
      <c r="P127" s="363"/>
      <c r="Q127" s="363"/>
      <c r="R127" s="363"/>
      <c r="S127" s="363"/>
      <c r="T127" s="364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hidden="1" customHeight="1" x14ac:dyDescent="0.25">
      <c r="A128" s="377" t="s">
        <v>226</v>
      </c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66"/>
      <c r="Z128" s="66"/>
    </row>
    <row r="129" spans="1:53" ht="14.25" hidden="1" customHeight="1" x14ac:dyDescent="0.25">
      <c r="A129" s="368" t="s">
        <v>81</v>
      </c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  <c r="T129" s="368"/>
      <c r="U129" s="368"/>
      <c r="V129" s="368"/>
      <c r="W129" s="368"/>
      <c r="X129" s="368"/>
      <c r="Y129" s="67"/>
      <c r="Z129" s="67"/>
    </row>
    <row r="130" spans="1:53" ht="27" hidden="1" customHeight="1" x14ac:dyDescent="0.25">
      <c r="A130" s="64" t="s">
        <v>227</v>
      </c>
      <c r="B130" s="64" t="s">
        <v>228</v>
      </c>
      <c r="C130" s="37">
        <v>4301051612</v>
      </c>
      <c r="D130" s="355">
        <v>4607091385168</v>
      </c>
      <c r="E130" s="3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57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7"/>
      <c r="P130" s="357"/>
      <c r="Q130" s="357"/>
      <c r="R130" s="35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hidden="1" customHeight="1" x14ac:dyDescent="0.25">
      <c r="A131" s="64" t="s">
        <v>227</v>
      </c>
      <c r="B131" s="64" t="s">
        <v>229</v>
      </c>
      <c r="C131" s="37">
        <v>4301051360</v>
      </c>
      <c r="D131" s="355">
        <v>4607091385168</v>
      </c>
      <c r="E131" s="355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56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57"/>
      <c r="P131" s="357"/>
      <c r="Q131" s="357"/>
      <c r="R131" s="35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hidden="1" customHeight="1" x14ac:dyDescent="0.25">
      <c r="A132" s="64" t="s">
        <v>230</v>
      </c>
      <c r="B132" s="64" t="s">
        <v>231</v>
      </c>
      <c r="C132" s="37">
        <v>4301051362</v>
      </c>
      <c r="D132" s="355">
        <v>4607091383256</v>
      </c>
      <c r="E132" s="355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5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7"/>
      <c r="P132" s="357"/>
      <c r="Q132" s="357"/>
      <c r="R132" s="35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hidden="1" customHeight="1" x14ac:dyDescent="0.25">
      <c r="A133" s="64" t="s">
        <v>232</v>
      </c>
      <c r="B133" s="64" t="s">
        <v>233</v>
      </c>
      <c r="C133" s="37">
        <v>4301051358</v>
      </c>
      <c r="D133" s="355">
        <v>4607091385748</v>
      </c>
      <c r="E133" s="355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7"/>
      <c r="P133" s="357"/>
      <c r="Q133" s="357"/>
      <c r="R133" s="35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idden="1" x14ac:dyDescent="0.2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65"/>
      <c r="N134" s="362" t="s">
        <v>43</v>
      </c>
      <c r="O134" s="363"/>
      <c r="P134" s="363"/>
      <c r="Q134" s="363"/>
      <c r="R134" s="363"/>
      <c r="S134" s="363"/>
      <c r="T134" s="364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hidden="1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65"/>
      <c r="N135" s="362" t="s">
        <v>43</v>
      </c>
      <c r="O135" s="363"/>
      <c r="P135" s="363"/>
      <c r="Q135" s="363"/>
      <c r="R135" s="363"/>
      <c r="S135" s="363"/>
      <c r="T135" s="364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hidden="1" customHeight="1" x14ac:dyDescent="0.2">
      <c r="A136" s="376" t="s">
        <v>234</v>
      </c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6"/>
      <c r="N136" s="376"/>
      <c r="O136" s="376"/>
      <c r="P136" s="376"/>
      <c r="Q136" s="376"/>
      <c r="R136" s="376"/>
      <c r="S136" s="376"/>
      <c r="T136" s="376"/>
      <c r="U136" s="376"/>
      <c r="V136" s="376"/>
      <c r="W136" s="376"/>
      <c r="X136" s="376"/>
      <c r="Y136" s="55"/>
      <c r="Z136" s="55"/>
    </row>
    <row r="137" spans="1:53" ht="16.5" hidden="1" customHeight="1" x14ac:dyDescent="0.25">
      <c r="A137" s="377" t="s">
        <v>235</v>
      </c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66"/>
      <c r="Z137" s="66"/>
    </row>
    <row r="138" spans="1:53" ht="14.25" hidden="1" customHeight="1" x14ac:dyDescent="0.25">
      <c r="A138" s="368" t="s">
        <v>119</v>
      </c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8"/>
      <c r="W138" s="368"/>
      <c r="X138" s="368"/>
      <c r="Y138" s="67"/>
      <c r="Z138" s="67"/>
    </row>
    <row r="139" spans="1:53" ht="27" hidden="1" customHeight="1" x14ac:dyDescent="0.25">
      <c r="A139" s="64" t="s">
        <v>236</v>
      </c>
      <c r="B139" s="64" t="s">
        <v>237</v>
      </c>
      <c r="C139" s="37">
        <v>4301011223</v>
      </c>
      <c r="D139" s="355">
        <v>4607091383423</v>
      </c>
      <c r="E139" s="35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5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7"/>
      <c r="P139" s="357"/>
      <c r="Q139" s="357"/>
      <c r="R139" s="35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 x14ac:dyDescent="0.25">
      <c r="A140" s="64" t="s">
        <v>238</v>
      </c>
      <c r="B140" s="64" t="s">
        <v>239</v>
      </c>
      <c r="C140" s="37">
        <v>4301011338</v>
      </c>
      <c r="D140" s="355">
        <v>4607091381405</v>
      </c>
      <c r="E140" s="355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5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7"/>
      <c r="P140" s="357"/>
      <c r="Q140" s="357"/>
      <c r="R140" s="35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hidden="1" customHeight="1" x14ac:dyDescent="0.25">
      <c r="A141" s="64" t="s">
        <v>240</v>
      </c>
      <c r="B141" s="64" t="s">
        <v>241</v>
      </c>
      <c r="C141" s="37">
        <v>4301011333</v>
      </c>
      <c r="D141" s="355">
        <v>4607091386516</v>
      </c>
      <c r="E141" s="355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5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7"/>
      <c r="P141" s="357"/>
      <c r="Q141" s="357"/>
      <c r="R141" s="35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idden="1" x14ac:dyDescent="0.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65"/>
      <c r="N142" s="362" t="s">
        <v>43</v>
      </c>
      <c r="O142" s="363"/>
      <c r="P142" s="363"/>
      <c r="Q142" s="363"/>
      <c r="R142" s="363"/>
      <c r="S142" s="363"/>
      <c r="T142" s="364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hidden="1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65"/>
      <c r="N143" s="362" t="s">
        <v>43</v>
      </c>
      <c r="O143" s="363"/>
      <c r="P143" s="363"/>
      <c r="Q143" s="363"/>
      <c r="R143" s="363"/>
      <c r="S143" s="363"/>
      <c r="T143" s="364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hidden="1" customHeight="1" x14ac:dyDescent="0.25">
      <c r="A144" s="377" t="s">
        <v>242</v>
      </c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66"/>
      <c r="Z144" s="66"/>
    </row>
    <row r="145" spans="1:53" ht="14.25" hidden="1" customHeight="1" x14ac:dyDescent="0.25">
      <c r="A145" s="368" t="s">
        <v>76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67"/>
      <c r="Z145" s="67"/>
    </row>
    <row r="146" spans="1:53" ht="27" hidden="1" customHeight="1" x14ac:dyDescent="0.25">
      <c r="A146" s="64" t="s">
        <v>243</v>
      </c>
      <c r="B146" s="64" t="s">
        <v>244</v>
      </c>
      <c r="C146" s="37">
        <v>4301031191</v>
      </c>
      <c r="D146" s="355">
        <v>4680115880993</v>
      </c>
      <c r="E146" s="35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7"/>
      <c r="P146" s="357"/>
      <c r="Q146" s="357"/>
      <c r="R146" s="35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 x14ac:dyDescent="0.25">
      <c r="A147" s="64" t="s">
        <v>245</v>
      </c>
      <c r="B147" s="64" t="s">
        <v>246</v>
      </c>
      <c r="C147" s="37">
        <v>4301031204</v>
      </c>
      <c r="D147" s="355">
        <v>4680115881761</v>
      </c>
      <c r="E147" s="35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7"/>
      <c r="P147" s="357"/>
      <c r="Q147" s="357"/>
      <c r="R147" s="35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 x14ac:dyDescent="0.25">
      <c r="A148" s="64" t="s">
        <v>247</v>
      </c>
      <c r="B148" s="64" t="s">
        <v>248</v>
      </c>
      <c r="C148" s="37">
        <v>4301031201</v>
      </c>
      <c r="D148" s="355">
        <v>4680115881563</v>
      </c>
      <c r="E148" s="35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7"/>
      <c r="P148" s="357"/>
      <c r="Q148" s="357"/>
      <c r="R148" s="35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249</v>
      </c>
      <c r="B149" s="64" t="s">
        <v>250</v>
      </c>
      <c r="C149" s="37">
        <v>4301031199</v>
      </c>
      <c r="D149" s="355">
        <v>4680115880986</v>
      </c>
      <c r="E149" s="35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7"/>
      <c r="P149" s="357"/>
      <c r="Q149" s="357"/>
      <c r="R149" s="35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4301031190</v>
      </c>
      <c r="D150" s="355">
        <v>4680115880207</v>
      </c>
      <c r="E150" s="35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5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7"/>
      <c r="P150" s="357"/>
      <c r="Q150" s="357"/>
      <c r="R150" s="35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4301031205</v>
      </c>
      <c r="D151" s="355">
        <v>4680115881785</v>
      </c>
      <c r="E151" s="35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5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7"/>
      <c r="P151" s="357"/>
      <c r="Q151" s="357"/>
      <c r="R151" s="35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4301031202</v>
      </c>
      <c r="D152" s="355">
        <v>4680115881679</v>
      </c>
      <c r="E152" s="35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5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7"/>
      <c r="P152" s="357"/>
      <c r="Q152" s="357"/>
      <c r="R152" s="35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4301031158</v>
      </c>
      <c r="D153" s="355">
        <v>4680115880191</v>
      </c>
      <c r="E153" s="35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7"/>
      <c r="P153" s="357"/>
      <c r="Q153" s="357"/>
      <c r="R153" s="35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hidden="1" customHeight="1" x14ac:dyDescent="0.25">
      <c r="A154" s="64" t="s">
        <v>259</v>
      </c>
      <c r="B154" s="64" t="s">
        <v>260</v>
      </c>
      <c r="C154" s="37">
        <v>4301031245</v>
      </c>
      <c r="D154" s="355">
        <v>4680115883963</v>
      </c>
      <c r="E154" s="355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5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7"/>
      <c r="P154" s="357"/>
      <c r="Q154" s="357"/>
      <c r="R154" s="35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idden="1" x14ac:dyDescent="0.2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65"/>
      <c r="N155" s="362" t="s">
        <v>43</v>
      </c>
      <c r="O155" s="363"/>
      <c r="P155" s="363"/>
      <c r="Q155" s="363"/>
      <c r="R155" s="363"/>
      <c r="S155" s="363"/>
      <c r="T155" s="364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hidden="1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65"/>
      <c r="N156" s="362" t="s">
        <v>43</v>
      </c>
      <c r="O156" s="363"/>
      <c r="P156" s="363"/>
      <c r="Q156" s="363"/>
      <c r="R156" s="363"/>
      <c r="S156" s="363"/>
      <c r="T156" s="364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hidden="1" customHeight="1" x14ac:dyDescent="0.25">
      <c r="A157" s="377" t="s">
        <v>261</v>
      </c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66"/>
      <c r="Z157" s="66"/>
    </row>
    <row r="158" spans="1:53" ht="14.25" hidden="1" customHeight="1" x14ac:dyDescent="0.25">
      <c r="A158" s="368" t="s">
        <v>119</v>
      </c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  <c r="V158" s="368"/>
      <c r="W158" s="368"/>
      <c r="X158" s="368"/>
      <c r="Y158" s="67"/>
      <c r="Z158" s="67"/>
    </row>
    <row r="159" spans="1:53" ht="16.5" hidden="1" customHeight="1" x14ac:dyDescent="0.25">
      <c r="A159" s="64" t="s">
        <v>262</v>
      </c>
      <c r="B159" s="64" t="s">
        <v>263</v>
      </c>
      <c r="C159" s="37">
        <v>4301011450</v>
      </c>
      <c r="D159" s="355">
        <v>4680115881402</v>
      </c>
      <c r="E159" s="355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7"/>
      <c r="P159" s="357"/>
      <c r="Q159" s="357"/>
      <c r="R159" s="35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hidden="1" customHeight="1" x14ac:dyDescent="0.25">
      <c r="A160" s="64" t="s">
        <v>264</v>
      </c>
      <c r="B160" s="64" t="s">
        <v>265</v>
      </c>
      <c r="C160" s="37">
        <v>4301011454</v>
      </c>
      <c r="D160" s="355">
        <v>4680115881396</v>
      </c>
      <c r="E160" s="355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5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7"/>
      <c r="P160" s="357"/>
      <c r="Q160" s="357"/>
      <c r="R160" s="358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idden="1" x14ac:dyDescent="0.2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65"/>
      <c r="N161" s="362" t="s">
        <v>43</v>
      </c>
      <c r="O161" s="363"/>
      <c r="P161" s="363"/>
      <c r="Q161" s="363"/>
      <c r="R161" s="363"/>
      <c r="S161" s="363"/>
      <c r="T161" s="364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hidden="1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65"/>
      <c r="N162" s="362" t="s">
        <v>43</v>
      </c>
      <c r="O162" s="363"/>
      <c r="P162" s="363"/>
      <c r="Q162" s="363"/>
      <c r="R162" s="363"/>
      <c r="S162" s="363"/>
      <c r="T162" s="364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hidden="1" customHeight="1" x14ac:dyDescent="0.25">
      <c r="A163" s="368" t="s">
        <v>111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67"/>
      <c r="Z163" s="67"/>
    </row>
    <row r="164" spans="1:53" ht="16.5" hidden="1" customHeight="1" x14ac:dyDescent="0.25">
      <c r="A164" s="64" t="s">
        <v>266</v>
      </c>
      <c r="B164" s="64" t="s">
        <v>267</v>
      </c>
      <c r="C164" s="37">
        <v>4301020262</v>
      </c>
      <c r="D164" s="355">
        <v>4680115882935</v>
      </c>
      <c r="E164" s="355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7"/>
      <c r="P164" s="357"/>
      <c r="Q164" s="357"/>
      <c r="R164" s="35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hidden="1" customHeight="1" x14ac:dyDescent="0.25">
      <c r="A165" s="64" t="s">
        <v>268</v>
      </c>
      <c r="B165" s="64" t="s">
        <v>269</v>
      </c>
      <c r="C165" s="37">
        <v>4301020220</v>
      </c>
      <c r="D165" s="355">
        <v>4680115880764</v>
      </c>
      <c r="E165" s="355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7"/>
      <c r="P165" s="357"/>
      <c r="Q165" s="357"/>
      <c r="R165" s="358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idden="1" x14ac:dyDescent="0.2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65"/>
      <c r="N166" s="362" t="s">
        <v>43</v>
      </c>
      <c r="O166" s="363"/>
      <c r="P166" s="363"/>
      <c r="Q166" s="363"/>
      <c r="R166" s="363"/>
      <c r="S166" s="363"/>
      <c r="T166" s="364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hidden="1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65"/>
      <c r="N167" s="362" t="s">
        <v>43</v>
      </c>
      <c r="O167" s="363"/>
      <c r="P167" s="363"/>
      <c r="Q167" s="363"/>
      <c r="R167" s="363"/>
      <c r="S167" s="363"/>
      <c r="T167" s="364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hidden="1" customHeight="1" x14ac:dyDescent="0.25">
      <c r="A168" s="368" t="s">
        <v>76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67"/>
      <c r="Z168" s="67"/>
    </row>
    <row r="169" spans="1:53" ht="27" hidden="1" customHeight="1" x14ac:dyDescent="0.25">
      <c r="A169" s="64" t="s">
        <v>270</v>
      </c>
      <c r="B169" s="64" t="s">
        <v>271</v>
      </c>
      <c r="C169" s="37">
        <v>4301031224</v>
      </c>
      <c r="D169" s="355">
        <v>4680115882683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7"/>
      <c r="P169" s="357"/>
      <c r="Q169" s="357"/>
      <c r="R169" s="35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 x14ac:dyDescent="0.25">
      <c r="A170" s="64" t="s">
        <v>272</v>
      </c>
      <c r="B170" s="64" t="s">
        <v>273</v>
      </c>
      <c r="C170" s="37">
        <v>4301031230</v>
      </c>
      <c r="D170" s="355">
        <v>4680115882690</v>
      </c>
      <c r="E170" s="35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7"/>
      <c r="P170" s="357"/>
      <c r="Q170" s="357"/>
      <c r="R170" s="35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 x14ac:dyDescent="0.25">
      <c r="A171" s="64" t="s">
        <v>274</v>
      </c>
      <c r="B171" s="64" t="s">
        <v>275</v>
      </c>
      <c r="C171" s="37">
        <v>4301031220</v>
      </c>
      <c r="D171" s="355">
        <v>4680115882669</v>
      </c>
      <c r="E171" s="35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7"/>
      <c r="P171" s="357"/>
      <c r="Q171" s="357"/>
      <c r="R171" s="35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276</v>
      </c>
      <c r="B172" s="64" t="s">
        <v>277</v>
      </c>
      <c r="C172" s="37">
        <v>4301031221</v>
      </c>
      <c r="D172" s="355">
        <v>4680115882676</v>
      </c>
      <c r="E172" s="35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7"/>
      <c r="P172" s="357"/>
      <c r="Q172" s="357"/>
      <c r="R172" s="35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idden="1" x14ac:dyDescent="0.2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65"/>
      <c r="N173" s="362" t="s">
        <v>43</v>
      </c>
      <c r="O173" s="363"/>
      <c r="P173" s="363"/>
      <c r="Q173" s="363"/>
      <c r="R173" s="363"/>
      <c r="S173" s="363"/>
      <c r="T173" s="364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hidden="1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65"/>
      <c r="N174" s="362" t="s">
        <v>43</v>
      </c>
      <c r="O174" s="363"/>
      <c r="P174" s="363"/>
      <c r="Q174" s="363"/>
      <c r="R174" s="363"/>
      <c r="S174" s="363"/>
      <c r="T174" s="364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hidden="1" customHeight="1" x14ac:dyDescent="0.25">
      <c r="A175" s="368" t="s">
        <v>81</v>
      </c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68"/>
      <c r="N175" s="368"/>
      <c r="O175" s="368"/>
      <c r="P175" s="368"/>
      <c r="Q175" s="368"/>
      <c r="R175" s="368"/>
      <c r="S175" s="368"/>
      <c r="T175" s="368"/>
      <c r="U175" s="368"/>
      <c r="V175" s="368"/>
      <c r="W175" s="368"/>
      <c r="X175" s="368"/>
      <c r="Y175" s="67"/>
      <c r="Z175" s="67"/>
    </row>
    <row r="176" spans="1:53" ht="27" hidden="1" customHeight="1" x14ac:dyDescent="0.25">
      <c r="A176" s="64" t="s">
        <v>278</v>
      </c>
      <c r="B176" s="64" t="s">
        <v>279</v>
      </c>
      <c r="C176" s="37">
        <v>4301051409</v>
      </c>
      <c r="D176" s="355">
        <v>4680115881556</v>
      </c>
      <c r="E176" s="355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7"/>
      <c r="P176" s="357"/>
      <c r="Q176" s="357"/>
      <c r="R176" s="35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hidden="1" customHeight="1" x14ac:dyDescent="0.25">
      <c r="A177" s="64" t="s">
        <v>280</v>
      </c>
      <c r="B177" s="64" t="s">
        <v>281</v>
      </c>
      <c r="C177" s="37">
        <v>4301051538</v>
      </c>
      <c r="D177" s="355">
        <v>4680115880573</v>
      </c>
      <c r="E177" s="355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7"/>
      <c r="P177" s="357"/>
      <c r="Q177" s="357"/>
      <c r="R177" s="35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 x14ac:dyDescent="0.25">
      <c r="A178" s="64" t="s">
        <v>282</v>
      </c>
      <c r="B178" s="64" t="s">
        <v>283</v>
      </c>
      <c r="C178" s="37">
        <v>4301051408</v>
      </c>
      <c r="D178" s="355">
        <v>4680115881594</v>
      </c>
      <c r="E178" s="355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7"/>
      <c r="P178" s="357"/>
      <c r="Q178" s="357"/>
      <c r="R178" s="35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hidden="1" customHeight="1" x14ac:dyDescent="0.25">
      <c r="A179" s="64" t="s">
        <v>284</v>
      </c>
      <c r="B179" s="64" t="s">
        <v>285</v>
      </c>
      <c r="C179" s="37">
        <v>4301051505</v>
      </c>
      <c r="D179" s="355">
        <v>4680115881587</v>
      </c>
      <c r="E179" s="355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7"/>
      <c r="P179" s="357"/>
      <c r="Q179" s="357"/>
      <c r="R179" s="35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4301051380</v>
      </c>
      <c r="D180" s="355">
        <v>4680115880962</v>
      </c>
      <c r="E180" s="355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7"/>
      <c r="P180" s="357"/>
      <c r="Q180" s="357"/>
      <c r="R180" s="35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4301051411</v>
      </c>
      <c r="D181" s="355">
        <v>4680115881617</v>
      </c>
      <c r="E181" s="355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7"/>
      <c r="P181" s="357"/>
      <c r="Q181" s="357"/>
      <c r="R181" s="35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4301051487</v>
      </c>
      <c r="D182" s="355">
        <v>4680115881228</v>
      </c>
      <c r="E182" s="35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3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7"/>
      <c r="P182" s="357"/>
      <c r="Q182" s="357"/>
      <c r="R182" s="358"/>
      <c r="S182" s="40" t="s">
        <v>48</v>
      </c>
      <c r="T182" s="40" t="s">
        <v>48</v>
      </c>
      <c r="U182" s="41" t="s">
        <v>0</v>
      </c>
      <c r="V182" s="59">
        <v>189.60000000000002</v>
      </c>
      <c r="W182" s="56">
        <f t="shared" si="9"/>
        <v>189.6</v>
      </c>
      <c r="X182" s="42">
        <f>IFERROR(IF(W182=0,"",ROUNDUP(W182/H182,0)*0.00753),"")</f>
        <v>0.59487000000000001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4301051506</v>
      </c>
      <c r="D183" s="355">
        <v>4680115881037</v>
      </c>
      <c r="E183" s="355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7"/>
      <c r="P183" s="357"/>
      <c r="Q183" s="357"/>
      <c r="R183" s="358"/>
      <c r="S183" s="40" t="s">
        <v>48</v>
      </c>
      <c r="T183" s="40" t="s">
        <v>48</v>
      </c>
      <c r="U183" s="41" t="s">
        <v>0</v>
      </c>
      <c r="V183" s="59">
        <v>50.4</v>
      </c>
      <c r="W183" s="56">
        <f t="shared" si="9"/>
        <v>50.4</v>
      </c>
      <c r="X183" s="42">
        <f>IFERROR(IF(W183=0,"",ROUNDUP(W183/H183,0)*0.00937),"")</f>
        <v>0.14055000000000001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4301051384</v>
      </c>
      <c r="D184" s="355">
        <v>4680115881211</v>
      </c>
      <c r="E184" s="355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7"/>
      <c r="P184" s="357"/>
      <c r="Q184" s="357"/>
      <c r="R184" s="358"/>
      <c r="S184" s="40" t="s">
        <v>48</v>
      </c>
      <c r="T184" s="40" t="s">
        <v>48</v>
      </c>
      <c r="U184" s="41" t="s">
        <v>0</v>
      </c>
      <c r="V184" s="59">
        <v>321.60000000000002</v>
      </c>
      <c r="W184" s="56">
        <f t="shared" si="9"/>
        <v>321.59999999999997</v>
      </c>
      <c r="X184" s="42">
        <f>IFERROR(IF(W184=0,"",ROUNDUP(W184/H184,0)*0.00753),"")</f>
        <v>1.00902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4301051378</v>
      </c>
      <c r="D185" s="355">
        <v>4680115881020</v>
      </c>
      <c r="E185" s="355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7"/>
      <c r="P185" s="357"/>
      <c r="Q185" s="357"/>
      <c r="R185" s="358"/>
      <c r="S185" s="40" t="s">
        <v>48</v>
      </c>
      <c r="T185" s="40" t="s">
        <v>48</v>
      </c>
      <c r="U185" s="41" t="s">
        <v>0</v>
      </c>
      <c r="V185" s="59">
        <v>171.35999999999999</v>
      </c>
      <c r="W185" s="56">
        <f t="shared" si="9"/>
        <v>171.35999999999999</v>
      </c>
      <c r="X185" s="42">
        <f>IFERROR(IF(W185=0,"",ROUNDUP(W185/H185,0)*0.00937),"")</f>
        <v>0.47787000000000002</v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4301051407</v>
      </c>
      <c r="D186" s="355">
        <v>4680115882195</v>
      </c>
      <c r="E186" s="355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7"/>
      <c r="P186" s="357"/>
      <c r="Q186" s="357"/>
      <c r="R186" s="35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4301051479</v>
      </c>
      <c r="D187" s="355">
        <v>4680115882607</v>
      </c>
      <c r="E187" s="355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7"/>
      <c r="P187" s="357"/>
      <c r="Q187" s="357"/>
      <c r="R187" s="35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4301051468</v>
      </c>
      <c r="D188" s="355">
        <v>4680115880092</v>
      </c>
      <c r="E188" s="3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7"/>
      <c r="P188" s="357"/>
      <c r="Q188" s="357"/>
      <c r="R188" s="35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4301051469</v>
      </c>
      <c r="D189" s="355">
        <v>4680115880221</v>
      </c>
      <c r="E189" s="35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7"/>
      <c r="P189" s="357"/>
      <c r="Q189" s="357"/>
      <c r="R189" s="35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4301051523</v>
      </c>
      <c r="D190" s="355">
        <v>4680115882942</v>
      </c>
      <c r="E190" s="355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7"/>
      <c r="P190" s="357"/>
      <c r="Q190" s="357"/>
      <c r="R190" s="358"/>
      <c r="S190" s="40" t="s">
        <v>48</v>
      </c>
      <c r="T190" s="40" t="s">
        <v>48</v>
      </c>
      <c r="U190" s="41" t="s">
        <v>0</v>
      </c>
      <c r="V190" s="59">
        <v>72</v>
      </c>
      <c r="W190" s="56">
        <f t="shared" si="9"/>
        <v>72</v>
      </c>
      <c r="X190" s="42">
        <f t="shared" si="10"/>
        <v>0.30120000000000002</v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308</v>
      </c>
      <c r="B191" s="64" t="s">
        <v>309</v>
      </c>
      <c r="C191" s="37">
        <v>4301051326</v>
      </c>
      <c r="D191" s="355">
        <v>4680115880504</v>
      </c>
      <c r="E191" s="35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7"/>
      <c r="P191" s="357"/>
      <c r="Q191" s="357"/>
      <c r="R191" s="358"/>
      <c r="S191" s="40" t="s">
        <v>48</v>
      </c>
      <c r="T191" s="40" t="s">
        <v>48</v>
      </c>
      <c r="U191" s="41" t="s">
        <v>0</v>
      </c>
      <c r="V191" s="59">
        <v>84</v>
      </c>
      <c r="W191" s="56">
        <f t="shared" si="9"/>
        <v>84</v>
      </c>
      <c r="X191" s="42">
        <f t="shared" si="10"/>
        <v>0.26355000000000001</v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4301051410</v>
      </c>
      <c r="D192" s="355">
        <v>4680115882164</v>
      </c>
      <c r="E192" s="355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7"/>
      <c r="P192" s="357"/>
      <c r="Q192" s="357"/>
      <c r="R192" s="35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65"/>
      <c r="N193" s="362" t="s">
        <v>43</v>
      </c>
      <c r="O193" s="363"/>
      <c r="P193" s="363"/>
      <c r="Q193" s="363"/>
      <c r="R193" s="363"/>
      <c r="S193" s="363"/>
      <c r="T193" s="364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354.00000000000006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354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2.7870600000000003</v>
      </c>
      <c r="Y193" s="68"/>
      <c r="Z193" s="6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65"/>
      <c r="N194" s="362" t="s">
        <v>43</v>
      </c>
      <c r="O194" s="363"/>
      <c r="P194" s="363"/>
      <c r="Q194" s="363"/>
      <c r="R194" s="363"/>
      <c r="S194" s="363"/>
      <c r="T194" s="364"/>
      <c r="U194" s="43" t="s">
        <v>0</v>
      </c>
      <c r="V194" s="44">
        <f>IFERROR(SUM(V176:V192),"0")</f>
        <v>888.96</v>
      </c>
      <c r="W194" s="44">
        <f>IFERROR(SUM(W176:W192),"0")</f>
        <v>888.95999999999992</v>
      </c>
      <c r="X194" s="43"/>
      <c r="Y194" s="68"/>
      <c r="Z194" s="68"/>
    </row>
    <row r="195" spans="1:53" ht="14.25" hidden="1" customHeight="1" x14ac:dyDescent="0.25">
      <c r="A195" s="368" t="s">
        <v>212</v>
      </c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8"/>
      <c r="N195" s="368"/>
      <c r="O195" s="368"/>
      <c r="P195" s="368"/>
      <c r="Q195" s="368"/>
      <c r="R195" s="368"/>
      <c r="S195" s="368"/>
      <c r="T195" s="368"/>
      <c r="U195" s="368"/>
      <c r="V195" s="368"/>
      <c r="W195" s="368"/>
      <c r="X195" s="368"/>
      <c r="Y195" s="67"/>
      <c r="Z195" s="67"/>
    </row>
    <row r="196" spans="1:53" ht="16.5" hidden="1" customHeight="1" x14ac:dyDescent="0.25">
      <c r="A196" s="64" t="s">
        <v>312</v>
      </c>
      <c r="B196" s="64" t="s">
        <v>313</v>
      </c>
      <c r="C196" s="37">
        <v>4301060360</v>
      </c>
      <c r="D196" s="355">
        <v>4680115882874</v>
      </c>
      <c r="E196" s="35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7"/>
      <c r="P196" s="357"/>
      <c r="Q196" s="357"/>
      <c r="R196" s="35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hidden="1" customHeight="1" x14ac:dyDescent="0.25">
      <c r="A197" s="64" t="s">
        <v>314</v>
      </c>
      <c r="B197" s="64" t="s">
        <v>315</v>
      </c>
      <c r="C197" s="37">
        <v>4301060359</v>
      </c>
      <c r="D197" s="355">
        <v>4680115884434</v>
      </c>
      <c r="E197" s="355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7"/>
      <c r="P197" s="357"/>
      <c r="Q197" s="357"/>
      <c r="R197" s="35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316</v>
      </c>
      <c r="B198" s="64" t="s">
        <v>317</v>
      </c>
      <c r="C198" s="37">
        <v>4301060338</v>
      </c>
      <c r="D198" s="355">
        <v>4680115880801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7"/>
      <c r="P198" s="357"/>
      <c r="Q198" s="357"/>
      <c r="R198" s="358"/>
      <c r="S198" s="40" t="s">
        <v>48</v>
      </c>
      <c r="T198" s="40" t="s">
        <v>48</v>
      </c>
      <c r="U198" s="41" t="s">
        <v>0</v>
      </c>
      <c r="V198" s="59">
        <v>48</v>
      </c>
      <c r="W198" s="56">
        <f>IFERROR(IF(V198="",0,CEILING((V198/$H198),1)*$H198),"")</f>
        <v>48</v>
      </c>
      <c r="X198" s="42">
        <f>IFERROR(IF(W198=0,"",ROUNDUP(W198/H198,0)*0.00753),"")</f>
        <v>0.15060000000000001</v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318</v>
      </c>
      <c r="B199" s="64" t="s">
        <v>319</v>
      </c>
      <c r="C199" s="37">
        <v>4301060339</v>
      </c>
      <c r="D199" s="355">
        <v>4680115880818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7"/>
      <c r="P199" s="357"/>
      <c r="Q199" s="357"/>
      <c r="R199" s="358"/>
      <c r="S199" s="40" t="s">
        <v>48</v>
      </c>
      <c r="T199" s="40" t="s">
        <v>48</v>
      </c>
      <c r="U199" s="41" t="s">
        <v>0</v>
      </c>
      <c r="V199" s="59">
        <v>48</v>
      </c>
      <c r="W199" s="56">
        <f>IFERROR(IF(V199="",0,CEILING((V199/$H199),1)*$H199),"")</f>
        <v>48</v>
      </c>
      <c r="X199" s="42">
        <f>IFERROR(IF(W199=0,"",ROUNDUP(W199/H199,0)*0.00753),"")</f>
        <v>0.15060000000000001</v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65"/>
      <c r="N200" s="362" t="s">
        <v>43</v>
      </c>
      <c r="O200" s="363"/>
      <c r="P200" s="363"/>
      <c r="Q200" s="363"/>
      <c r="R200" s="363"/>
      <c r="S200" s="363"/>
      <c r="T200" s="364"/>
      <c r="U200" s="43" t="s">
        <v>42</v>
      </c>
      <c r="V200" s="44">
        <f>IFERROR(V196/H196,"0")+IFERROR(V197/H197,"0")+IFERROR(V198/H198,"0")+IFERROR(V199/H199,"0")</f>
        <v>40</v>
      </c>
      <c r="W200" s="44">
        <f>IFERROR(W196/H196,"0")+IFERROR(W197/H197,"0")+IFERROR(W198/H198,"0")+IFERROR(W199/H199,"0")</f>
        <v>40</v>
      </c>
      <c r="X200" s="44">
        <f>IFERROR(IF(X196="",0,X196),"0")+IFERROR(IF(X197="",0,X197),"0")+IFERROR(IF(X198="",0,X198),"0")+IFERROR(IF(X199="",0,X199),"0")</f>
        <v>0.30120000000000002</v>
      </c>
      <c r="Y200" s="68"/>
      <c r="Z200" s="6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65"/>
      <c r="N201" s="362" t="s">
        <v>43</v>
      </c>
      <c r="O201" s="363"/>
      <c r="P201" s="363"/>
      <c r="Q201" s="363"/>
      <c r="R201" s="363"/>
      <c r="S201" s="363"/>
      <c r="T201" s="364"/>
      <c r="U201" s="43" t="s">
        <v>0</v>
      </c>
      <c r="V201" s="44">
        <f>IFERROR(SUM(V196:V199),"0")</f>
        <v>96</v>
      </c>
      <c r="W201" s="44">
        <f>IFERROR(SUM(W196:W199),"0")</f>
        <v>96</v>
      </c>
      <c r="X201" s="43"/>
      <c r="Y201" s="68"/>
      <c r="Z201" s="68"/>
    </row>
    <row r="202" spans="1:53" ht="16.5" hidden="1" customHeight="1" x14ac:dyDescent="0.25">
      <c r="A202" s="377" t="s">
        <v>320</v>
      </c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7"/>
      <c r="O202" s="377"/>
      <c r="P202" s="377"/>
      <c r="Q202" s="377"/>
      <c r="R202" s="377"/>
      <c r="S202" s="377"/>
      <c r="T202" s="377"/>
      <c r="U202" s="377"/>
      <c r="V202" s="377"/>
      <c r="W202" s="377"/>
      <c r="X202" s="377"/>
      <c r="Y202" s="66"/>
      <c r="Z202" s="66"/>
    </row>
    <row r="203" spans="1:53" ht="14.25" hidden="1" customHeight="1" x14ac:dyDescent="0.25">
      <c r="A203" s="368" t="s">
        <v>76</v>
      </c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8"/>
      <c r="N203" s="368"/>
      <c r="O203" s="368"/>
      <c r="P203" s="368"/>
      <c r="Q203" s="368"/>
      <c r="R203" s="368"/>
      <c r="S203" s="368"/>
      <c r="T203" s="368"/>
      <c r="U203" s="368"/>
      <c r="V203" s="368"/>
      <c r="W203" s="368"/>
      <c r="X203" s="368"/>
      <c r="Y203" s="67"/>
      <c r="Z203" s="67"/>
    </row>
    <row r="204" spans="1:53" ht="27" hidden="1" customHeight="1" x14ac:dyDescent="0.25">
      <c r="A204" s="64" t="s">
        <v>321</v>
      </c>
      <c r="B204" s="64" t="s">
        <v>322</v>
      </c>
      <c r="C204" s="37">
        <v>4301031151</v>
      </c>
      <c r="D204" s="355">
        <v>4607091389845</v>
      </c>
      <c r="E204" s="355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57"/>
      <c r="P204" s="357"/>
      <c r="Q204" s="357"/>
      <c r="R204" s="358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idden="1" x14ac:dyDescent="0.2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65"/>
      <c r="N205" s="362" t="s">
        <v>43</v>
      </c>
      <c r="O205" s="363"/>
      <c r="P205" s="363"/>
      <c r="Q205" s="363"/>
      <c r="R205" s="363"/>
      <c r="S205" s="363"/>
      <c r="T205" s="364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hidden="1" x14ac:dyDescent="0.2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65"/>
      <c r="N206" s="362" t="s">
        <v>43</v>
      </c>
      <c r="O206" s="363"/>
      <c r="P206" s="363"/>
      <c r="Q206" s="363"/>
      <c r="R206" s="363"/>
      <c r="S206" s="363"/>
      <c r="T206" s="364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hidden="1" customHeight="1" x14ac:dyDescent="0.25">
      <c r="A207" s="377" t="s">
        <v>323</v>
      </c>
      <c r="B207" s="377"/>
      <c r="C207" s="377"/>
      <c r="D207" s="377"/>
      <c r="E207" s="377"/>
      <c r="F207" s="377"/>
      <c r="G207" s="377"/>
      <c r="H207" s="377"/>
      <c r="I207" s="377"/>
      <c r="J207" s="377"/>
      <c r="K207" s="377"/>
      <c r="L207" s="377"/>
      <c r="M207" s="377"/>
      <c r="N207" s="377"/>
      <c r="O207" s="377"/>
      <c r="P207" s="377"/>
      <c r="Q207" s="377"/>
      <c r="R207" s="377"/>
      <c r="S207" s="377"/>
      <c r="T207" s="377"/>
      <c r="U207" s="377"/>
      <c r="V207" s="377"/>
      <c r="W207" s="377"/>
      <c r="X207" s="377"/>
      <c r="Y207" s="66"/>
      <c r="Z207" s="66"/>
    </row>
    <row r="208" spans="1:53" ht="14.25" hidden="1" customHeight="1" x14ac:dyDescent="0.25">
      <c r="A208" s="368" t="s">
        <v>119</v>
      </c>
      <c r="B208" s="368"/>
      <c r="C208" s="368"/>
      <c r="D208" s="368"/>
      <c r="E208" s="368"/>
      <c r="F208" s="368"/>
      <c r="G208" s="368"/>
      <c r="H208" s="368"/>
      <c r="I208" s="368"/>
      <c r="J208" s="368"/>
      <c r="K208" s="368"/>
      <c r="L208" s="368"/>
      <c r="M208" s="368"/>
      <c r="N208" s="368"/>
      <c r="O208" s="368"/>
      <c r="P208" s="368"/>
      <c r="Q208" s="368"/>
      <c r="R208" s="368"/>
      <c r="S208" s="368"/>
      <c r="T208" s="368"/>
      <c r="U208" s="368"/>
      <c r="V208" s="368"/>
      <c r="W208" s="368"/>
      <c r="X208" s="368"/>
      <c r="Y208" s="67"/>
      <c r="Z208" s="67"/>
    </row>
    <row r="209" spans="1:53" ht="27" hidden="1" customHeight="1" x14ac:dyDescent="0.25">
      <c r="A209" s="64" t="s">
        <v>324</v>
      </c>
      <c r="B209" s="64" t="s">
        <v>325</v>
      </c>
      <c r="C209" s="37">
        <v>4301011826</v>
      </c>
      <c r="D209" s="355">
        <v>4680115884137</v>
      </c>
      <c r="E209" s="35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5" t="s">
        <v>326</v>
      </c>
      <c r="O209" s="357"/>
      <c r="P209" s="357"/>
      <c r="Q209" s="357"/>
      <c r="R209" s="35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hidden="1" customHeight="1" x14ac:dyDescent="0.25">
      <c r="A210" s="64" t="s">
        <v>328</v>
      </c>
      <c r="B210" s="64" t="s">
        <v>329</v>
      </c>
      <c r="C210" s="37">
        <v>4301011824</v>
      </c>
      <c r="D210" s="355">
        <v>4680115884144</v>
      </c>
      <c r="E210" s="355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19" t="s">
        <v>330</v>
      </c>
      <c r="O210" s="357"/>
      <c r="P210" s="357"/>
      <c r="Q210" s="357"/>
      <c r="R210" s="35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hidden="1" customHeight="1" x14ac:dyDescent="0.25">
      <c r="A211" s="64" t="s">
        <v>331</v>
      </c>
      <c r="B211" s="64" t="s">
        <v>332</v>
      </c>
      <c r="C211" s="37">
        <v>4301011724</v>
      </c>
      <c r="D211" s="355">
        <v>4680115884236</v>
      </c>
      <c r="E211" s="35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20" t="s">
        <v>333</v>
      </c>
      <c r="O211" s="357"/>
      <c r="P211" s="357"/>
      <c r="Q211" s="357"/>
      <c r="R211" s="35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hidden="1" customHeight="1" x14ac:dyDescent="0.25">
      <c r="A212" s="64" t="s">
        <v>334</v>
      </c>
      <c r="B212" s="64" t="s">
        <v>335</v>
      </c>
      <c r="C212" s="37">
        <v>4301011721</v>
      </c>
      <c r="D212" s="355">
        <v>4680115884175</v>
      </c>
      <c r="E212" s="35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21" t="s">
        <v>336</v>
      </c>
      <c r="O212" s="357"/>
      <c r="P212" s="357"/>
      <c r="Q212" s="357"/>
      <c r="R212" s="35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hidden="1" customHeight="1" x14ac:dyDescent="0.25">
      <c r="A213" s="64" t="s">
        <v>337</v>
      </c>
      <c r="B213" s="64" t="s">
        <v>338</v>
      </c>
      <c r="C213" s="37">
        <v>4301011726</v>
      </c>
      <c r="D213" s="355">
        <v>4680115884182</v>
      </c>
      <c r="E213" s="355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22" t="s">
        <v>339</v>
      </c>
      <c r="O213" s="357"/>
      <c r="P213" s="357"/>
      <c r="Q213" s="357"/>
      <c r="R213" s="35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 x14ac:dyDescent="0.25">
      <c r="A214" s="64" t="s">
        <v>340</v>
      </c>
      <c r="B214" s="64" t="s">
        <v>341</v>
      </c>
      <c r="C214" s="37">
        <v>4301011722</v>
      </c>
      <c r="D214" s="355">
        <v>4680115884205</v>
      </c>
      <c r="E214" s="35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23" t="s">
        <v>342</v>
      </c>
      <c r="O214" s="357"/>
      <c r="P214" s="357"/>
      <c r="Q214" s="357"/>
      <c r="R214" s="35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idden="1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65"/>
      <c r="N215" s="362" t="s">
        <v>43</v>
      </c>
      <c r="O215" s="363"/>
      <c r="P215" s="363"/>
      <c r="Q215" s="363"/>
      <c r="R215" s="363"/>
      <c r="S215" s="363"/>
      <c r="T215" s="364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hidden="1" x14ac:dyDescent="0.2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65"/>
      <c r="N216" s="362" t="s">
        <v>43</v>
      </c>
      <c r="O216" s="363"/>
      <c r="P216" s="363"/>
      <c r="Q216" s="363"/>
      <c r="R216" s="363"/>
      <c r="S216" s="363"/>
      <c r="T216" s="364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hidden="1" customHeight="1" x14ac:dyDescent="0.25">
      <c r="A217" s="377" t="s">
        <v>343</v>
      </c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7"/>
      <c r="P217" s="377"/>
      <c r="Q217" s="377"/>
      <c r="R217" s="377"/>
      <c r="S217" s="377"/>
      <c r="T217" s="377"/>
      <c r="U217" s="377"/>
      <c r="V217" s="377"/>
      <c r="W217" s="377"/>
      <c r="X217" s="377"/>
      <c r="Y217" s="66"/>
      <c r="Z217" s="66"/>
    </row>
    <row r="218" spans="1:53" ht="14.25" hidden="1" customHeight="1" x14ac:dyDescent="0.25">
      <c r="A218" s="368" t="s">
        <v>119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67"/>
      <c r="Z218" s="67"/>
    </row>
    <row r="219" spans="1:53" ht="27" hidden="1" customHeight="1" x14ac:dyDescent="0.25">
      <c r="A219" s="64" t="s">
        <v>344</v>
      </c>
      <c r="B219" s="64" t="s">
        <v>345</v>
      </c>
      <c r="C219" s="37">
        <v>4301011346</v>
      </c>
      <c r="D219" s="355">
        <v>4607091387445</v>
      </c>
      <c r="E219" s="355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1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57"/>
      <c r="P219" s="357"/>
      <c r="Q219" s="357"/>
      <c r="R219" s="35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hidden="1" customHeight="1" x14ac:dyDescent="0.25">
      <c r="A220" s="64" t="s">
        <v>346</v>
      </c>
      <c r="B220" s="64" t="s">
        <v>347</v>
      </c>
      <c r="C220" s="37">
        <v>4301011362</v>
      </c>
      <c r="D220" s="355">
        <v>4607091386004</v>
      </c>
      <c r="E220" s="355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57"/>
      <c r="P220" s="357"/>
      <c r="Q220" s="357"/>
      <c r="R220" s="35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hidden="1" customHeight="1" x14ac:dyDescent="0.25">
      <c r="A221" s="64" t="s">
        <v>346</v>
      </c>
      <c r="B221" s="64" t="s">
        <v>348</v>
      </c>
      <c r="C221" s="37">
        <v>4301011308</v>
      </c>
      <c r="D221" s="355">
        <v>4607091386004</v>
      </c>
      <c r="E221" s="355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57"/>
      <c r="P221" s="357"/>
      <c r="Q221" s="357"/>
      <c r="R221" s="35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hidden="1" customHeight="1" x14ac:dyDescent="0.25">
      <c r="A222" s="64" t="s">
        <v>349</v>
      </c>
      <c r="B222" s="64" t="s">
        <v>350</v>
      </c>
      <c r="C222" s="37">
        <v>4301011347</v>
      </c>
      <c r="D222" s="355">
        <v>4607091386073</v>
      </c>
      <c r="E222" s="355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57"/>
      <c r="P222" s="357"/>
      <c r="Q222" s="357"/>
      <c r="R222" s="35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hidden="1" customHeight="1" x14ac:dyDescent="0.25">
      <c r="A223" s="64" t="s">
        <v>351</v>
      </c>
      <c r="B223" s="64" t="s">
        <v>352</v>
      </c>
      <c r="C223" s="37">
        <v>4301010928</v>
      </c>
      <c r="D223" s="355">
        <v>4607091387322</v>
      </c>
      <c r="E223" s="355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57"/>
      <c r="P223" s="357"/>
      <c r="Q223" s="357"/>
      <c r="R223" s="35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hidden="1" customHeight="1" x14ac:dyDescent="0.25">
      <c r="A224" s="64" t="s">
        <v>351</v>
      </c>
      <c r="B224" s="64" t="s">
        <v>353</v>
      </c>
      <c r="C224" s="37">
        <v>4301011395</v>
      </c>
      <c r="D224" s="355">
        <v>4607091387322</v>
      </c>
      <c r="E224" s="355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57"/>
      <c r="P224" s="357"/>
      <c r="Q224" s="357"/>
      <c r="R224" s="35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hidden="1" customHeight="1" x14ac:dyDescent="0.25">
      <c r="A225" s="64" t="s">
        <v>354</v>
      </c>
      <c r="B225" s="64" t="s">
        <v>355</v>
      </c>
      <c r="C225" s="37">
        <v>4301011311</v>
      </c>
      <c r="D225" s="355">
        <v>4607091387377</v>
      </c>
      <c r="E225" s="355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57"/>
      <c r="P225" s="357"/>
      <c r="Q225" s="357"/>
      <c r="R225" s="35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hidden="1" customHeight="1" x14ac:dyDescent="0.25">
      <c r="A226" s="64" t="s">
        <v>356</v>
      </c>
      <c r="B226" s="64" t="s">
        <v>357</v>
      </c>
      <c r="C226" s="37">
        <v>4301010945</v>
      </c>
      <c r="D226" s="355">
        <v>4607091387353</v>
      </c>
      <c r="E226" s="355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57"/>
      <c r="P226" s="357"/>
      <c r="Q226" s="357"/>
      <c r="R226" s="358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358</v>
      </c>
      <c r="B227" s="64" t="s">
        <v>359</v>
      </c>
      <c r="C227" s="37">
        <v>4301011328</v>
      </c>
      <c r="D227" s="355">
        <v>4607091386011</v>
      </c>
      <c r="E227" s="355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57"/>
      <c r="P227" s="357"/>
      <c r="Q227" s="357"/>
      <c r="R227" s="358"/>
      <c r="S227" s="40" t="s">
        <v>48</v>
      </c>
      <c r="T227" s="40" t="s">
        <v>48</v>
      </c>
      <c r="U227" s="41" t="s">
        <v>0</v>
      </c>
      <c r="V227" s="59">
        <v>100</v>
      </c>
      <c r="W227" s="56">
        <f t="shared" si="12"/>
        <v>100</v>
      </c>
      <c r="X227" s="42">
        <f t="shared" ref="X227:X233" si="13">IFERROR(IF(W227=0,"",ROUNDUP(W227/H227,0)*0.00937),"")</f>
        <v>0.18740000000000001</v>
      </c>
      <c r="Y227" s="69" t="s">
        <v>48</v>
      </c>
      <c r="Z227" s="70" t="s">
        <v>48</v>
      </c>
      <c r="AD227" s="71"/>
      <c r="BA227" s="200" t="s">
        <v>66</v>
      </c>
    </row>
    <row r="228" spans="1:53" ht="27" hidden="1" customHeight="1" x14ac:dyDescent="0.25">
      <c r="A228" s="64" t="s">
        <v>360</v>
      </c>
      <c r="B228" s="64" t="s">
        <v>361</v>
      </c>
      <c r="C228" s="37">
        <v>4301011329</v>
      </c>
      <c r="D228" s="355">
        <v>4607091387308</v>
      </c>
      <c r="E228" s="355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57"/>
      <c r="P228" s="357"/>
      <c r="Q228" s="357"/>
      <c r="R228" s="35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hidden="1" customHeight="1" x14ac:dyDescent="0.25">
      <c r="A229" s="64" t="s">
        <v>362</v>
      </c>
      <c r="B229" s="64" t="s">
        <v>363</v>
      </c>
      <c r="C229" s="37">
        <v>4301011049</v>
      </c>
      <c r="D229" s="355">
        <v>4607091387339</v>
      </c>
      <c r="E229" s="355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57"/>
      <c r="P229" s="357"/>
      <c r="Q229" s="357"/>
      <c r="R229" s="35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hidden="1" customHeight="1" x14ac:dyDescent="0.25">
      <c r="A230" s="64" t="s">
        <v>364</v>
      </c>
      <c r="B230" s="64" t="s">
        <v>365</v>
      </c>
      <c r="C230" s="37">
        <v>4301011433</v>
      </c>
      <c r="D230" s="355">
        <v>4680115882638</v>
      </c>
      <c r="E230" s="35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57"/>
      <c r="P230" s="357"/>
      <c r="Q230" s="357"/>
      <c r="R230" s="35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hidden="1" customHeight="1" x14ac:dyDescent="0.25">
      <c r="A231" s="64" t="s">
        <v>366</v>
      </c>
      <c r="B231" s="64" t="s">
        <v>367</v>
      </c>
      <c r="C231" s="37">
        <v>4301011573</v>
      </c>
      <c r="D231" s="355">
        <v>4680115881938</v>
      </c>
      <c r="E231" s="355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57"/>
      <c r="P231" s="357"/>
      <c r="Q231" s="357"/>
      <c r="R231" s="35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hidden="1" customHeight="1" x14ac:dyDescent="0.25">
      <c r="A232" s="64" t="s">
        <v>368</v>
      </c>
      <c r="B232" s="64" t="s">
        <v>369</v>
      </c>
      <c r="C232" s="37">
        <v>4301010944</v>
      </c>
      <c r="D232" s="355">
        <v>4607091387346</v>
      </c>
      <c r="E232" s="355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57"/>
      <c r="P232" s="357"/>
      <c r="Q232" s="357"/>
      <c r="R232" s="35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hidden="1" customHeight="1" x14ac:dyDescent="0.25">
      <c r="A233" s="64" t="s">
        <v>370</v>
      </c>
      <c r="B233" s="64" t="s">
        <v>371</v>
      </c>
      <c r="C233" s="37">
        <v>4301011353</v>
      </c>
      <c r="D233" s="355">
        <v>4607091389807</v>
      </c>
      <c r="E233" s="355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57"/>
      <c r="P233" s="357"/>
      <c r="Q233" s="357"/>
      <c r="R233" s="35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65"/>
      <c r="N234" s="362" t="s">
        <v>43</v>
      </c>
      <c r="O234" s="363"/>
      <c r="P234" s="363"/>
      <c r="Q234" s="363"/>
      <c r="R234" s="363"/>
      <c r="S234" s="363"/>
      <c r="T234" s="364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20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20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0.18740000000000001</v>
      </c>
      <c r="Y234" s="68"/>
      <c r="Z234" s="68"/>
    </row>
    <row r="235" spans="1:53" x14ac:dyDescent="0.2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65"/>
      <c r="N235" s="362" t="s">
        <v>43</v>
      </c>
      <c r="O235" s="363"/>
      <c r="P235" s="363"/>
      <c r="Q235" s="363"/>
      <c r="R235" s="363"/>
      <c r="S235" s="363"/>
      <c r="T235" s="364"/>
      <c r="U235" s="43" t="s">
        <v>0</v>
      </c>
      <c r="V235" s="44">
        <f>IFERROR(SUM(V219:V233),"0")</f>
        <v>100</v>
      </c>
      <c r="W235" s="44">
        <f>IFERROR(SUM(W219:W233),"0")</f>
        <v>100</v>
      </c>
      <c r="X235" s="43"/>
      <c r="Y235" s="68"/>
      <c r="Z235" s="68"/>
    </row>
    <row r="236" spans="1:53" ht="14.25" hidden="1" customHeight="1" x14ac:dyDescent="0.25">
      <c r="A236" s="368" t="s">
        <v>111</v>
      </c>
      <c r="B236" s="368"/>
      <c r="C236" s="368"/>
      <c r="D236" s="368"/>
      <c r="E236" s="368"/>
      <c r="F236" s="368"/>
      <c r="G236" s="368"/>
      <c r="H236" s="368"/>
      <c r="I236" s="368"/>
      <c r="J236" s="368"/>
      <c r="K236" s="368"/>
      <c r="L236" s="368"/>
      <c r="M236" s="368"/>
      <c r="N236" s="368"/>
      <c r="O236" s="368"/>
      <c r="P236" s="368"/>
      <c r="Q236" s="368"/>
      <c r="R236" s="368"/>
      <c r="S236" s="368"/>
      <c r="T236" s="368"/>
      <c r="U236" s="368"/>
      <c r="V236" s="368"/>
      <c r="W236" s="368"/>
      <c r="X236" s="368"/>
      <c r="Y236" s="67"/>
      <c r="Z236" s="67"/>
    </row>
    <row r="237" spans="1:53" ht="27" hidden="1" customHeight="1" x14ac:dyDescent="0.25">
      <c r="A237" s="64" t="s">
        <v>372</v>
      </c>
      <c r="B237" s="64" t="s">
        <v>373</v>
      </c>
      <c r="C237" s="37">
        <v>4301020254</v>
      </c>
      <c r="D237" s="355">
        <v>4680115881914</v>
      </c>
      <c r="E237" s="35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57"/>
      <c r="P237" s="357"/>
      <c r="Q237" s="357"/>
      <c r="R237" s="358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idden="1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5"/>
      <c r="N238" s="362" t="s">
        <v>43</v>
      </c>
      <c r="O238" s="363"/>
      <c r="P238" s="363"/>
      <c r="Q238" s="363"/>
      <c r="R238" s="363"/>
      <c r="S238" s="363"/>
      <c r="T238" s="364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hidden="1" x14ac:dyDescent="0.2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65"/>
      <c r="N239" s="362" t="s">
        <v>43</v>
      </c>
      <c r="O239" s="363"/>
      <c r="P239" s="363"/>
      <c r="Q239" s="363"/>
      <c r="R239" s="363"/>
      <c r="S239" s="363"/>
      <c r="T239" s="364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hidden="1" customHeight="1" x14ac:dyDescent="0.25">
      <c r="A240" s="368" t="s">
        <v>76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67"/>
      <c r="Z240" s="67"/>
    </row>
    <row r="241" spans="1:53" ht="27" hidden="1" customHeight="1" x14ac:dyDescent="0.25">
      <c r="A241" s="64" t="s">
        <v>374</v>
      </c>
      <c r="B241" s="64" t="s">
        <v>375</v>
      </c>
      <c r="C241" s="37">
        <v>4301030878</v>
      </c>
      <c r="D241" s="355">
        <v>4607091387193</v>
      </c>
      <c r="E241" s="355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57"/>
      <c r="P241" s="357"/>
      <c r="Q241" s="357"/>
      <c r="R241" s="358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hidden="1" customHeight="1" x14ac:dyDescent="0.25">
      <c r="A242" s="64" t="s">
        <v>376</v>
      </c>
      <c r="B242" s="64" t="s">
        <v>377</v>
      </c>
      <c r="C242" s="37">
        <v>4301031153</v>
      </c>
      <c r="D242" s="355">
        <v>4607091387230</v>
      </c>
      <c r="E242" s="355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57"/>
      <c r="P242" s="357"/>
      <c r="Q242" s="357"/>
      <c r="R242" s="358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hidden="1" customHeight="1" x14ac:dyDescent="0.25">
      <c r="A243" s="64" t="s">
        <v>378</v>
      </c>
      <c r="B243" s="64" t="s">
        <v>379</v>
      </c>
      <c r="C243" s="37">
        <v>4301031152</v>
      </c>
      <c r="D243" s="355">
        <v>4607091387285</v>
      </c>
      <c r="E243" s="355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57"/>
      <c r="P243" s="357"/>
      <c r="Q243" s="357"/>
      <c r="R243" s="358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hidden="1" customHeight="1" x14ac:dyDescent="0.25">
      <c r="A244" s="64" t="s">
        <v>380</v>
      </c>
      <c r="B244" s="64" t="s">
        <v>381</v>
      </c>
      <c r="C244" s="37">
        <v>4301031164</v>
      </c>
      <c r="D244" s="355">
        <v>4680115880481</v>
      </c>
      <c r="E244" s="355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57"/>
      <c r="P244" s="357"/>
      <c r="Q244" s="357"/>
      <c r="R244" s="358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idden="1" x14ac:dyDescent="0.2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65"/>
      <c r="N245" s="362" t="s">
        <v>43</v>
      </c>
      <c r="O245" s="363"/>
      <c r="P245" s="363"/>
      <c r="Q245" s="363"/>
      <c r="R245" s="363"/>
      <c r="S245" s="363"/>
      <c r="T245" s="364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65"/>
      <c r="N246" s="362" t="s">
        <v>43</v>
      </c>
      <c r="O246" s="363"/>
      <c r="P246" s="363"/>
      <c r="Q246" s="363"/>
      <c r="R246" s="363"/>
      <c r="S246" s="363"/>
      <c r="T246" s="364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hidden="1" customHeight="1" x14ac:dyDescent="0.25">
      <c r="A247" s="368" t="s">
        <v>81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67"/>
      <c r="Z247" s="67"/>
    </row>
    <row r="248" spans="1:53" ht="16.5" hidden="1" customHeight="1" x14ac:dyDescent="0.25">
      <c r="A248" s="64" t="s">
        <v>382</v>
      </c>
      <c r="B248" s="64" t="s">
        <v>383</v>
      </c>
      <c r="C248" s="37">
        <v>4301051100</v>
      </c>
      <c r="D248" s="355">
        <v>4607091387766</v>
      </c>
      <c r="E248" s="355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4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57"/>
      <c r="P248" s="357"/>
      <c r="Q248" s="357"/>
      <c r="R248" s="358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hidden="1" customHeight="1" x14ac:dyDescent="0.25">
      <c r="A249" s="64" t="s">
        <v>384</v>
      </c>
      <c r="B249" s="64" t="s">
        <v>385</v>
      </c>
      <c r="C249" s="37">
        <v>4301051116</v>
      </c>
      <c r="D249" s="355">
        <v>4607091387957</v>
      </c>
      <c r="E249" s="35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4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57"/>
      <c r="P249" s="357"/>
      <c r="Q249" s="357"/>
      <c r="R249" s="358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hidden="1" customHeight="1" x14ac:dyDescent="0.25">
      <c r="A250" s="64" t="s">
        <v>386</v>
      </c>
      <c r="B250" s="64" t="s">
        <v>387</v>
      </c>
      <c r="C250" s="37">
        <v>4301051115</v>
      </c>
      <c r="D250" s="355">
        <v>4607091387964</v>
      </c>
      <c r="E250" s="355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4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57"/>
      <c r="P250" s="357"/>
      <c r="Q250" s="357"/>
      <c r="R250" s="358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388</v>
      </c>
      <c r="B251" s="64" t="s">
        <v>389</v>
      </c>
      <c r="C251" s="37">
        <v>4301051461</v>
      </c>
      <c r="D251" s="355">
        <v>4680115883604</v>
      </c>
      <c r="E251" s="355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57"/>
      <c r="P251" s="357"/>
      <c r="Q251" s="357"/>
      <c r="R251" s="358"/>
      <c r="S251" s="40" t="s">
        <v>48</v>
      </c>
      <c r="T251" s="40" t="s">
        <v>48</v>
      </c>
      <c r="U251" s="41" t="s">
        <v>0</v>
      </c>
      <c r="V251" s="59">
        <v>85.679999999999993</v>
      </c>
      <c r="W251" s="56">
        <f t="shared" si="14"/>
        <v>86.100000000000009</v>
      </c>
      <c r="X251" s="42">
        <f>IFERROR(IF(W251=0,"",ROUNDUP(W251/H251,0)*0.00753),"")</f>
        <v>0.30873</v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390</v>
      </c>
      <c r="B252" s="64" t="s">
        <v>391</v>
      </c>
      <c r="C252" s="37">
        <v>4301051485</v>
      </c>
      <c r="D252" s="355">
        <v>4680115883567</v>
      </c>
      <c r="E252" s="355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57"/>
      <c r="P252" s="357"/>
      <c r="Q252" s="357"/>
      <c r="R252" s="358"/>
      <c r="S252" s="40" t="s">
        <v>48</v>
      </c>
      <c r="T252" s="40" t="s">
        <v>48</v>
      </c>
      <c r="U252" s="41" t="s">
        <v>0</v>
      </c>
      <c r="V252" s="59">
        <v>75.599999999999994</v>
      </c>
      <c r="W252" s="56">
        <f t="shared" si="14"/>
        <v>75.600000000000009</v>
      </c>
      <c r="X252" s="42">
        <f>IFERROR(IF(W252=0,"",ROUNDUP(W252/H252,0)*0.00753),"")</f>
        <v>0.27107999999999999</v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392</v>
      </c>
      <c r="B253" s="64" t="s">
        <v>393</v>
      </c>
      <c r="C253" s="37">
        <v>4301051134</v>
      </c>
      <c r="D253" s="355">
        <v>4607091381672</v>
      </c>
      <c r="E253" s="355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57"/>
      <c r="P253" s="357"/>
      <c r="Q253" s="357"/>
      <c r="R253" s="358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394</v>
      </c>
      <c r="B254" s="64" t="s">
        <v>395</v>
      </c>
      <c r="C254" s="37">
        <v>4301051130</v>
      </c>
      <c r="D254" s="355">
        <v>4607091387537</v>
      </c>
      <c r="E254" s="355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57"/>
      <c r="P254" s="357"/>
      <c r="Q254" s="357"/>
      <c r="R254" s="358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396</v>
      </c>
      <c r="B255" s="64" t="s">
        <v>397</v>
      </c>
      <c r="C255" s="37">
        <v>4301051132</v>
      </c>
      <c r="D255" s="355">
        <v>4607091387513</v>
      </c>
      <c r="E255" s="355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57"/>
      <c r="P255" s="357"/>
      <c r="Q255" s="357"/>
      <c r="R255" s="358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398</v>
      </c>
      <c r="B256" s="64" t="s">
        <v>399</v>
      </c>
      <c r="C256" s="37">
        <v>4301051277</v>
      </c>
      <c r="D256" s="355">
        <v>4680115880511</v>
      </c>
      <c r="E256" s="355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57"/>
      <c r="P256" s="357"/>
      <c r="Q256" s="357"/>
      <c r="R256" s="35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hidden="1" customHeight="1" x14ac:dyDescent="0.25">
      <c r="A257" s="64" t="s">
        <v>400</v>
      </c>
      <c r="B257" s="64" t="s">
        <v>401</v>
      </c>
      <c r="C257" s="37">
        <v>4301051344</v>
      </c>
      <c r="D257" s="355">
        <v>4680115880412</v>
      </c>
      <c r="E257" s="355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57"/>
      <c r="P257" s="357"/>
      <c r="Q257" s="357"/>
      <c r="R257" s="35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65"/>
      <c r="N258" s="362" t="s">
        <v>43</v>
      </c>
      <c r="O258" s="363"/>
      <c r="P258" s="363"/>
      <c r="Q258" s="363"/>
      <c r="R258" s="363"/>
      <c r="S258" s="363"/>
      <c r="T258" s="364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76.799999999999983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77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0.57980999999999994</v>
      </c>
      <c r="Y258" s="68"/>
      <c r="Z258" s="68"/>
    </row>
    <row r="259" spans="1:53" x14ac:dyDescent="0.2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65"/>
      <c r="N259" s="362" t="s">
        <v>43</v>
      </c>
      <c r="O259" s="363"/>
      <c r="P259" s="363"/>
      <c r="Q259" s="363"/>
      <c r="R259" s="363"/>
      <c r="S259" s="363"/>
      <c r="T259" s="364"/>
      <c r="U259" s="43" t="s">
        <v>0</v>
      </c>
      <c r="V259" s="44">
        <f>IFERROR(SUM(V248:V257),"0")</f>
        <v>161.27999999999997</v>
      </c>
      <c r="W259" s="44">
        <f>IFERROR(SUM(W248:W257),"0")</f>
        <v>161.70000000000002</v>
      </c>
      <c r="X259" s="43"/>
      <c r="Y259" s="68"/>
      <c r="Z259" s="68"/>
    </row>
    <row r="260" spans="1:53" ht="14.25" hidden="1" customHeight="1" x14ac:dyDescent="0.25">
      <c r="A260" s="368" t="s">
        <v>212</v>
      </c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68"/>
      <c r="N260" s="368"/>
      <c r="O260" s="368"/>
      <c r="P260" s="368"/>
      <c r="Q260" s="368"/>
      <c r="R260" s="368"/>
      <c r="S260" s="368"/>
      <c r="T260" s="368"/>
      <c r="U260" s="368"/>
      <c r="V260" s="368"/>
      <c r="W260" s="368"/>
      <c r="X260" s="368"/>
      <c r="Y260" s="67"/>
      <c r="Z260" s="67"/>
    </row>
    <row r="261" spans="1:53" ht="16.5" hidden="1" customHeight="1" x14ac:dyDescent="0.25">
      <c r="A261" s="64" t="s">
        <v>402</v>
      </c>
      <c r="B261" s="64" t="s">
        <v>403</v>
      </c>
      <c r="C261" s="37">
        <v>4301060326</v>
      </c>
      <c r="D261" s="355">
        <v>4607091380880</v>
      </c>
      <c r="E261" s="355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57"/>
      <c r="P261" s="357"/>
      <c r="Q261" s="357"/>
      <c r="R261" s="35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404</v>
      </c>
      <c r="B262" s="64" t="s">
        <v>405</v>
      </c>
      <c r="C262" s="37">
        <v>4301060308</v>
      </c>
      <c r="D262" s="355">
        <v>4607091384482</v>
      </c>
      <c r="E262" s="355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57"/>
      <c r="P262" s="357"/>
      <c r="Q262" s="357"/>
      <c r="R262" s="35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hidden="1" customHeight="1" x14ac:dyDescent="0.25">
      <c r="A263" s="64" t="s">
        <v>406</v>
      </c>
      <c r="B263" s="64" t="s">
        <v>407</v>
      </c>
      <c r="C263" s="37">
        <v>4301060325</v>
      </c>
      <c r="D263" s="355">
        <v>4607091380897</v>
      </c>
      <c r="E263" s="355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4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57"/>
      <c r="P263" s="357"/>
      <c r="Q263" s="357"/>
      <c r="R263" s="358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idden="1" x14ac:dyDescent="0.2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65"/>
      <c r="N264" s="362" t="s">
        <v>43</v>
      </c>
      <c r="O264" s="363"/>
      <c r="P264" s="363"/>
      <c r="Q264" s="363"/>
      <c r="R264" s="363"/>
      <c r="S264" s="363"/>
      <c r="T264" s="364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hidden="1" x14ac:dyDescent="0.2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65"/>
      <c r="N265" s="362" t="s">
        <v>43</v>
      </c>
      <c r="O265" s="363"/>
      <c r="P265" s="363"/>
      <c r="Q265" s="363"/>
      <c r="R265" s="363"/>
      <c r="S265" s="363"/>
      <c r="T265" s="364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hidden="1" customHeight="1" x14ac:dyDescent="0.25">
      <c r="A266" s="368" t="s">
        <v>97</v>
      </c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68"/>
      <c r="N266" s="368"/>
      <c r="O266" s="368"/>
      <c r="P266" s="368"/>
      <c r="Q266" s="368"/>
      <c r="R266" s="368"/>
      <c r="S266" s="368"/>
      <c r="T266" s="368"/>
      <c r="U266" s="368"/>
      <c r="V266" s="368"/>
      <c r="W266" s="368"/>
      <c r="X266" s="368"/>
      <c r="Y266" s="67"/>
      <c r="Z266" s="67"/>
    </row>
    <row r="267" spans="1:53" ht="16.5" hidden="1" customHeight="1" x14ac:dyDescent="0.25">
      <c r="A267" s="64" t="s">
        <v>408</v>
      </c>
      <c r="B267" s="64" t="s">
        <v>409</v>
      </c>
      <c r="C267" s="37">
        <v>4301030232</v>
      </c>
      <c r="D267" s="355">
        <v>4607091388374</v>
      </c>
      <c r="E267" s="355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485" t="s">
        <v>410</v>
      </c>
      <c r="O267" s="357"/>
      <c r="P267" s="357"/>
      <c r="Q267" s="357"/>
      <c r="R267" s="35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hidden="1" customHeight="1" x14ac:dyDescent="0.25">
      <c r="A268" s="64" t="s">
        <v>411</v>
      </c>
      <c r="B268" s="64" t="s">
        <v>412</v>
      </c>
      <c r="C268" s="37">
        <v>4301030235</v>
      </c>
      <c r="D268" s="355">
        <v>4607091388381</v>
      </c>
      <c r="E268" s="355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486" t="s">
        <v>413</v>
      </c>
      <c r="O268" s="357"/>
      <c r="P268" s="357"/>
      <c r="Q268" s="357"/>
      <c r="R268" s="35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hidden="1" customHeight="1" x14ac:dyDescent="0.25">
      <c r="A269" s="64" t="s">
        <v>414</v>
      </c>
      <c r="B269" s="64" t="s">
        <v>415</v>
      </c>
      <c r="C269" s="37">
        <v>4301030233</v>
      </c>
      <c r="D269" s="355">
        <v>4607091388404</v>
      </c>
      <c r="E269" s="355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4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57"/>
      <c r="P269" s="357"/>
      <c r="Q269" s="357"/>
      <c r="R269" s="35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idden="1" x14ac:dyDescent="0.2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65"/>
      <c r="N270" s="362" t="s">
        <v>43</v>
      </c>
      <c r="O270" s="363"/>
      <c r="P270" s="363"/>
      <c r="Q270" s="363"/>
      <c r="R270" s="363"/>
      <c r="S270" s="363"/>
      <c r="T270" s="364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hidden="1" x14ac:dyDescent="0.2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65"/>
      <c r="N271" s="362" t="s">
        <v>43</v>
      </c>
      <c r="O271" s="363"/>
      <c r="P271" s="363"/>
      <c r="Q271" s="363"/>
      <c r="R271" s="363"/>
      <c r="S271" s="363"/>
      <c r="T271" s="364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hidden="1" customHeight="1" x14ac:dyDescent="0.25">
      <c r="A272" s="368" t="s">
        <v>416</v>
      </c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68"/>
      <c r="N272" s="368"/>
      <c r="O272" s="368"/>
      <c r="P272" s="368"/>
      <c r="Q272" s="368"/>
      <c r="R272" s="368"/>
      <c r="S272" s="368"/>
      <c r="T272" s="368"/>
      <c r="U272" s="368"/>
      <c r="V272" s="368"/>
      <c r="W272" s="368"/>
      <c r="X272" s="368"/>
      <c r="Y272" s="67"/>
      <c r="Z272" s="67"/>
    </row>
    <row r="273" spans="1:53" ht="16.5" hidden="1" customHeight="1" x14ac:dyDescent="0.25">
      <c r="A273" s="64" t="s">
        <v>417</v>
      </c>
      <c r="B273" s="64" t="s">
        <v>418</v>
      </c>
      <c r="C273" s="37">
        <v>4301180007</v>
      </c>
      <c r="D273" s="355">
        <v>4680115881808</v>
      </c>
      <c r="E273" s="355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4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57"/>
      <c r="P273" s="357"/>
      <c r="Q273" s="357"/>
      <c r="R273" s="35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hidden="1" customHeight="1" x14ac:dyDescent="0.25">
      <c r="A274" s="64" t="s">
        <v>421</v>
      </c>
      <c r="B274" s="64" t="s">
        <v>422</v>
      </c>
      <c r="C274" s="37">
        <v>4301180006</v>
      </c>
      <c r="D274" s="355">
        <v>4680115881822</v>
      </c>
      <c r="E274" s="355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57"/>
      <c r="P274" s="357"/>
      <c r="Q274" s="357"/>
      <c r="R274" s="35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hidden="1" customHeight="1" x14ac:dyDescent="0.25">
      <c r="A275" s="64" t="s">
        <v>423</v>
      </c>
      <c r="B275" s="64" t="s">
        <v>424</v>
      </c>
      <c r="C275" s="37">
        <v>4301180001</v>
      </c>
      <c r="D275" s="355">
        <v>4680115880016</v>
      </c>
      <c r="E275" s="355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57"/>
      <c r="P275" s="357"/>
      <c r="Q275" s="357"/>
      <c r="R275" s="35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idden="1" x14ac:dyDescent="0.2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65"/>
      <c r="N276" s="362" t="s">
        <v>43</v>
      </c>
      <c r="O276" s="363"/>
      <c r="P276" s="363"/>
      <c r="Q276" s="363"/>
      <c r="R276" s="363"/>
      <c r="S276" s="363"/>
      <c r="T276" s="364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hidden="1" x14ac:dyDescent="0.2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65"/>
      <c r="N277" s="362" t="s">
        <v>43</v>
      </c>
      <c r="O277" s="363"/>
      <c r="P277" s="363"/>
      <c r="Q277" s="363"/>
      <c r="R277" s="363"/>
      <c r="S277" s="363"/>
      <c r="T277" s="364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hidden="1" customHeight="1" x14ac:dyDescent="0.25">
      <c r="A278" s="377" t="s">
        <v>425</v>
      </c>
      <c r="B278" s="377"/>
      <c r="C278" s="377"/>
      <c r="D278" s="377"/>
      <c r="E278" s="377"/>
      <c r="F278" s="377"/>
      <c r="G278" s="377"/>
      <c r="H278" s="377"/>
      <c r="I278" s="377"/>
      <c r="J278" s="377"/>
      <c r="K278" s="377"/>
      <c r="L278" s="377"/>
      <c r="M278" s="377"/>
      <c r="N278" s="377"/>
      <c r="O278" s="377"/>
      <c r="P278" s="377"/>
      <c r="Q278" s="377"/>
      <c r="R278" s="377"/>
      <c r="S278" s="377"/>
      <c r="T278" s="377"/>
      <c r="U278" s="377"/>
      <c r="V278" s="377"/>
      <c r="W278" s="377"/>
      <c r="X278" s="377"/>
      <c r="Y278" s="66"/>
      <c r="Z278" s="66"/>
    </row>
    <row r="279" spans="1:53" ht="14.25" hidden="1" customHeight="1" x14ac:dyDescent="0.25">
      <c r="A279" s="368" t="s">
        <v>119</v>
      </c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68"/>
      <c r="N279" s="368"/>
      <c r="O279" s="368"/>
      <c r="P279" s="368"/>
      <c r="Q279" s="368"/>
      <c r="R279" s="368"/>
      <c r="S279" s="368"/>
      <c r="T279" s="368"/>
      <c r="U279" s="368"/>
      <c r="V279" s="368"/>
      <c r="W279" s="368"/>
      <c r="X279" s="368"/>
      <c r="Y279" s="67"/>
      <c r="Z279" s="67"/>
    </row>
    <row r="280" spans="1:53" ht="27" hidden="1" customHeight="1" x14ac:dyDescent="0.25">
      <c r="A280" s="64" t="s">
        <v>426</v>
      </c>
      <c r="B280" s="64" t="s">
        <v>427</v>
      </c>
      <c r="C280" s="37">
        <v>4301011315</v>
      </c>
      <c r="D280" s="355">
        <v>4607091387421</v>
      </c>
      <c r="E280" s="355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57"/>
      <c r="P280" s="357"/>
      <c r="Q280" s="357"/>
      <c r="R280" s="358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hidden="1" customHeight="1" x14ac:dyDescent="0.25">
      <c r="A281" s="64" t="s">
        <v>426</v>
      </c>
      <c r="B281" s="64" t="s">
        <v>428</v>
      </c>
      <c r="C281" s="37">
        <v>4301011121</v>
      </c>
      <c r="D281" s="355">
        <v>4607091387421</v>
      </c>
      <c r="E281" s="355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4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57"/>
      <c r="P281" s="357"/>
      <c r="Q281" s="357"/>
      <c r="R281" s="358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hidden="1" customHeight="1" x14ac:dyDescent="0.25">
      <c r="A282" s="64" t="s">
        <v>429</v>
      </c>
      <c r="B282" s="64" t="s">
        <v>430</v>
      </c>
      <c r="C282" s="37">
        <v>4301011619</v>
      </c>
      <c r="D282" s="355">
        <v>4607091387452</v>
      </c>
      <c r="E282" s="355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4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57"/>
      <c r="P282" s="357"/>
      <c r="Q282" s="357"/>
      <c r="R282" s="358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hidden="1" customHeight="1" x14ac:dyDescent="0.25">
      <c r="A283" s="64" t="s">
        <v>429</v>
      </c>
      <c r="B283" s="64" t="s">
        <v>431</v>
      </c>
      <c r="C283" s="37">
        <v>4301011322</v>
      </c>
      <c r="D283" s="355">
        <v>4607091387452</v>
      </c>
      <c r="E283" s="355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57"/>
      <c r="P283" s="357"/>
      <c r="Q283" s="357"/>
      <c r="R283" s="358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hidden="1" customHeight="1" x14ac:dyDescent="0.25">
      <c r="A284" s="64" t="s">
        <v>429</v>
      </c>
      <c r="B284" s="64" t="s">
        <v>432</v>
      </c>
      <c r="C284" s="37">
        <v>4301011396</v>
      </c>
      <c r="D284" s="355">
        <v>4607091387452</v>
      </c>
      <c r="E284" s="355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57"/>
      <c r="P284" s="357"/>
      <c r="Q284" s="357"/>
      <c r="R284" s="358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hidden="1" customHeight="1" x14ac:dyDescent="0.25">
      <c r="A285" s="64" t="s">
        <v>433</v>
      </c>
      <c r="B285" s="64" t="s">
        <v>434</v>
      </c>
      <c r="C285" s="37">
        <v>4301011313</v>
      </c>
      <c r="D285" s="355">
        <v>4607091385984</v>
      </c>
      <c r="E285" s="355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4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57"/>
      <c r="P285" s="357"/>
      <c r="Q285" s="357"/>
      <c r="R285" s="358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4301011316</v>
      </c>
      <c r="D286" s="355">
        <v>4607091387438</v>
      </c>
      <c r="E286" s="355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57"/>
      <c r="P286" s="357"/>
      <c r="Q286" s="357"/>
      <c r="R286" s="358"/>
      <c r="S286" s="40" t="s">
        <v>48</v>
      </c>
      <c r="T286" s="40" t="s">
        <v>48</v>
      </c>
      <c r="U286" s="41" t="s">
        <v>0</v>
      </c>
      <c r="V286" s="59">
        <v>120</v>
      </c>
      <c r="W286" s="56">
        <f t="shared" si="15"/>
        <v>120</v>
      </c>
      <c r="X286" s="42">
        <f>IFERROR(IF(W286=0,"",ROUNDUP(W286/H286,0)*0.00937),"")</f>
        <v>0.22488</v>
      </c>
      <c r="Y286" s="69" t="s">
        <v>48</v>
      </c>
      <c r="Z286" s="70" t="s">
        <v>48</v>
      </c>
      <c r="AD286" s="71"/>
      <c r="BA286" s="237" t="s">
        <v>66</v>
      </c>
    </row>
    <row r="287" spans="1:53" ht="27" hidden="1" customHeight="1" x14ac:dyDescent="0.25">
      <c r="A287" s="64" t="s">
        <v>437</v>
      </c>
      <c r="B287" s="64" t="s">
        <v>438</v>
      </c>
      <c r="C287" s="37">
        <v>4301011318</v>
      </c>
      <c r="D287" s="355">
        <v>4607091387469</v>
      </c>
      <c r="E287" s="355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57"/>
      <c r="P287" s="357"/>
      <c r="Q287" s="357"/>
      <c r="R287" s="35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65"/>
      <c r="N288" s="362" t="s">
        <v>43</v>
      </c>
      <c r="O288" s="363"/>
      <c r="P288" s="363"/>
      <c r="Q288" s="363"/>
      <c r="R288" s="363"/>
      <c r="S288" s="363"/>
      <c r="T288" s="364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24</v>
      </c>
      <c r="W288" s="44">
        <f>IFERROR(W280/H280,"0")+IFERROR(W281/H281,"0")+IFERROR(W282/H282,"0")+IFERROR(W283/H283,"0")+IFERROR(W284/H284,"0")+IFERROR(W285/H285,"0")+IFERROR(W286/H286,"0")+IFERROR(W287/H287,"0")</f>
        <v>24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0.22488</v>
      </c>
      <c r="Y288" s="68"/>
      <c r="Z288" s="68"/>
    </row>
    <row r="289" spans="1:53" x14ac:dyDescent="0.2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65"/>
      <c r="N289" s="362" t="s">
        <v>43</v>
      </c>
      <c r="O289" s="363"/>
      <c r="P289" s="363"/>
      <c r="Q289" s="363"/>
      <c r="R289" s="363"/>
      <c r="S289" s="363"/>
      <c r="T289" s="364"/>
      <c r="U289" s="43" t="s">
        <v>0</v>
      </c>
      <c r="V289" s="44">
        <f>IFERROR(SUM(V280:V287),"0")</f>
        <v>120</v>
      </c>
      <c r="W289" s="44">
        <f>IFERROR(SUM(W280:W287),"0")</f>
        <v>120</v>
      </c>
      <c r="X289" s="43"/>
      <c r="Y289" s="68"/>
      <c r="Z289" s="68"/>
    </row>
    <row r="290" spans="1:53" ht="14.25" hidden="1" customHeight="1" x14ac:dyDescent="0.25">
      <c r="A290" s="368" t="s">
        <v>76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67"/>
      <c r="Z290" s="67"/>
    </row>
    <row r="291" spans="1:53" ht="27" hidden="1" customHeight="1" x14ac:dyDescent="0.25">
      <c r="A291" s="64" t="s">
        <v>439</v>
      </c>
      <c r="B291" s="64" t="s">
        <v>440</v>
      </c>
      <c r="C291" s="37">
        <v>4301031154</v>
      </c>
      <c r="D291" s="355">
        <v>4607091387292</v>
      </c>
      <c r="E291" s="355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7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57"/>
      <c r="P291" s="357"/>
      <c r="Q291" s="357"/>
      <c r="R291" s="35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441</v>
      </c>
      <c r="B292" s="64" t="s">
        <v>442</v>
      </c>
      <c r="C292" s="37">
        <v>4301031155</v>
      </c>
      <c r="D292" s="355">
        <v>4607091387315</v>
      </c>
      <c r="E292" s="355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57"/>
      <c r="P292" s="357"/>
      <c r="Q292" s="357"/>
      <c r="R292" s="358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idden="1" x14ac:dyDescent="0.2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65"/>
      <c r="N293" s="362" t="s">
        <v>43</v>
      </c>
      <c r="O293" s="363"/>
      <c r="P293" s="363"/>
      <c r="Q293" s="363"/>
      <c r="R293" s="363"/>
      <c r="S293" s="363"/>
      <c r="T293" s="364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hidden="1" x14ac:dyDescent="0.2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65"/>
      <c r="N294" s="362" t="s">
        <v>43</v>
      </c>
      <c r="O294" s="363"/>
      <c r="P294" s="363"/>
      <c r="Q294" s="363"/>
      <c r="R294" s="363"/>
      <c r="S294" s="363"/>
      <c r="T294" s="364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hidden="1" customHeight="1" x14ac:dyDescent="0.25">
      <c r="A295" s="377" t="s">
        <v>443</v>
      </c>
      <c r="B295" s="377"/>
      <c r="C295" s="377"/>
      <c r="D295" s="377"/>
      <c r="E295" s="377"/>
      <c r="F295" s="377"/>
      <c r="G295" s="377"/>
      <c r="H295" s="377"/>
      <c r="I295" s="377"/>
      <c r="J295" s="377"/>
      <c r="K295" s="377"/>
      <c r="L295" s="377"/>
      <c r="M295" s="377"/>
      <c r="N295" s="377"/>
      <c r="O295" s="377"/>
      <c r="P295" s="377"/>
      <c r="Q295" s="377"/>
      <c r="R295" s="377"/>
      <c r="S295" s="377"/>
      <c r="T295" s="377"/>
      <c r="U295" s="377"/>
      <c r="V295" s="377"/>
      <c r="W295" s="377"/>
      <c r="X295" s="377"/>
      <c r="Y295" s="66"/>
      <c r="Z295" s="66"/>
    </row>
    <row r="296" spans="1:53" ht="14.25" hidden="1" customHeight="1" x14ac:dyDescent="0.25">
      <c r="A296" s="368" t="s">
        <v>76</v>
      </c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8"/>
      <c r="N296" s="368"/>
      <c r="O296" s="368"/>
      <c r="P296" s="368"/>
      <c r="Q296" s="368"/>
      <c r="R296" s="368"/>
      <c r="S296" s="368"/>
      <c r="T296" s="368"/>
      <c r="U296" s="368"/>
      <c r="V296" s="368"/>
      <c r="W296" s="368"/>
      <c r="X296" s="368"/>
      <c r="Y296" s="67"/>
      <c r="Z296" s="67"/>
    </row>
    <row r="297" spans="1:53" ht="27" customHeight="1" x14ac:dyDescent="0.25">
      <c r="A297" s="64" t="s">
        <v>444</v>
      </c>
      <c r="B297" s="64" t="s">
        <v>445</v>
      </c>
      <c r="C297" s="37">
        <v>4301031066</v>
      </c>
      <c r="D297" s="355">
        <v>4607091383836</v>
      </c>
      <c r="E297" s="355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57"/>
      <c r="P297" s="357"/>
      <c r="Q297" s="357"/>
      <c r="R297" s="358"/>
      <c r="S297" s="40" t="s">
        <v>48</v>
      </c>
      <c r="T297" s="40" t="s">
        <v>48</v>
      </c>
      <c r="U297" s="41" t="s">
        <v>0</v>
      </c>
      <c r="V297" s="59">
        <v>45</v>
      </c>
      <c r="W297" s="56">
        <f>IFERROR(IF(V297="",0,CEILING((V297/$H297),1)*$H297),"")</f>
        <v>45</v>
      </c>
      <c r="X297" s="42">
        <f>IFERROR(IF(W297=0,"",ROUNDUP(W297/H297,0)*0.00753),"")</f>
        <v>0.18825</v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65"/>
      <c r="N298" s="362" t="s">
        <v>43</v>
      </c>
      <c r="O298" s="363"/>
      <c r="P298" s="363"/>
      <c r="Q298" s="363"/>
      <c r="R298" s="363"/>
      <c r="S298" s="363"/>
      <c r="T298" s="364"/>
      <c r="U298" s="43" t="s">
        <v>42</v>
      </c>
      <c r="V298" s="44">
        <f>IFERROR(V297/H297,"0")</f>
        <v>25</v>
      </c>
      <c r="W298" s="44">
        <f>IFERROR(W297/H297,"0")</f>
        <v>25</v>
      </c>
      <c r="X298" s="44">
        <f>IFERROR(IF(X297="",0,X297),"0")</f>
        <v>0.18825</v>
      </c>
      <c r="Y298" s="68"/>
      <c r="Z298" s="68"/>
    </row>
    <row r="299" spans="1:53" x14ac:dyDescent="0.2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65"/>
      <c r="N299" s="362" t="s">
        <v>43</v>
      </c>
      <c r="O299" s="363"/>
      <c r="P299" s="363"/>
      <c r="Q299" s="363"/>
      <c r="R299" s="363"/>
      <c r="S299" s="363"/>
      <c r="T299" s="364"/>
      <c r="U299" s="43" t="s">
        <v>0</v>
      </c>
      <c r="V299" s="44">
        <f>IFERROR(SUM(V297:V297),"0")</f>
        <v>45</v>
      </c>
      <c r="W299" s="44">
        <f>IFERROR(SUM(W297:W297),"0")</f>
        <v>45</v>
      </c>
      <c r="X299" s="43"/>
      <c r="Y299" s="68"/>
      <c r="Z299" s="68"/>
    </row>
    <row r="300" spans="1:53" ht="14.25" hidden="1" customHeight="1" x14ac:dyDescent="0.25">
      <c r="A300" s="368" t="s">
        <v>81</v>
      </c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68"/>
      <c r="N300" s="368"/>
      <c r="O300" s="368"/>
      <c r="P300" s="368"/>
      <c r="Q300" s="368"/>
      <c r="R300" s="368"/>
      <c r="S300" s="368"/>
      <c r="T300" s="368"/>
      <c r="U300" s="368"/>
      <c r="V300" s="368"/>
      <c r="W300" s="368"/>
      <c r="X300" s="368"/>
      <c r="Y300" s="67"/>
      <c r="Z300" s="67"/>
    </row>
    <row r="301" spans="1:53" ht="27" hidden="1" customHeight="1" x14ac:dyDescent="0.25">
      <c r="A301" s="64" t="s">
        <v>446</v>
      </c>
      <c r="B301" s="64" t="s">
        <v>447</v>
      </c>
      <c r="C301" s="37">
        <v>4301051142</v>
      </c>
      <c r="D301" s="355">
        <v>4607091387919</v>
      </c>
      <c r="E301" s="355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4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57"/>
      <c r="P301" s="357"/>
      <c r="Q301" s="357"/>
      <c r="R301" s="35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hidden="1" x14ac:dyDescent="0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5"/>
      <c r="N302" s="362" t="s">
        <v>43</v>
      </c>
      <c r="O302" s="363"/>
      <c r="P302" s="363"/>
      <c r="Q302" s="363"/>
      <c r="R302" s="363"/>
      <c r="S302" s="363"/>
      <c r="T302" s="36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hidden="1" x14ac:dyDescent="0.2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65"/>
      <c r="N303" s="362" t="s">
        <v>43</v>
      </c>
      <c r="O303" s="363"/>
      <c r="P303" s="363"/>
      <c r="Q303" s="363"/>
      <c r="R303" s="363"/>
      <c r="S303" s="363"/>
      <c r="T303" s="36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hidden="1" customHeight="1" x14ac:dyDescent="0.25">
      <c r="A304" s="368" t="s">
        <v>212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67"/>
      <c r="Z304" s="67"/>
    </row>
    <row r="305" spans="1:53" ht="27" customHeight="1" x14ac:dyDescent="0.25">
      <c r="A305" s="64" t="s">
        <v>448</v>
      </c>
      <c r="B305" s="64" t="s">
        <v>449</v>
      </c>
      <c r="C305" s="37">
        <v>4301060324</v>
      </c>
      <c r="D305" s="355">
        <v>4607091388831</v>
      </c>
      <c r="E305" s="355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57"/>
      <c r="P305" s="357"/>
      <c r="Q305" s="357"/>
      <c r="R305" s="358"/>
      <c r="S305" s="40" t="s">
        <v>48</v>
      </c>
      <c r="T305" s="40" t="s">
        <v>48</v>
      </c>
      <c r="U305" s="41" t="s">
        <v>0</v>
      </c>
      <c r="V305" s="59">
        <v>34.200000000000003</v>
      </c>
      <c r="W305" s="56">
        <f>IFERROR(IF(V305="",0,CEILING((V305/$H305),1)*$H305),"")</f>
        <v>34.199999999999996</v>
      </c>
      <c r="X305" s="42">
        <f>IFERROR(IF(W305=0,"",ROUNDUP(W305/H305,0)*0.00753),"")</f>
        <v>0.11295000000000001</v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5"/>
      <c r="N306" s="362" t="s">
        <v>43</v>
      </c>
      <c r="O306" s="363"/>
      <c r="P306" s="363"/>
      <c r="Q306" s="363"/>
      <c r="R306" s="363"/>
      <c r="S306" s="363"/>
      <c r="T306" s="364"/>
      <c r="U306" s="43" t="s">
        <v>42</v>
      </c>
      <c r="V306" s="44">
        <f>IFERROR(V305/H305,"0")</f>
        <v>15.000000000000002</v>
      </c>
      <c r="W306" s="44">
        <f>IFERROR(W305/H305,"0")</f>
        <v>15</v>
      </c>
      <c r="X306" s="44">
        <f>IFERROR(IF(X305="",0,X305),"0")</f>
        <v>0.11295000000000001</v>
      </c>
      <c r="Y306" s="68"/>
      <c r="Z306" s="68"/>
    </row>
    <row r="307" spans="1:53" x14ac:dyDescent="0.2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65"/>
      <c r="N307" s="362" t="s">
        <v>43</v>
      </c>
      <c r="O307" s="363"/>
      <c r="P307" s="363"/>
      <c r="Q307" s="363"/>
      <c r="R307" s="363"/>
      <c r="S307" s="363"/>
      <c r="T307" s="364"/>
      <c r="U307" s="43" t="s">
        <v>0</v>
      </c>
      <c r="V307" s="44">
        <f>IFERROR(SUM(V305:V305),"0")</f>
        <v>34.200000000000003</v>
      </c>
      <c r="W307" s="44">
        <f>IFERROR(SUM(W305:W305),"0")</f>
        <v>34.199999999999996</v>
      </c>
      <c r="X307" s="43"/>
      <c r="Y307" s="68"/>
      <c r="Z307" s="68"/>
    </row>
    <row r="308" spans="1:53" ht="14.25" hidden="1" customHeight="1" x14ac:dyDescent="0.25">
      <c r="A308" s="368" t="s">
        <v>97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67"/>
      <c r="Z308" s="67"/>
    </row>
    <row r="309" spans="1:53" ht="27" customHeight="1" x14ac:dyDescent="0.25">
      <c r="A309" s="64" t="s">
        <v>450</v>
      </c>
      <c r="B309" s="64" t="s">
        <v>451</v>
      </c>
      <c r="C309" s="37">
        <v>4301032015</v>
      </c>
      <c r="D309" s="355">
        <v>4607091383102</v>
      </c>
      <c r="E309" s="355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57"/>
      <c r="P309" s="357"/>
      <c r="Q309" s="357"/>
      <c r="R309" s="358"/>
      <c r="S309" s="40" t="s">
        <v>48</v>
      </c>
      <c r="T309" s="40" t="s">
        <v>48</v>
      </c>
      <c r="U309" s="41" t="s">
        <v>0</v>
      </c>
      <c r="V309" s="59">
        <v>43.35</v>
      </c>
      <c r="W309" s="56">
        <f>IFERROR(IF(V309="",0,CEILING((V309/$H309),1)*$H309),"")</f>
        <v>43.349999999999994</v>
      </c>
      <c r="X309" s="42">
        <f>IFERROR(IF(W309=0,"",ROUNDUP(W309/H309,0)*0.00753),"")</f>
        <v>0.12801000000000001</v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5"/>
      <c r="N310" s="362" t="s">
        <v>43</v>
      </c>
      <c r="O310" s="363"/>
      <c r="P310" s="363"/>
      <c r="Q310" s="363"/>
      <c r="R310" s="363"/>
      <c r="S310" s="363"/>
      <c r="T310" s="364"/>
      <c r="U310" s="43" t="s">
        <v>42</v>
      </c>
      <c r="V310" s="44">
        <f>IFERROR(V309/H309,"0")</f>
        <v>17</v>
      </c>
      <c r="W310" s="44">
        <f>IFERROR(W309/H309,"0")</f>
        <v>17</v>
      </c>
      <c r="X310" s="44">
        <f>IFERROR(IF(X309="",0,X309),"0")</f>
        <v>0.12801000000000001</v>
      </c>
      <c r="Y310" s="68"/>
      <c r="Z310" s="68"/>
    </row>
    <row r="311" spans="1:53" x14ac:dyDescent="0.2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65"/>
      <c r="N311" s="362" t="s">
        <v>43</v>
      </c>
      <c r="O311" s="363"/>
      <c r="P311" s="363"/>
      <c r="Q311" s="363"/>
      <c r="R311" s="363"/>
      <c r="S311" s="363"/>
      <c r="T311" s="364"/>
      <c r="U311" s="43" t="s">
        <v>0</v>
      </c>
      <c r="V311" s="44">
        <f>IFERROR(SUM(V309:V309),"0")</f>
        <v>43.35</v>
      </c>
      <c r="W311" s="44">
        <f>IFERROR(SUM(W309:W309),"0")</f>
        <v>43.349999999999994</v>
      </c>
      <c r="X311" s="43"/>
      <c r="Y311" s="68"/>
      <c r="Z311" s="68"/>
    </row>
    <row r="312" spans="1:53" ht="27.75" hidden="1" customHeight="1" x14ac:dyDescent="0.2">
      <c r="A312" s="376" t="s">
        <v>452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55"/>
      <c r="Z312" s="55"/>
    </row>
    <row r="313" spans="1:53" ht="16.5" hidden="1" customHeight="1" x14ac:dyDescent="0.25">
      <c r="A313" s="377" t="s">
        <v>453</v>
      </c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7"/>
      <c r="O313" s="377"/>
      <c r="P313" s="377"/>
      <c r="Q313" s="377"/>
      <c r="R313" s="377"/>
      <c r="S313" s="377"/>
      <c r="T313" s="377"/>
      <c r="U313" s="377"/>
      <c r="V313" s="377"/>
      <c r="W313" s="377"/>
      <c r="X313" s="377"/>
      <c r="Y313" s="66"/>
      <c r="Z313" s="66"/>
    </row>
    <row r="314" spans="1:53" ht="14.25" hidden="1" customHeight="1" x14ac:dyDescent="0.25">
      <c r="A314" s="368" t="s">
        <v>119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67"/>
      <c r="Z314" s="67"/>
    </row>
    <row r="315" spans="1:53" ht="27" hidden="1" customHeight="1" x14ac:dyDescent="0.25">
      <c r="A315" s="64" t="s">
        <v>454</v>
      </c>
      <c r="B315" s="64" t="s">
        <v>455</v>
      </c>
      <c r="C315" s="37">
        <v>4301011339</v>
      </c>
      <c r="D315" s="355">
        <v>4607091383997</v>
      </c>
      <c r="E315" s="355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4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57"/>
      <c r="P315" s="357"/>
      <c r="Q315" s="357"/>
      <c r="R315" s="358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ref="W315:W322" si="16"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27" hidden="1" customHeight="1" x14ac:dyDescent="0.25">
      <c r="A316" s="64" t="s">
        <v>454</v>
      </c>
      <c r="B316" s="64" t="s">
        <v>456</v>
      </c>
      <c r="C316" s="37">
        <v>4301011239</v>
      </c>
      <c r="D316" s="355">
        <v>4607091383997</v>
      </c>
      <c r="E316" s="355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57"/>
      <c r="P316" s="357"/>
      <c r="Q316" s="357"/>
      <c r="R316" s="358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hidden="1" customHeight="1" x14ac:dyDescent="0.25">
      <c r="A317" s="64" t="s">
        <v>457</v>
      </c>
      <c r="B317" s="64" t="s">
        <v>458</v>
      </c>
      <c r="C317" s="37">
        <v>4301011326</v>
      </c>
      <c r="D317" s="355">
        <v>4607091384130</v>
      </c>
      <c r="E317" s="355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57"/>
      <c r="P317" s="357"/>
      <c r="Q317" s="357"/>
      <c r="R317" s="358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hidden="1" customHeight="1" x14ac:dyDescent="0.25">
      <c r="A318" s="64" t="s">
        <v>457</v>
      </c>
      <c r="B318" s="64" t="s">
        <v>459</v>
      </c>
      <c r="C318" s="37">
        <v>4301011240</v>
      </c>
      <c r="D318" s="355">
        <v>4607091384130</v>
      </c>
      <c r="E318" s="355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4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57"/>
      <c r="P318" s="357"/>
      <c r="Q318" s="357"/>
      <c r="R318" s="358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hidden="1" customHeight="1" x14ac:dyDescent="0.25">
      <c r="A319" s="64" t="s">
        <v>460</v>
      </c>
      <c r="B319" s="64" t="s">
        <v>461</v>
      </c>
      <c r="C319" s="37">
        <v>4301011330</v>
      </c>
      <c r="D319" s="355">
        <v>4607091384147</v>
      </c>
      <c r="E319" s="355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46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57"/>
      <c r="P319" s="357"/>
      <c r="Q319" s="357"/>
      <c r="R319" s="358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hidden="1" customHeight="1" x14ac:dyDescent="0.25">
      <c r="A320" s="64" t="s">
        <v>460</v>
      </c>
      <c r="B320" s="64" t="s">
        <v>462</v>
      </c>
      <c r="C320" s="37">
        <v>4301011238</v>
      </c>
      <c r="D320" s="355">
        <v>4607091384147</v>
      </c>
      <c r="E320" s="355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57"/>
      <c r="P320" s="357"/>
      <c r="Q320" s="357"/>
      <c r="R320" s="358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hidden="1" customHeight="1" x14ac:dyDescent="0.25">
      <c r="A321" s="64" t="s">
        <v>463</v>
      </c>
      <c r="B321" s="64" t="s">
        <v>464</v>
      </c>
      <c r="C321" s="37">
        <v>4301011327</v>
      </c>
      <c r="D321" s="355">
        <v>4607091384154</v>
      </c>
      <c r="E321" s="355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57"/>
      <c r="P321" s="357"/>
      <c r="Q321" s="357"/>
      <c r="R321" s="358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hidden="1" customHeight="1" x14ac:dyDescent="0.25">
      <c r="A322" s="64" t="s">
        <v>465</v>
      </c>
      <c r="B322" s="64" t="s">
        <v>466</v>
      </c>
      <c r="C322" s="37">
        <v>4301011332</v>
      </c>
      <c r="D322" s="355">
        <v>4607091384161</v>
      </c>
      <c r="E322" s="355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45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57"/>
      <c r="P322" s="357"/>
      <c r="Q322" s="357"/>
      <c r="R322" s="358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idden="1" x14ac:dyDescent="0.2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65"/>
      <c r="N323" s="362" t="s">
        <v>43</v>
      </c>
      <c r="O323" s="363"/>
      <c r="P323" s="363"/>
      <c r="Q323" s="363"/>
      <c r="R323" s="363"/>
      <c r="S323" s="363"/>
      <c r="T323" s="364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0</v>
      </c>
      <c r="W323" s="44">
        <f>IFERROR(W315/H315,"0")+IFERROR(W316/H316,"0")+IFERROR(W317/H317,"0")+IFERROR(W318/H318,"0")+IFERROR(W319/H319,"0")+IFERROR(W320/H320,"0")+IFERROR(W321/H321,"0")+IFERROR(W322/H322,"0")</f>
        <v>0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68"/>
      <c r="Z323" s="68"/>
    </row>
    <row r="324" spans="1:53" hidden="1" x14ac:dyDescent="0.2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65"/>
      <c r="N324" s="362" t="s">
        <v>43</v>
      </c>
      <c r="O324" s="363"/>
      <c r="P324" s="363"/>
      <c r="Q324" s="363"/>
      <c r="R324" s="363"/>
      <c r="S324" s="363"/>
      <c r="T324" s="364"/>
      <c r="U324" s="43" t="s">
        <v>0</v>
      </c>
      <c r="V324" s="44">
        <f>IFERROR(SUM(V315:V322),"0")</f>
        <v>0</v>
      </c>
      <c r="W324" s="44">
        <f>IFERROR(SUM(W315:W322),"0")</f>
        <v>0</v>
      </c>
      <c r="X324" s="43"/>
      <c r="Y324" s="68"/>
      <c r="Z324" s="68"/>
    </row>
    <row r="325" spans="1:53" ht="14.25" hidden="1" customHeight="1" x14ac:dyDescent="0.25">
      <c r="A325" s="368" t="s">
        <v>111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67"/>
      <c r="Z325" s="67"/>
    </row>
    <row r="326" spans="1:53" ht="27" hidden="1" customHeight="1" x14ac:dyDescent="0.25">
      <c r="A326" s="64" t="s">
        <v>467</v>
      </c>
      <c r="B326" s="64" t="s">
        <v>468</v>
      </c>
      <c r="C326" s="37">
        <v>4301020178</v>
      </c>
      <c r="D326" s="355">
        <v>4607091383980</v>
      </c>
      <c r="E326" s="355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57"/>
      <c r="P326" s="357"/>
      <c r="Q326" s="357"/>
      <c r="R326" s="35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hidden="1" customHeight="1" x14ac:dyDescent="0.25">
      <c r="A327" s="64" t="s">
        <v>469</v>
      </c>
      <c r="B327" s="64" t="s">
        <v>470</v>
      </c>
      <c r="C327" s="37">
        <v>4301020270</v>
      </c>
      <c r="D327" s="355">
        <v>4680115883314</v>
      </c>
      <c r="E327" s="355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4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57"/>
      <c r="P327" s="357"/>
      <c r="Q327" s="357"/>
      <c r="R327" s="358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471</v>
      </c>
      <c r="B328" s="64" t="s">
        <v>472</v>
      </c>
      <c r="C328" s="37">
        <v>4301020179</v>
      </c>
      <c r="D328" s="355">
        <v>4607091384178</v>
      </c>
      <c r="E328" s="355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4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57"/>
      <c r="P328" s="357"/>
      <c r="Q328" s="357"/>
      <c r="R328" s="358"/>
      <c r="S328" s="40" t="s">
        <v>48</v>
      </c>
      <c r="T328" s="40" t="s">
        <v>48</v>
      </c>
      <c r="U328" s="41" t="s">
        <v>0</v>
      </c>
      <c r="V328" s="59">
        <v>36</v>
      </c>
      <c r="W328" s="56">
        <f>IFERROR(IF(V328="",0,CEILING((V328/$H328),1)*$H328),"")</f>
        <v>36</v>
      </c>
      <c r="X328" s="42">
        <f>IFERROR(IF(W328=0,"",ROUNDUP(W328/H328,0)*0.00937),"")</f>
        <v>8.4330000000000002E-2</v>
      </c>
      <c r="Y328" s="69" t="s">
        <v>48</v>
      </c>
      <c r="Z328" s="70" t="s">
        <v>48</v>
      </c>
      <c r="AD328" s="71"/>
      <c r="BA328" s="255" t="s">
        <v>66</v>
      </c>
    </row>
    <row r="329" spans="1:53" x14ac:dyDescent="0.2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65"/>
      <c r="N329" s="362" t="s">
        <v>43</v>
      </c>
      <c r="O329" s="363"/>
      <c r="P329" s="363"/>
      <c r="Q329" s="363"/>
      <c r="R329" s="363"/>
      <c r="S329" s="363"/>
      <c r="T329" s="364"/>
      <c r="U329" s="43" t="s">
        <v>42</v>
      </c>
      <c r="V329" s="44">
        <f>IFERROR(V326/H326,"0")+IFERROR(V327/H327,"0")+IFERROR(V328/H328,"0")</f>
        <v>9</v>
      </c>
      <c r="W329" s="44">
        <f>IFERROR(W326/H326,"0")+IFERROR(W327/H327,"0")+IFERROR(W328/H328,"0")</f>
        <v>9</v>
      </c>
      <c r="X329" s="44">
        <f>IFERROR(IF(X326="",0,X326),"0")+IFERROR(IF(X327="",0,X327),"0")+IFERROR(IF(X328="",0,X328),"0")</f>
        <v>8.4330000000000002E-2</v>
      </c>
      <c r="Y329" s="68"/>
      <c r="Z329" s="68"/>
    </row>
    <row r="330" spans="1:53" x14ac:dyDescent="0.2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65"/>
      <c r="N330" s="362" t="s">
        <v>43</v>
      </c>
      <c r="O330" s="363"/>
      <c r="P330" s="363"/>
      <c r="Q330" s="363"/>
      <c r="R330" s="363"/>
      <c r="S330" s="363"/>
      <c r="T330" s="364"/>
      <c r="U330" s="43" t="s">
        <v>0</v>
      </c>
      <c r="V330" s="44">
        <f>IFERROR(SUM(V326:V328),"0")</f>
        <v>36</v>
      </c>
      <c r="W330" s="44">
        <f>IFERROR(SUM(W326:W328),"0")</f>
        <v>36</v>
      </c>
      <c r="X330" s="43"/>
      <c r="Y330" s="68"/>
      <c r="Z330" s="68"/>
    </row>
    <row r="331" spans="1:53" ht="14.25" hidden="1" customHeight="1" x14ac:dyDescent="0.25">
      <c r="A331" s="368" t="s">
        <v>81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67"/>
      <c r="Z331" s="67"/>
    </row>
    <row r="332" spans="1:53" ht="27" hidden="1" customHeight="1" x14ac:dyDescent="0.25">
      <c r="A332" s="64" t="s">
        <v>473</v>
      </c>
      <c r="B332" s="64" t="s">
        <v>474</v>
      </c>
      <c r="C332" s="37">
        <v>4301051560</v>
      </c>
      <c r="D332" s="355">
        <v>4607091383928</v>
      </c>
      <c r="E332" s="355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454" t="s">
        <v>475</v>
      </c>
      <c r="O332" s="357"/>
      <c r="P332" s="357"/>
      <c r="Q332" s="357"/>
      <c r="R332" s="358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hidden="1" customHeight="1" x14ac:dyDescent="0.25">
      <c r="A333" s="64" t="s">
        <v>476</v>
      </c>
      <c r="B333" s="64" t="s">
        <v>477</v>
      </c>
      <c r="C333" s="37">
        <v>4301051298</v>
      </c>
      <c r="D333" s="355">
        <v>4607091384260</v>
      </c>
      <c r="E333" s="355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57"/>
      <c r="P333" s="357"/>
      <c r="Q333" s="357"/>
      <c r="R333" s="358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idden="1" x14ac:dyDescent="0.2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65"/>
      <c r="N334" s="362" t="s">
        <v>43</v>
      </c>
      <c r="O334" s="363"/>
      <c r="P334" s="363"/>
      <c r="Q334" s="363"/>
      <c r="R334" s="363"/>
      <c r="S334" s="363"/>
      <c r="T334" s="364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hidden="1" x14ac:dyDescent="0.2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65"/>
      <c r="N335" s="362" t="s">
        <v>43</v>
      </c>
      <c r="O335" s="363"/>
      <c r="P335" s="363"/>
      <c r="Q335" s="363"/>
      <c r="R335" s="363"/>
      <c r="S335" s="363"/>
      <c r="T335" s="364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hidden="1" customHeight="1" x14ac:dyDescent="0.25">
      <c r="A336" s="368" t="s">
        <v>212</v>
      </c>
      <c r="B336" s="368"/>
      <c r="C336" s="368"/>
      <c r="D336" s="368"/>
      <c r="E336" s="368"/>
      <c r="F336" s="368"/>
      <c r="G336" s="368"/>
      <c r="H336" s="368"/>
      <c r="I336" s="368"/>
      <c r="J336" s="368"/>
      <c r="K336" s="368"/>
      <c r="L336" s="368"/>
      <c r="M336" s="368"/>
      <c r="N336" s="368"/>
      <c r="O336" s="368"/>
      <c r="P336" s="368"/>
      <c r="Q336" s="368"/>
      <c r="R336" s="368"/>
      <c r="S336" s="368"/>
      <c r="T336" s="368"/>
      <c r="U336" s="368"/>
      <c r="V336" s="368"/>
      <c r="W336" s="368"/>
      <c r="X336" s="368"/>
      <c r="Y336" s="67"/>
      <c r="Z336" s="67"/>
    </row>
    <row r="337" spans="1:53" ht="16.5" customHeight="1" x14ac:dyDescent="0.25">
      <c r="A337" s="64" t="s">
        <v>478</v>
      </c>
      <c r="B337" s="64" t="s">
        <v>479</v>
      </c>
      <c r="C337" s="37">
        <v>4301060314</v>
      </c>
      <c r="D337" s="355">
        <v>4607091384673</v>
      </c>
      <c r="E337" s="355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57"/>
      <c r="P337" s="357"/>
      <c r="Q337" s="357"/>
      <c r="R337" s="358"/>
      <c r="S337" s="40" t="s">
        <v>48</v>
      </c>
      <c r="T337" s="40" t="s">
        <v>48</v>
      </c>
      <c r="U337" s="41" t="s">
        <v>0</v>
      </c>
      <c r="V337" s="59">
        <v>120</v>
      </c>
      <c r="W337" s="56">
        <f>IFERROR(IF(V337="",0,CEILING((V337/$H337),1)*$H337),"")</f>
        <v>124.8</v>
      </c>
      <c r="X337" s="42">
        <f>IFERROR(IF(W337=0,"",ROUNDUP(W337/H337,0)*0.02175),"")</f>
        <v>0.34799999999999998</v>
      </c>
      <c r="Y337" s="69" t="s">
        <v>48</v>
      </c>
      <c r="Z337" s="70" t="s">
        <v>48</v>
      </c>
      <c r="AD337" s="71"/>
      <c r="BA337" s="258" t="s">
        <v>66</v>
      </c>
    </row>
    <row r="338" spans="1:53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5"/>
      <c r="N338" s="362" t="s">
        <v>43</v>
      </c>
      <c r="O338" s="363"/>
      <c r="P338" s="363"/>
      <c r="Q338" s="363"/>
      <c r="R338" s="363"/>
      <c r="S338" s="363"/>
      <c r="T338" s="364"/>
      <c r="U338" s="43" t="s">
        <v>42</v>
      </c>
      <c r="V338" s="44">
        <f>IFERROR(V337/H337,"0")</f>
        <v>15.384615384615385</v>
      </c>
      <c r="W338" s="44">
        <f>IFERROR(W337/H337,"0")</f>
        <v>16</v>
      </c>
      <c r="X338" s="44">
        <f>IFERROR(IF(X337="",0,X337),"0")</f>
        <v>0.34799999999999998</v>
      </c>
      <c r="Y338" s="68"/>
      <c r="Z338" s="6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65"/>
      <c r="N339" s="362" t="s">
        <v>43</v>
      </c>
      <c r="O339" s="363"/>
      <c r="P339" s="363"/>
      <c r="Q339" s="363"/>
      <c r="R339" s="363"/>
      <c r="S339" s="363"/>
      <c r="T339" s="364"/>
      <c r="U339" s="43" t="s">
        <v>0</v>
      </c>
      <c r="V339" s="44">
        <f>IFERROR(SUM(V337:V337),"0")</f>
        <v>120</v>
      </c>
      <c r="W339" s="44">
        <f>IFERROR(SUM(W337:W337),"0")</f>
        <v>124.8</v>
      </c>
      <c r="X339" s="43"/>
      <c r="Y339" s="68"/>
      <c r="Z339" s="68"/>
    </row>
    <row r="340" spans="1:53" ht="16.5" hidden="1" customHeight="1" x14ac:dyDescent="0.25">
      <c r="A340" s="377" t="s">
        <v>480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377"/>
      <c r="Y340" s="66"/>
      <c r="Z340" s="66"/>
    </row>
    <row r="341" spans="1:53" ht="14.25" hidden="1" customHeight="1" x14ac:dyDescent="0.25">
      <c r="A341" s="368" t="s">
        <v>119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67"/>
      <c r="Z341" s="67"/>
    </row>
    <row r="342" spans="1:53" ht="27" hidden="1" customHeight="1" x14ac:dyDescent="0.25">
      <c r="A342" s="64" t="s">
        <v>481</v>
      </c>
      <c r="B342" s="64" t="s">
        <v>482</v>
      </c>
      <c r="C342" s="37">
        <v>4301011324</v>
      </c>
      <c r="D342" s="355">
        <v>4607091384185</v>
      </c>
      <c r="E342" s="355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4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57"/>
      <c r="P342" s="357"/>
      <c r="Q342" s="357"/>
      <c r="R342" s="35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hidden="1" customHeight="1" x14ac:dyDescent="0.25">
      <c r="A343" s="64" t="s">
        <v>483</v>
      </c>
      <c r="B343" s="64" t="s">
        <v>484</v>
      </c>
      <c r="C343" s="37">
        <v>4301011312</v>
      </c>
      <c r="D343" s="355">
        <v>4607091384192</v>
      </c>
      <c r="E343" s="355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4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57"/>
      <c r="P343" s="357"/>
      <c r="Q343" s="357"/>
      <c r="R343" s="35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hidden="1" customHeight="1" x14ac:dyDescent="0.25">
      <c r="A344" s="64" t="s">
        <v>485</v>
      </c>
      <c r="B344" s="64" t="s">
        <v>486</v>
      </c>
      <c r="C344" s="37">
        <v>4301011483</v>
      </c>
      <c r="D344" s="355">
        <v>4680115881907</v>
      </c>
      <c r="E344" s="355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4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57"/>
      <c r="P344" s="357"/>
      <c r="Q344" s="357"/>
      <c r="R344" s="35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hidden="1" customHeight="1" x14ac:dyDescent="0.25">
      <c r="A345" s="64" t="s">
        <v>487</v>
      </c>
      <c r="B345" s="64" t="s">
        <v>488</v>
      </c>
      <c r="C345" s="37">
        <v>4301011655</v>
      </c>
      <c r="D345" s="355">
        <v>4680115883925</v>
      </c>
      <c r="E345" s="355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4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57"/>
      <c r="P345" s="357"/>
      <c r="Q345" s="357"/>
      <c r="R345" s="35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489</v>
      </c>
      <c r="B346" s="64" t="s">
        <v>490</v>
      </c>
      <c r="C346" s="37">
        <v>4301011303</v>
      </c>
      <c r="D346" s="355">
        <v>4607091384680</v>
      </c>
      <c r="E346" s="355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57"/>
      <c r="P346" s="357"/>
      <c r="Q346" s="357"/>
      <c r="R346" s="358"/>
      <c r="S346" s="40" t="s">
        <v>48</v>
      </c>
      <c r="T346" s="40" t="s">
        <v>48</v>
      </c>
      <c r="U346" s="41" t="s">
        <v>0</v>
      </c>
      <c r="V346" s="59">
        <v>176</v>
      </c>
      <c r="W346" s="56">
        <f>IFERROR(IF(V346="",0,CEILING((V346/$H346),1)*$H346),"")</f>
        <v>176</v>
      </c>
      <c r="X346" s="42">
        <f>IFERROR(IF(W346=0,"",ROUNDUP(W346/H346,0)*0.00937),"")</f>
        <v>0.41227999999999998</v>
      </c>
      <c r="Y346" s="69" t="s">
        <v>48</v>
      </c>
      <c r="Z346" s="70" t="s">
        <v>48</v>
      </c>
      <c r="AD346" s="71"/>
      <c r="BA346" s="263" t="s">
        <v>66</v>
      </c>
    </row>
    <row r="347" spans="1:53" x14ac:dyDescent="0.2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65"/>
      <c r="N347" s="362" t="s">
        <v>43</v>
      </c>
      <c r="O347" s="363"/>
      <c r="P347" s="363"/>
      <c r="Q347" s="363"/>
      <c r="R347" s="363"/>
      <c r="S347" s="363"/>
      <c r="T347" s="364"/>
      <c r="U347" s="43" t="s">
        <v>42</v>
      </c>
      <c r="V347" s="44">
        <f>IFERROR(V342/H342,"0")+IFERROR(V343/H343,"0")+IFERROR(V344/H344,"0")+IFERROR(V345/H345,"0")+IFERROR(V346/H346,"0")</f>
        <v>44</v>
      </c>
      <c r="W347" s="44">
        <f>IFERROR(W342/H342,"0")+IFERROR(W343/H343,"0")+IFERROR(W344/H344,"0")+IFERROR(W345/H345,"0")+IFERROR(W346/H346,"0")</f>
        <v>44</v>
      </c>
      <c r="X347" s="44">
        <f>IFERROR(IF(X342="",0,X342),"0")+IFERROR(IF(X343="",0,X343),"0")+IFERROR(IF(X344="",0,X344),"0")+IFERROR(IF(X345="",0,X345),"0")+IFERROR(IF(X346="",0,X346),"0")</f>
        <v>0.41227999999999998</v>
      </c>
      <c r="Y347" s="68"/>
      <c r="Z347" s="68"/>
    </row>
    <row r="348" spans="1:53" x14ac:dyDescent="0.2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65"/>
      <c r="N348" s="362" t="s">
        <v>43</v>
      </c>
      <c r="O348" s="363"/>
      <c r="P348" s="363"/>
      <c r="Q348" s="363"/>
      <c r="R348" s="363"/>
      <c r="S348" s="363"/>
      <c r="T348" s="364"/>
      <c r="U348" s="43" t="s">
        <v>0</v>
      </c>
      <c r="V348" s="44">
        <f>IFERROR(SUM(V342:V346),"0")</f>
        <v>176</v>
      </c>
      <c r="W348" s="44">
        <f>IFERROR(SUM(W342:W346),"0")</f>
        <v>176</v>
      </c>
      <c r="X348" s="43"/>
      <c r="Y348" s="68"/>
      <c r="Z348" s="68"/>
    </row>
    <row r="349" spans="1:53" ht="14.25" hidden="1" customHeight="1" x14ac:dyDescent="0.25">
      <c r="A349" s="368" t="s">
        <v>76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67"/>
      <c r="Z349" s="67"/>
    </row>
    <row r="350" spans="1:53" ht="27" hidden="1" customHeight="1" x14ac:dyDescent="0.25">
      <c r="A350" s="64" t="s">
        <v>491</v>
      </c>
      <c r="B350" s="64" t="s">
        <v>492</v>
      </c>
      <c r="C350" s="37">
        <v>4301031139</v>
      </c>
      <c r="D350" s="355">
        <v>4607091384802</v>
      </c>
      <c r="E350" s="355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4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57"/>
      <c r="P350" s="357"/>
      <c r="Q350" s="357"/>
      <c r="R350" s="35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hidden="1" customHeight="1" x14ac:dyDescent="0.25">
      <c r="A351" s="64" t="s">
        <v>493</v>
      </c>
      <c r="B351" s="64" t="s">
        <v>494</v>
      </c>
      <c r="C351" s="37">
        <v>4301031140</v>
      </c>
      <c r="D351" s="355">
        <v>4607091384826</v>
      </c>
      <c r="E351" s="355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57"/>
      <c r="P351" s="357"/>
      <c r="Q351" s="357"/>
      <c r="R351" s="358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idden="1" x14ac:dyDescent="0.2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65"/>
      <c r="N352" s="362" t="s">
        <v>43</v>
      </c>
      <c r="O352" s="363"/>
      <c r="P352" s="363"/>
      <c r="Q352" s="363"/>
      <c r="R352" s="363"/>
      <c r="S352" s="363"/>
      <c r="T352" s="364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65"/>
      <c r="N353" s="362" t="s">
        <v>43</v>
      </c>
      <c r="O353" s="363"/>
      <c r="P353" s="363"/>
      <c r="Q353" s="363"/>
      <c r="R353" s="363"/>
      <c r="S353" s="363"/>
      <c r="T353" s="364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368" t="s">
        <v>81</v>
      </c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68"/>
      <c r="N354" s="368"/>
      <c r="O354" s="368"/>
      <c r="P354" s="368"/>
      <c r="Q354" s="368"/>
      <c r="R354" s="368"/>
      <c r="S354" s="368"/>
      <c r="T354" s="368"/>
      <c r="U354" s="368"/>
      <c r="V354" s="368"/>
      <c r="W354" s="368"/>
      <c r="X354" s="368"/>
      <c r="Y354" s="67"/>
      <c r="Z354" s="67"/>
    </row>
    <row r="355" spans="1:53" ht="27" hidden="1" customHeight="1" x14ac:dyDescent="0.25">
      <c r="A355" s="64" t="s">
        <v>495</v>
      </c>
      <c r="B355" s="64" t="s">
        <v>496</v>
      </c>
      <c r="C355" s="37">
        <v>4301051303</v>
      </c>
      <c r="D355" s="355">
        <v>4607091384246</v>
      </c>
      <c r="E355" s="35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57"/>
      <c r="P355" s="357"/>
      <c r="Q355" s="357"/>
      <c r="R355" s="358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hidden="1" customHeight="1" x14ac:dyDescent="0.25">
      <c r="A356" s="64" t="s">
        <v>497</v>
      </c>
      <c r="B356" s="64" t="s">
        <v>498</v>
      </c>
      <c r="C356" s="37">
        <v>4301051445</v>
      </c>
      <c r="D356" s="355">
        <v>4680115881976</v>
      </c>
      <c r="E356" s="355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57"/>
      <c r="P356" s="357"/>
      <c r="Q356" s="357"/>
      <c r="R356" s="35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499</v>
      </c>
      <c r="B357" s="64" t="s">
        <v>500</v>
      </c>
      <c r="C357" s="37">
        <v>4301051297</v>
      </c>
      <c r="D357" s="355">
        <v>4607091384253</v>
      </c>
      <c r="E357" s="355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4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57"/>
      <c r="P357" s="357"/>
      <c r="Q357" s="357"/>
      <c r="R357" s="358"/>
      <c r="S357" s="40" t="s">
        <v>48</v>
      </c>
      <c r="T357" s="40" t="s">
        <v>48</v>
      </c>
      <c r="U357" s="41" t="s">
        <v>0</v>
      </c>
      <c r="V357" s="59">
        <v>96</v>
      </c>
      <c r="W357" s="56">
        <f>IFERROR(IF(V357="",0,CEILING((V357/$H357),1)*$H357),"")</f>
        <v>96</v>
      </c>
      <c r="X357" s="42">
        <f>IFERROR(IF(W357=0,"",ROUNDUP(W357/H357,0)*0.00753),"")</f>
        <v>0.30120000000000002</v>
      </c>
      <c r="Y357" s="69" t="s">
        <v>48</v>
      </c>
      <c r="Z357" s="70" t="s">
        <v>48</v>
      </c>
      <c r="AD357" s="71"/>
      <c r="BA357" s="268" t="s">
        <v>66</v>
      </c>
    </row>
    <row r="358" spans="1:53" ht="27" hidden="1" customHeight="1" x14ac:dyDescent="0.25">
      <c r="A358" s="64" t="s">
        <v>501</v>
      </c>
      <c r="B358" s="64" t="s">
        <v>502</v>
      </c>
      <c r="C358" s="37">
        <v>4301051444</v>
      </c>
      <c r="D358" s="355">
        <v>4680115881969</v>
      </c>
      <c r="E358" s="355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4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57"/>
      <c r="P358" s="357"/>
      <c r="Q358" s="357"/>
      <c r="R358" s="35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x14ac:dyDescent="0.2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65"/>
      <c r="N359" s="362" t="s">
        <v>43</v>
      </c>
      <c r="O359" s="363"/>
      <c r="P359" s="363"/>
      <c r="Q359" s="363"/>
      <c r="R359" s="363"/>
      <c r="S359" s="363"/>
      <c r="T359" s="364"/>
      <c r="U359" s="43" t="s">
        <v>42</v>
      </c>
      <c r="V359" s="44">
        <f>IFERROR(V355/H355,"0")+IFERROR(V356/H356,"0")+IFERROR(V357/H357,"0")+IFERROR(V358/H358,"0")</f>
        <v>40</v>
      </c>
      <c r="W359" s="44">
        <f>IFERROR(W355/H355,"0")+IFERROR(W356/H356,"0")+IFERROR(W357/H357,"0")+IFERROR(W358/H358,"0")</f>
        <v>40</v>
      </c>
      <c r="X359" s="44">
        <f>IFERROR(IF(X355="",0,X355),"0")+IFERROR(IF(X356="",0,X356),"0")+IFERROR(IF(X357="",0,X357),"0")+IFERROR(IF(X358="",0,X358),"0")</f>
        <v>0.30120000000000002</v>
      </c>
      <c r="Y359" s="68"/>
      <c r="Z359" s="68"/>
    </row>
    <row r="360" spans="1:53" x14ac:dyDescent="0.2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65"/>
      <c r="N360" s="362" t="s">
        <v>43</v>
      </c>
      <c r="O360" s="363"/>
      <c r="P360" s="363"/>
      <c r="Q360" s="363"/>
      <c r="R360" s="363"/>
      <c r="S360" s="363"/>
      <c r="T360" s="364"/>
      <c r="U360" s="43" t="s">
        <v>0</v>
      </c>
      <c r="V360" s="44">
        <f>IFERROR(SUM(V355:V358),"0")</f>
        <v>96</v>
      </c>
      <c r="W360" s="44">
        <f>IFERROR(SUM(W355:W358),"0")</f>
        <v>96</v>
      </c>
      <c r="X360" s="43"/>
      <c r="Y360" s="68"/>
      <c r="Z360" s="68"/>
    </row>
    <row r="361" spans="1:53" ht="14.25" hidden="1" customHeight="1" x14ac:dyDescent="0.25">
      <c r="A361" s="368" t="s">
        <v>212</v>
      </c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68"/>
      <c r="N361" s="368"/>
      <c r="O361" s="368"/>
      <c r="P361" s="368"/>
      <c r="Q361" s="368"/>
      <c r="R361" s="368"/>
      <c r="S361" s="368"/>
      <c r="T361" s="368"/>
      <c r="U361" s="368"/>
      <c r="V361" s="368"/>
      <c r="W361" s="368"/>
      <c r="X361" s="368"/>
      <c r="Y361" s="67"/>
      <c r="Z361" s="67"/>
    </row>
    <row r="362" spans="1:53" ht="27" hidden="1" customHeight="1" x14ac:dyDescent="0.25">
      <c r="A362" s="64" t="s">
        <v>503</v>
      </c>
      <c r="B362" s="64" t="s">
        <v>504</v>
      </c>
      <c r="C362" s="37">
        <v>4301060322</v>
      </c>
      <c r="D362" s="355">
        <v>4607091389357</v>
      </c>
      <c r="E362" s="355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44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57"/>
      <c r="P362" s="357"/>
      <c r="Q362" s="357"/>
      <c r="R362" s="35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idden="1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5"/>
      <c r="N363" s="362" t="s">
        <v>43</v>
      </c>
      <c r="O363" s="363"/>
      <c r="P363" s="363"/>
      <c r="Q363" s="363"/>
      <c r="R363" s="363"/>
      <c r="S363" s="363"/>
      <c r="T363" s="364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hidden="1" x14ac:dyDescent="0.2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65"/>
      <c r="N364" s="362" t="s">
        <v>43</v>
      </c>
      <c r="O364" s="363"/>
      <c r="P364" s="363"/>
      <c r="Q364" s="363"/>
      <c r="R364" s="363"/>
      <c r="S364" s="363"/>
      <c r="T364" s="364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hidden="1" customHeight="1" x14ac:dyDescent="0.2">
      <c r="A365" s="376" t="s">
        <v>505</v>
      </c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55"/>
      <c r="Z365" s="55"/>
    </row>
    <row r="366" spans="1:53" ht="16.5" hidden="1" customHeight="1" x14ac:dyDescent="0.25">
      <c r="A366" s="377" t="s">
        <v>506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66"/>
      <c r="Z366" s="66"/>
    </row>
    <row r="367" spans="1:53" ht="14.25" hidden="1" customHeight="1" x14ac:dyDescent="0.25">
      <c r="A367" s="368" t="s">
        <v>119</v>
      </c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8"/>
      <c r="N367" s="368"/>
      <c r="O367" s="368"/>
      <c r="P367" s="368"/>
      <c r="Q367" s="368"/>
      <c r="R367" s="368"/>
      <c r="S367" s="368"/>
      <c r="T367" s="368"/>
      <c r="U367" s="368"/>
      <c r="V367" s="368"/>
      <c r="W367" s="368"/>
      <c r="X367" s="368"/>
      <c r="Y367" s="67"/>
      <c r="Z367" s="67"/>
    </row>
    <row r="368" spans="1:53" ht="27" hidden="1" customHeight="1" x14ac:dyDescent="0.25">
      <c r="A368" s="64" t="s">
        <v>507</v>
      </c>
      <c r="B368" s="64" t="s">
        <v>508</v>
      </c>
      <c r="C368" s="37">
        <v>4301011428</v>
      </c>
      <c r="D368" s="355">
        <v>4607091389708</v>
      </c>
      <c r="E368" s="355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4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57"/>
      <c r="P368" s="357"/>
      <c r="Q368" s="357"/>
      <c r="R368" s="35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25">
      <c r="A369" s="64" t="s">
        <v>509</v>
      </c>
      <c r="B369" s="64" t="s">
        <v>510</v>
      </c>
      <c r="C369" s="37">
        <v>4301011427</v>
      </c>
      <c r="D369" s="355">
        <v>4607091389692</v>
      </c>
      <c r="E369" s="355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4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57"/>
      <c r="P369" s="357"/>
      <c r="Q369" s="357"/>
      <c r="R369" s="358"/>
      <c r="S369" s="40" t="s">
        <v>48</v>
      </c>
      <c r="T369" s="40" t="s">
        <v>48</v>
      </c>
      <c r="U369" s="41" t="s">
        <v>0</v>
      </c>
      <c r="V369" s="59">
        <v>27</v>
      </c>
      <c r="W369" s="56">
        <f>IFERROR(IF(V369="",0,CEILING((V369/$H369),1)*$H369),"")</f>
        <v>27</v>
      </c>
      <c r="X369" s="42">
        <f>IFERROR(IF(W369=0,"",ROUNDUP(W369/H369,0)*0.00753),"")</f>
        <v>7.5300000000000006E-2</v>
      </c>
      <c r="Y369" s="69" t="s">
        <v>48</v>
      </c>
      <c r="Z369" s="70" t="s">
        <v>48</v>
      </c>
      <c r="AD369" s="71"/>
      <c r="BA369" s="272" t="s">
        <v>66</v>
      </c>
    </row>
    <row r="370" spans="1:53" x14ac:dyDescent="0.2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65"/>
      <c r="N370" s="362" t="s">
        <v>43</v>
      </c>
      <c r="O370" s="363"/>
      <c r="P370" s="363"/>
      <c r="Q370" s="363"/>
      <c r="R370" s="363"/>
      <c r="S370" s="363"/>
      <c r="T370" s="364"/>
      <c r="U370" s="43" t="s">
        <v>42</v>
      </c>
      <c r="V370" s="44">
        <f>IFERROR(V368/H368,"0")+IFERROR(V369/H369,"0")</f>
        <v>10</v>
      </c>
      <c r="W370" s="44">
        <f>IFERROR(W368/H368,"0")+IFERROR(W369/H369,"0")</f>
        <v>10</v>
      </c>
      <c r="X370" s="44">
        <f>IFERROR(IF(X368="",0,X368),"0")+IFERROR(IF(X369="",0,X369),"0")</f>
        <v>7.5300000000000006E-2</v>
      </c>
      <c r="Y370" s="68"/>
      <c r="Z370" s="68"/>
    </row>
    <row r="371" spans="1:53" x14ac:dyDescent="0.2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65"/>
      <c r="N371" s="362" t="s">
        <v>43</v>
      </c>
      <c r="O371" s="363"/>
      <c r="P371" s="363"/>
      <c r="Q371" s="363"/>
      <c r="R371" s="363"/>
      <c r="S371" s="363"/>
      <c r="T371" s="364"/>
      <c r="U371" s="43" t="s">
        <v>0</v>
      </c>
      <c r="V371" s="44">
        <f>IFERROR(SUM(V368:V369),"0")</f>
        <v>27</v>
      </c>
      <c r="W371" s="44">
        <f>IFERROR(SUM(W368:W369),"0")</f>
        <v>27</v>
      </c>
      <c r="X371" s="43"/>
      <c r="Y371" s="68"/>
      <c r="Z371" s="68"/>
    </row>
    <row r="372" spans="1:53" ht="14.25" hidden="1" customHeight="1" x14ac:dyDescent="0.25">
      <c r="A372" s="368" t="s">
        <v>76</v>
      </c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8"/>
      <c r="N372" s="368"/>
      <c r="O372" s="368"/>
      <c r="P372" s="368"/>
      <c r="Q372" s="368"/>
      <c r="R372" s="368"/>
      <c r="S372" s="368"/>
      <c r="T372" s="368"/>
      <c r="U372" s="368"/>
      <c r="V372" s="368"/>
      <c r="W372" s="368"/>
      <c r="X372" s="368"/>
      <c r="Y372" s="67"/>
      <c r="Z372" s="67"/>
    </row>
    <row r="373" spans="1:53" ht="27" hidden="1" customHeight="1" x14ac:dyDescent="0.25">
      <c r="A373" s="64" t="s">
        <v>511</v>
      </c>
      <c r="B373" s="64" t="s">
        <v>512</v>
      </c>
      <c r="C373" s="37">
        <v>4301031177</v>
      </c>
      <c r="D373" s="355">
        <v>4607091389753</v>
      </c>
      <c r="E373" s="355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4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57"/>
      <c r="P373" s="357"/>
      <c r="Q373" s="357"/>
      <c r="R373" s="358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hidden="1" customHeight="1" x14ac:dyDescent="0.25">
      <c r="A374" s="64" t="s">
        <v>513</v>
      </c>
      <c r="B374" s="64" t="s">
        <v>514</v>
      </c>
      <c r="C374" s="37">
        <v>4301031174</v>
      </c>
      <c r="D374" s="355">
        <v>4607091389760</v>
      </c>
      <c r="E374" s="355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57"/>
      <c r="P374" s="357"/>
      <c r="Q374" s="357"/>
      <c r="R374" s="358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hidden="1" customHeight="1" x14ac:dyDescent="0.25">
      <c r="A375" s="64" t="s">
        <v>515</v>
      </c>
      <c r="B375" s="64" t="s">
        <v>516</v>
      </c>
      <c r="C375" s="37">
        <v>4301031175</v>
      </c>
      <c r="D375" s="355">
        <v>4607091389746</v>
      </c>
      <c r="E375" s="355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57"/>
      <c r="P375" s="357"/>
      <c r="Q375" s="357"/>
      <c r="R375" s="358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hidden="1" customHeight="1" x14ac:dyDescent="0.25">
      <c r="A376" s="64" t="s">
        <v>517</v>
      </c>
      <c r="B376" s="64" t="s">
        <v>518</v>
      </c>
      <c r="C376" s="37">
        <v>4301031236</v>
      </c>
      <c r="D376" s="355">
        <v>4680115882928</v>
      </c>
      <c r="E376" s="355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57"/>
      <c r="P376" s="357"/>
      <c r="Q376" s="357"/>
      <c r="R376" s="358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hidden="1" customHeight="1" x14ac:dyDescent="0.25">
      <c r="A377" s="64" t="s">
        <v>519</v>
      </c>
      <c r="B377" s="64" t="s">
        <v>520</v>
      </c>
      <c r="C377" s="37">
        <v>4301031257</v>
      </c>
      <c r="D377" s="355">
        <v>4680115883147</v>
      </c>
      <c r="E377" s="355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4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57"/>
      <c r="P377" s="357"/>
      <c r="Q377" s="357"/>
      <c r="R377" s="358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521</v>
      </c>
      <c r="B378" s="64" t="s">
        <v>522</v>
      </c>
      <c r="C378" s="37">
        <v>4301031178</v>
      </c>
      <c r="D378" s="355">
        <v>4607091384338</v>
      </c>
      <c r="E378" s="355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4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57"/>
      <c r="P378" s="357"/>
      <c r="Q378" s="357"/>
      <c r="R378" s="358"/>
      <c r="S378" s="40" t="s">
        <v>48</v>
      </c>
      <c r="T378" s="40" t="s">
        <v>48</v>
      </c>
      <c r="U378" s="41" t="s">
        <v>0</v>
      </c>
      <c r="V378" s="59">
        <v>42</v>
      </c>
      <c r="W378" s="56">
        <f t="shared" si="17"/>
        <v>42</v>
      </c>
      <c r="X378" s="42">
        <f t="shared" si="18"/>
        <v>0.1004</v>
      </c>
      <c r="Y378" s="69" t="s">
        <v>48</v>
      </c>
      <c r="Z378" s="70" t="s">
        <v>48</v>
      </c>
      <c r="AD378" s="71"/>
      <c r="BA378" s="278" t="s">
        <v>66</v>
      </c>
    </row>
    <row r="379" spans="1:53" ht="37.5" hidden="1" customHeight="1" x14ac:dyDescent="0.25">
      <c r="A379" s="64" t="s">
        <v>523</v>
      </c>
      <c r="B379" s="64" t="s">
        <v>524</v>
      </c>
      <c r="C379" s="37">
        <v>4301031254</v>
      </c>
      <c r="D379" s="355">
        <v>4680115883154</v>
      </c>
      <c r="E379" s="355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57"/>
      <c r="P379" s="357"/>
      <c r="Q379" s="357"/>
      <c r="R379" s="358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hidden="1" customHeight="1" x14ac:dyDescent="0.25">
      <c r="A380" s="64" t="s">
        <v>525</v>
      </c>
      <c r="B380" s="64" t="s">
        <v>526</v>
      </c>
      <c r="C380" s="37">
        <v>4301031171</v>
      </c>
      <c r="D380" s="355">
        <v>4607091389524</v>
      </c>
      <c r="E380" s="355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57"/>
      <c r="P380" s="357"/>
      <c r="Q380" s="357"/>
      <c r="R380" s="358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hidden="1" customHeight="1" x14ac:dyDescent="0.25">
      <c r="A381" s="64" t="s">
        <v>527</v>
      </c>
      <c r="B381" s="64" t="s">
        <v>528</v>
      </c>
      <c r="C381" s="37">
        <v>4301031258</v>
      </c>
      <c r="D381" s="355">
        <v>4680115883161</v>
      </c>
      <c r="E381" s="355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57"/>
      <c r="P381" s="357"/>
      <c r="Q381" s="357"/>
      <c r="R381" s="358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529</v>
      </c>
      <c r="B382" s="64" t="s">
        <v>530</v>
      </c>
      <c r="C382" s="37">
        <v>4301031170</v>
      </c>
      <c r="D382" s="355">
        <v>4607091384345</v>
      </c>
      <c r="E382" s="355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57"/>
      <c r="P382" s="357"/>
      <c r="Q382" s="357"/>
      <c r="R382" s="358"/>
      <c r="S382" s="40" t="s">
        <v>48</v>
      </c>
      <c r="T382" s="40" t="s">
        <v>48</v>
      </c>
      <c r="U382" s="41" t="s">
        <v>0</v>
      </c>
      <c r="V382" s="59">
        <v>21</v>
      </c>
      <c r="W382" s="56">
        <f t="shared" si="17"/>
        <v>21</v>
      </c>
      <c r="X382" s="42">
        <f t="shared" si="18"/>
        <v>5.0200000000000002E-2</v>
      </c>
      <c r="Y382" s="69" t="s">
        <v>48</v>
      </c>
      <c r="Z382" s="70" t="s">
        <v>48</v>
      </c>
      <c r="AD382" s="71"/>
      <c r="BA382" s="282" t="s">
        <v>66</v>
      </c>
    </row>
    <row r="383" spans="1:53" ht="27" hidden="1" customHeight="1" x14ac:dyDescent="0.25">
      <c r="A383" s="64" t="s">
        <v>531</v>
      </c>
      <c r="B383" s="64" t="s">
        <v>532</v>
      </c>
      <c r="C383" s="37">
        <v>4301031256</v>
      </c>
      <c r="D383" s="355">
        <v>4680115883178</v>
      </c>
      <c r="E383" s="355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4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57"/>
      <c r="P383" s="357"/>
      <c r="Q383" s="357"/>
      <c r="R383" s="358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533</v>
      </c>
      <c r="B384" s="64" t="s">
        <v>534</v>
      </c>
      <c r="C384" s="37">
        <v>4301031172</v>
      </c>
      <c r="D384" s="355">
        <v>4607091389531</v>
      </c>
      <c r="E384" s="355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4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57"/>
      <c r="P384" s="357"/>
      <c r="Q384" s="357"/>
      <c r="R384" s="358"/>
      <c r="S384" s="40" t="s">
        <v>48</v>
      </c>
      <c r="T384" s="40" t="s">
        <v>48</v>
      </c>
      <c r="U384" s="41" t="s">
        <v>0</v>
      </c>
      <c r="V384" s="59">
        <v>69.3</v>
      </c>
      <c r="W384" s="56">
        <f t="shared" si="17"/>
        <v>69.3</v>
      </c>
      <c r="X384" s="42">
        <f t="shared" si="18"/>
        <v>0.16566</v>
      </c>
      <c r="Y384" s="69" t="s">
        <v>48</v>
      </c>
      <c r="Z384" s="70" t="s">
        <v>48</v>
      </c>
      <c r="AD384" s="71"/>
      <c r="BA384" s="284" t="s">
        <v>66</v>
      </c>
    </row>
    <row r="385" spans="1:53" ht="27" hidden="1" customHeight="1" x14ac:dyDescent="0.25">
      <c r="A385" s="64" t="s">
        <v>535</v>
      </c>
      <c r="B385" s="64" t="s">
        <v>536</v>
      </c>
      <c r="C385" s="37">
        <v>4301031255</v>
      </c>
      <c r="D385" s="355">
        <v>4680115883185</v>
      </c>
      <c r="E385" s="355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57"/>
      <c r="P385" s="357"/>
      <c r="Q385" s="357"/>
      <c r="R385" s="358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65"/>
      <c r="N386" s="362" t="s">
        <v>43</v>
      </c>
      <c r="O386" s="363"/>
      <c r="P386" s="363"/>
      <c r="Q386" s="363"/>
      <c r="R386" s="363"/>
      <c r="S386" s="363"/>
      <c r="T386" s="364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63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63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0.31625999999999999</v>
      </c>
      <c r="Y386" s="68"/>
      <c r="Z386" s="68"/>
    </row>
    <row r="387" spans="1:53" x14ac:dyDescent="0.2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65"/>
      <c r="N387" s="362" t="s">
        <v>43</v>
      </c>
      <c r="O387" s="363"/>
      <c r="P387" s="363"/>
      <c r="Q387" s="363"/>
      <c r="R387" s="363"/>
      <c r="S387" s="363"/>
      <c r="T387" s="364"/>
      <c r="U387" s="43" t="s">
        <v>0</v>
      </c>
      <c r="V387" s="44">
        <f>IFERROR(SUM(V373:V385),"0")</f>
        <v>132.30000000000001</v>
      </c>
      <c r="W387" s="44">
        <f>IFERROR(SUM(W373:W385),"0")</f>
        <v>132.30000000000001</v>
      </c>
      <c r="X387" s="43"/>
      <c r="Y387" s="68"/>
      <c r="Z387" s="68"/>
    </row>
    <row r="388" spans="1:53" ht="14.25" hidden="1" customHeight="1" x14ac:dyDescent="0.25">
      <c r="A388" s="368" t="s">
        <v>81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67"/>
      <c r="Z388" s="67"/>
    </row>
    <row r="389" spans="1:53" ht="27" hidden="1" customHeight="1" x14ac:dyDescent="0.25">
      <c r="A389" s="64" t="s">
        <v>537</v>
      </c>
      <c r="B389" s="64" t="s">
        <v>538</v>
      </c>
      <c r="C389" s="37">
        <v>4301051258</v>
      </c>
      <c r="D389" s="355">
        <v>4607091389685</v>
      </c>
      <c r="E389" s="355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57"/>
      <c r="P389" s="357"/>
      <c r="Q389" s="357"/>
      <c r="R389" s="358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539</v>
      </c>
      <c r="B390" s="64" t="s">
        <v>540</v>
      </c>
      <c r="C390" s="37">
        <v>4301051431</v>
      </c>
      <c r="D390" s="355">
        <v>4607091389654</v>
      </c>
      <c r="E390" s="355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4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57"/>
      <c r="P390" s="357"/>
      <c r="Q390" s="357"/>
      <c r="R390" s="358"/>
      <c r="S390" s="40" t="s">
        <v>48</v>
      </c>
      <c r="T390" s="40" t="s">
        <v>48</v>
      </c>
      <c r="U390" s="41" t="s">
        <v>0</v>
      </c>
      <c r="V390" s="59">
        <v>23.76</v>
      </c>
      <c r="W390" s="56">
        <f>IFERROR(IF(V390="",0,CEILING((V390/$H390),1)*$H390),"")</f>
        <v>23.759999999999998</v>
      </c>
      <c r="X390" s="42">
        <f>IFERROR(IF(W390=0,"",ROUNDUP(W390/H390,0)*0.00753),"")</f>
        <v>9.0359999999999996E-2</v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541</v>
      </c>
      <c r="B391" s="64" t="s">
        <v>542</v>
      </c>
      <c r="C391" s="37">
        <v>4301051284</v>
      </c>
      <c r="D391" s="355">
        <v>4607091384352</v>
      </c>
      <c r="E391" s="355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4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57"/>
      <c r="P391" s="357"/>
      <c r="Q391" s="357"/>
      <c r="R391" s="358"/>
      <c r="S391" s="40" t="s">
        <v>48</v>
      </c>
      <c r="T391" s="40" t="s">
        <v>48</v>
      </c>
      <c r="U391" s="41" t="s">
        <v>0</v>
      </c>
      <c r="V391" s="59">
        <v>98.399999999999991</v>
      </c>
      <c r="W391" s="56">
        <f>IFERROR(IF(V391="",0,CEILING((V391/$H391),1)*$H391),"")</f>
        <v>98.399999999999991</v>
      </c>
      <c r="X391" s="42">
        <f>IFERROR(IF(W391=0,"",ROUNDUP(W391/H391,0)*0.00937),"")</f>
        <v>0.38417000000000001</v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543</v>
      </c>
      <c r="B392" s="64" t="s">
        <v>544</v>
      </c>
      <c r="C392" s="37">
        <v>4301051257</v>
      </c>
      <c r="D392" s="355">
        <v>4607091389661</v>
      </c>
      <c r="E392" s="355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42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57"/>
      <c r="P392" s="357"/>
      <c r="Q392" s="357"/>
      <c r="R392" s="358"/>
      <c r="S392" s="40" t="s">
        <v>48</v>
      </c>
      <c r="T392" s="40" t="s">
        <v>48</v>
      </c>
      <c r="U392" s="41" t="s">
        <v>0</v>
      </c>
      <c r="V392" s="59">
        <v>66</v>
      </c>
      <c r="W392" s="56">
        <f>IFERROR(IF(V392="",0,CEILING((V392/$H392),1)*$H392),"")</f>
        <v>66</v>
      </c>
      <c r="X392" s="42">
        <f>IFERROR(IF(W392=0,"",ROUNDUP(W392/H392,0)*0.00937),"")</f>
        <v>0.28110000000000002</v>
      </c>
      <c r="Y392" s="69" t="s">
        <v>48</v>
      </c>
      <c r="Z392" s="70" t="s">
        <v>48</v>
      </c>
      <c r="AD392" s="71"/>
      <c r="BA392" s="289" t="s">
        <v>66</v>
      </c>
    </row>
    <row r="393" spans="1:53" x14ac:dyDescent="0.2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65"/>
      <c r="N393" s="362" t="s">
        <v>43</v>
      </c>
      <c r="O393" s="363"/>
      <c r="P393" s="363"/>
      <c r="Q393" s="363"/>
      <c r="R393" s="363"/>
      <c r="S393" s="363"/>
      <c r="T393" s="364"/>
      <c r="U393" s="43" t="s">
        <v>42</v>
      </c>
      <c r="V393" s="44">
        <f>IFERROR(V389/H389,"0")+IFERROR(V390/H390,"0")+IFERROR(V391/H391,"0")+IFERROR(V392/H392,"0")</f>
        <v>83</v>
      </c>
      <c r="W393" s="44">
        <f>IFERROR(W389/H389,"0")+IFERROR(W390/H390,"0")+IFERROR(W391/H391,"0")+IFERROR(W392/H392,"0")</f>
        <v>83</v>
      </c>
      <c r="X393" s="44">
        <f>IFERROR(IF(X389="",0,X389),"0")+IFERROR(IF(X390="",0,X390),"0")+IFERROR(IF(X391="",0,X391),"0")+IFERROR(IF(X392="",0,X392),"0")</f>
        <v>0.75563000000000002</v>
      </c>
      <c r="Y393" s="68"/>
      <c r="Z393" s="68"/>
    </row>
    <row r="394" spans="1:53" x14ac:dyDescent="0.2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65"/>
      <c r="N394" s="362" t="s">
        <v>43</v>
      </c>
      <c r="O394" s="363"/>
      <c r="P394" s="363"/>
      <c r="Q394" s="363"/>
      <c r="R394" s="363"/>
      <c r="S394" s="363"/>
      <c r="T394" s="364"/>
      <c r="U394" s="43" t="s">
        <v>0</v>
      </c>
      <c r="V394" s="44">
        <f>IFERROR(SUM(V389:V392),"0")</f>
        <v>188.16</v>
      </c>
      <c r="W394" s="44">
        <f>IFERROR(SUM(W389:W392),"0")</f>
        <v>188.16</v>
      </c>
      <c r="X394" s="43"/>
      <c r="Y394" s="68"/>
      <c r="Z394" s="68"/>
    </row>
    <row r="395" spans="1:53" ht="14.25" hidden="1" customHeight="1" x14ac:dyDescent="0.25">
      <c r="A395" s="368" t="s">
        <v>212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67"/>
      <c r="Z395" s="67"/>
    </row>
    <row r="396" spans="1:53" ht="27" hidden="1" customHeight="1" x14ac:dyDescent="0.25">
      <c r="A396" s="64" t="s">
        <v>545</v>
      </c>
      <c r="B396" s="64" t="s">
        <v>546</v>
      </c>
      <c r="C396" s="37">
        <v>4301060352</v>
      </c>
      <c r="D396" s="355">
        <v>4680115881648</v>
      </c>
      <c r="E396" s="355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4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57"/>
      <c r="P396" s="357"/>
      <c r="Q396" s="357"/>
      <c r="R396" s="358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hidden="1" x14ac:dyDescent="0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5"/>
      <c r="N397" s="362" t="s">
        <v>43</v>
      </c>
      <c r="O397" s="363"/>
      <c r="P397" s="363"/>
      <c r="Q397" s="363"/>
      <c r="R397" s="363"/>
      <c r="S397" s="363"/>
      <c r="T397" s="364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hidden="1" x14ac:dyDescent="0.2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65"/>
      <c r="N398" s="362" t="s">
        <v>43</v>
      </c>
      <c r="O398" s="363"/>
      <c r="P398" s="363"/>
      <c r="Q398" s="363"/>
      <c r="R398" s="363"/>
      <c r="S398" s="363"/>
      <c r="T398" s="364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hidden="1" customHeight="1" x14ac:dyDescent="0.25">
      <c r="A399" s="368" t="s">
        <v>97</v>
      </c>
      <c r="B399" s="368"/>
      <c r="C399" s="368"/>
      <c r="D399" s="368"/>
      <c r="E399" s="368"/>
      <c r="F399" s="368"/>
      <c r="G399" s="368"/>
      <c r="H399" s="368"/>
      <c r="I399" s="368"/>
      <c r="J399" s="368"/>
      <c r="K399" s="368"/>
      <c r="L399" s="368"/>
      <c r="M399" s="368"/>
      <c r="N399" s="368"/>
      <c r="O399" s="368"/>
      <c r="P399" s="368"/>
      <c r="Q399" s="368"/>
      <c r="R399" s="368"/>
      <c r="S399" s="368"/>
      <c r="T399" s="368"/>
      <c r="U399" s="368"/>
      <c r="V399" s="368"/>
      <c r="W399" s="368"/>
      <c r="X399" s="368"/>
      <c r="Y399" s="67"/>
      <c r="Z399" s="67"/>
    </row>
    <row r="400" spans="1:53" ht="27" hidden="1" customHeight="1" x14ac:dyDescent="0.25">
      <c r="A400" s="64" t="s">
        <v>547</v>
      </c>
      <c r="B400" s="64" t="s">
        <v>548</v>
      </c>
      <c r="C400" s="37">
        <v>4301032046</v>
      </c>
      <c r="D400" s="355">
        <v>4680115884359</v>
      </c>
      <c r="E400" s="355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41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57"/>
      <c r="P400" s="357"/>
      <c r="Q400" s="357"/>
      <c r="R400" s="358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hidden="1" customHeight="1" x14ac:dyDescent="0.25">
      <c r="A401" s="64" t="s">
        <v>551</v>
      </c>
      <c r="B401" s="64" t="s">
        <v>552</v>
      </c>
      <c r="C401" s="37">
        <v>4301032045</v>
      </c>
      <c r="D401" s="355">
        <v>4680115884335</v>
      </c>
      <c r="E401" s="355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4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57"/>
      <c r="P401" s="357"/>
      <c r="Q401" s="357"/>
      <c r="R401" s="358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hidden="1" customHeight="1" x14ac:dyDescent="0.25">
      <c r="A402" s="64" t="s">
        <v>553</v>
      </c>
      <c r="B402" s="64" t="s">
        <v>554</v>
      </c>
      <c r="C402" s="37">
        <v>4301032047</v>
      </c>
      <c r="D402" s="355">
        <v>4680115884342</v>
      </c>
      <c r="E402" s="355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4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57"/>
      <c r="P402" s="357"/>
      <c r="Q402" s="357"/>
      <c r="R402" s="358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hidden="1" customHeight="1" x14ac:dyDescent="0.25">
      <c r="A403" s="64" t="s">
        <v>555</v>
      </c>
      <c r="B403" s="64" t="s">
        <v>556</v>
      </c>
      <c r="C403" s="37">
        <v>4301170011</v>
      </c>
      <c r="D403" s="355">
        <v>4680115884113</v>
      </c>
      <c r="E403" s="355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57"/>
      <c r="P403" s="357"/>
      <c r="Q403" s="357"/>
      <c r="R403" s="35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idden="1" x14ac:dyDescent="0.2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65"/>
      <c r="N404" s="362" t="s">
        <v>43</v>
      </c>
      <c r="O404" s="363"/>
      <c r="P404" s="363"/>
      <c r="Q404" s="363"/>
      <c r="R404" s="363"/>
      <c r="S404" s="363"/>
      <c r="T404" s="364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65"/>
      <c r="N405" s="362" t="s">
        <v>43</v>
      </c>
      <c r="O405" s="363"/>
      <c r="P405" s="363"/>
      <c r="Q405" s="363"/>
      <c r="R405" s="363"/>
      <c r="S405" s="363"/>
      <c r="T405" s="364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hidden="1" customHeight="1" x14ac:dyDescent="0.25">
      <c r="A406" s="377" t="s">
        <v>557</v>
      </c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  <c r="X406" s="377"/>
      <c r="Y406" s="66"/>
      <c r="Z406" s="66"/>
    </row>
    <row r="407" spans="1:53" ht="14.25" hidden="1" customHeight="1" x14ac:dyDescent="0.25">
      <c r="A407" s="368" t="s">
        <v>111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67"/>
      <c r="Z407" s="67"/>
    </row>
    <row r="408" spans="1:53" ht="27" hidden="1" customHeight="1" x14ac:dyDescent="0.25">
      <c r="A408" s="64" t="s">
        <v>558</v>
      </c>
      <c r="B408" s="64" t="s">
        <v>559</v>
      </c>
      <c r="C408" s="37">
        <v>4301020196</v>
      </c>
      <c r="D408" s="355">
        <v>4607091389388</v>
      </c>
      <c r="E408" s="355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41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57"/>
      <c r="P408" s="357"/>
      <c r="Q408" s="357"/>
      <c r="R408" s="35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hidden="1" customHeight="1" x14ac:dyDescent="0.25">
      <c r="A409" s="64" t="s">
        <v>560</v>
      </c>
      <c r="B409" s="64" t="s">
        <v>561</v>
      </c>
      <c r="C409" s="37">
        <v>4301020185</v>
      </c>
      <c r="D409" s="355">
        <v>4607091389364</v>
      </c>
      <c r="E409" s="355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4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57"/>
      <c r="P409" s="357"/>
      <c r="Q409" s="357"/>
      <c r="R409" s="35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idden="1" x14ac:dyDescent="0.2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65"/>
      <c r="N410" s="362" t="s">
        <v>43</v>
      </c>
      <c r="O410" s="363"/>
      <c r="P410" s="363"/>
      <c r="Q410" s="363"/>
      <c r="R410" s="363"/>
      <c r="S410" s="363"/>
      <c r="T410" s="364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hidden="1" x14ac:dyDescent="0.2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65"/>
      <c r="N411" s="362" t="s">
        <v>43</v>
      </c>
      <c r="O411" s="363"/>
      <c r="P411" s="363"/>
      <c r="Q411" s="363"/>
      <c r="R411" s="363"/>
      <c r="S411" s="363"/>
      <c r="T411" s="364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hidden="1" customHeight="1" x14ac:dyDescent="0.25">
      <c r="A412" s="368" t="s">
        <v>76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67"/>
      <c r="Z412" s="67"/>
    </row>
    <row r="413" spans="1:53" ht="27" hidden="1" customHeight="1" x14ac:dyDescent="0.25">
      <c r="A413" s="64" t="s">
        <v>562</v>
      </c>
      <c r="B413" s="64" t="s">
        <v>563</v>
      </c>
      <c r="C413" s="37">
        <v>4301031212</v>
      </c>
      <c r="D413" s="355">
        <v>4607091389739</v>
      </c>
      <c r="E413" s="355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4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57"/>
      <c r="P413" s="357"/>
      <c r="Q413" s="357"/>
      <c r="R413" s="358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hidden="1" customHeight="1" x14ac:dyDescent="0.25">
      <c r="A414" s="64" t="s">
        <v>564</v>
      </c>
      <c r="B414" s="64" t="s">
        <v>565</v>
      </c>
      <c r="C414" s="37">
        <v>4301031247</v>
      </c>
      <c r="D414" s="355">
        <v>4680115883048</v>
      </c>
      <c r="E414" s="355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4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57"/>
      <c r="P414" s="357"/>
      <c r="Q414" s="357"/>
      <c r="R414" s="358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hidden="1" customHeight="1" x14ac:dyDescent="0.25">
      <c r="A415" s="64" t="s">
        <v>566</v>
      </c>
      <c r="B415" s="64" t="s">
        <v>567</v>
      </c>
      <c r="C415" s="37">
        <v>4301031176</v>
      </c>
      <c r="D415" s="355">
        <v>4607091389425</v>
      </c>
      <c r="E415" s="355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57"/>
      <c r="P415" s="357"/>
      <c r="Q415" s="357"/>
      <c r="R415" s="358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hidden="1" customHeight="1" x14ac:dyDescent="0.25">
      <c r="A416" s="64" t="s">
        <v>568</v>
      </c>
      <c r="B416" s="64" t="s">
        <v>569</v>
      </c>
      <c r="C416" s="37">
        <v>4301031215</v>
      </c>
      <c r="D416" s="355">
        <v>4680115882911</v>
      </c>
      <c r="E416" s="355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40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57"/>
      <c r="P416" s="357"/>
      <c r="Q416" s="357"/>
      <c r="R416" s="35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hidden="1" customHeight="1" x14ac:dyDescent="0.25">
      <c r="A417" s="64" t="s">
        <v>570</v>
      </c>
      <c r="B417" s="64" t="s">
        <v>571</v>
      </c>
      <c r="C417" s="37">
        <v>4301031167</v>
      </c>
      <c r="D417" s="355">
        <v>4680115880771</v>
      </c>
      <c r="E417" s="355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4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57"/>
      <c r="P417" s="357"/>
      <c r="Q417" s="357"/>
      <c r="R417" s="35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hidden="1" customHeight="1" x14ac:dyDescent="0.25">
      <c r="A418" s="64" t="s">
        <v>572</v>
      </c>
      <c r="B418" s="64" t="s">
        <v>573</v>
      </c>
      <c r="C418" s="37">
        <v>4301031173</v>
      </c>
      <c r="D418" s="355">
        <v>4607091389500</v>
      </c>
      <c r="E418" s="35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4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57"/>
      <c r="P418" s="357"/>
      <c r="Q418" s="357"/>
      <c r="R418" s="35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hidden="1" customHeight="1" x14ac:dyDescent="0.25">
      <c r="A419" s="64" t="s">
        <v>574</v>
      </c>
      <c r="B419" s="64" t="s">
        <v>575</v>
      </c>
      <c r="C419" s="37">
        <v>4301031103</v>
      </c>
      <c r="D419" s="355">
        <v>4680115881983</v>
      </c>
      <c r="E419" s="355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41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57"/>
      <c r="P419" s="357"/>
      <c r="Q419" s="357"/>
      <c r="R419" s="35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idden="1" x14ac:dyDescent="0.2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65"/>
      <c r="N420" s="362" t="s">
        <v>43</v>
      </c>
      <c r="O420" s="363"/>
      <c r="P420" s="363"/>
      <c r="Q420" s="363"/>
      <c r="R420" s="363"/>
      <c r="S420" s="363"/>
      <c r="T420" s="364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hidden="1" x14ac:dyDescent="0.2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65"/>
      <c r="N421" s="362" t="s">
        <v>43</v>
      </c>
      <c r="O421" s="363"/>
      <c r="P421" s="363"/>
      <c r="Q421" s="363"/>
      <c r="R421" s="363"/>
      <c r="S421" s="363"/>
      <c r="T421" s="364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hidden="1" customHeight="1" x14ac:dyDescent="0.25">
      <c r="A422" s="368" t="s">
        <v>106</v>
      </c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68"/>
      <c r="N422" s="368"/>
      <c r="O422" s="368"/>
      <c r="P422" s="368"/>
      <c r="Q422" s="368"/>
      <c r="R422" s="368"/>
      <c r="S422" s="368"/>
      <c r="T422" s="368"/>
      <c r="U422" s="368"/>
      <c r="V422" s="368"/>
      <c r="W422" s="368"/>
      <c r="X422" s="368"/>
      <c r="Y422" s="67"/>
      <c r="Z422" s="67"/>
    </row>
    <row r="423" spans="1:53" ht="27" hidden="1" customHeight="1" x14ac:dyDescent="0.25">
      <c r="A423" s="64" t="s">
        <v>576</v>
      </c>
      <c r="B423" s="64" t="s">
        <v>577</v>
      </c>
      <c r="C423" s="37">
        <v>4301170010</v>
      </c>
      <c r="D423" s="355">
        <v>4680115884090</v>
      </c>
      <c r="E423" s="355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40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57"/>
      <c r="P423" s="357"/>
      <c r="Q423" s="357"/>
      <c r="R423" s="358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idden="1" x14ac:dyDescent="0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5"/>
      <c r="N424" s="362" t="s">
        <v>43</v>
      </c>
      <c r="O424" s="363"/>
      <c r="P424" s="363"/>
      <c r="Q424" s="363"/>
      <c r="R424" s="363"/>
      <c r="S424" s="363"/>
      <c r="T424" s="36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hidden="1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65"/>
      <c r="N425" s="362" t="s">
        <v>43</v>
      </c>
      <c r="O425" s="363"/>
      <c r="P425" s="363"/>
      <c r="Q425" s="363"/>
      <c r="R425" s="363"/>
      <c r="S425" s="363"/>
      <c r="T425" s="36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hidden="1" customHeight="1" x14ac:dyDescent="0.25">
      <c r="A426" s="368" t="s">
        <v>578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67"/>
      <c r="Z426" s="67"/>
    </row>
    <row r="427" spans="1:53" ht="27" hidden="1" customHeight="1" x14ac:dyDescent="0.25">
      <c r="A427" s="64" t="s">
        <v>579</v>
      </c>
      <c r="B427" s="64" t="s">
        <v>580</v>
      </c>
      <c r="C427" s="37">
        <v>4301040357</v>
      </c>
      <c r="D427" s="355">
        <v>4680115884564</v>
      </c>
      <c r="E427" s="355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4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57"/>
      <c r="P427" s="357"/>
      <c r="Q427" s="357"/>
      <c r="R427" s="35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hidden="1" x14ac:dyDescent="0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5"/>
      <c r="N428" s="362" t="s">
        <v>43</v>
      </c>
      <c r="O428" s="363"/>
      <c r="P428" s="363"/>
      <c r="Q428" s="363"/>
      <c r="R428" s="363"/>
      <c r="S428" s="363"/>
      <c r="T428" s="364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hidden="1" x14ac:dyDescent="0.2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65"/>
      <c r="N429" s="362" t="s">
        <v>43</v>
      </c>
      <c r="O429" s="363"/>
      <c r="P429" s="363"/>
      <c r="Q429" s="363"/>
      <c r="R429" s="363"/>
      <c r="S429" s="363"/>
      <c r="T429" s="364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hidden="1" customHeight="1" x14ac:dyDescent="0.2">
      <c r="A430" s="376" t="s">
        <v>581</v>
      </c>
      <c r="B430" s="376"/>
      <c r="C430" s="376"/>
      <c r="D430" s="376"/>
      <c r="E430" s="376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  <c r="X430" s="376"/>
      <c r="Y430" s="55"/>
      <c r="Z430" s="55"/>
    </row>
    <row r="431" spans="1:53" ht="16.5" hidden="1" customHeight="1" x14ac:dyDescent="0.25">
      <c r="A431" s="377" t="s">
        <v>581</v>
      </c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  <c r="X431" s="377"/>
      <c r="Y431" s="66"/>
      <c r="Z431" s="66"/>
    </row>
    <row r="432" spans="1:53" ht="14.25" hidden="1" customHeight="1" x14ac:dyDescent="0.25">
      <c r="A432" s="368" t="s">
        <v>119</v>
      </c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68"/>
      <c r="N432" s="368"/>
      <c r="O432" s="368"/>
      <c r="P432" s="368"/>
      <c r="Q432" s="368"/>
      <c r="R432" s="368"/>
      <c r="S432" s="368"/>
      <c r="T432" s="368"/>
      <c r="U432" s="368"/>
      <c r="V432" s="368"/>
      <c r="W432" s="368"/>
      <c r="X432" s="368"/>
      <c r="Y432" s="67"/>
      <c r="Z432" s="67"/>
    </row>
    <row r="433" spans="1:53" ht="27" hidden="1" customHeight="1" x14ac:dyDescent="0.25">
      <c r="A433" s="64" t="s">
        <v>582</v>
      </c>
      <c r="B433" s="64" t="s">
        <v>583</v>
      </c>
      <c r="C433" s="37">
        <v>4301011371</v>
      </c>
      <c r="D433" s="355">
        <v>4607091389067</v>
      </c>
      <c r="E433" s="35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4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57"/>
      <c r="P433" s="357"/>
      <c r="Q433" s="357"/>
      <c r="R433" s="35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hidden="1" customHeight="1" x14ac:dyDescent="0.25">
      <c r="A434" s="64" t="s">
        <v>584</v>
      </c>
      <c r="B434" s="64" t="s">
        <v>585</v>
      </c>
      <c r="C434" s="37">
        <v>4301011363</v>
      </c>
      <c r="D434" s="355">
        <v>4607091383522</v>
      </c>
      <c r="E434" s="355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57"/>
      <c r="P434" s="357"/>
      <c r="Q434" s="357"/>
      <c r="R434" s="35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hidden="1" customHeight="1" x14ac:dyDescent="0.25">
      <c r="A435" s="64" t="s">
        <v>586</v>
      </c>
      <c r="B435" s="64" t="s">
        <v>587</v>
      </c>
      <c r="C435" s="37">
        <v>4301011431</v>
      </c>
      <c r="D435" s="355">
        <v>4607091384437</v>
      </c>
      <c r="E435" s="355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39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57"/>
      <c r="P435" s="357"/>
      <c r="Q435" s="357"/>
      <c r="R435" s="35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hidden="1" customHeight="1" x14ac:dyDescent="0.25">
      <c r="A436" s="64" t="s">
        <v>586</v>
      </c>
      <c r="B436" s="64" t="s">
        <v>588</v>
      </c>
      <c r="C436" s="37">
        <v>4301011785</v>
      </c>
      <c r="D436" s="355">
        <v>4607091384437</v>
      </c>
      <c r="E436" s="355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399" t="s">
        <v>589</v>
      </c>
      <c r="O436" s="357"/>
      <c r="P436" s="357"/>
      <c r="Q436" s="357"/>
      <c r="R436" s="35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hidden="1" customHeight="1" x14ac:dyDescent="0.25">
      <c r="A437" s="64" t="s">
        <v>591</v>
      </c>
      <c r="B437" s="64" t="s">
        <v>592</v>
      </c>
      <c r="C437" s="37">
        <v>4301011771</v>
      </c>
      <c r="D437" s="355">
        <v>4607091389104</v>
      </c>
      <c r="E437" s="355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400" t="s">
        <v>593</v>
      </c>
      <c r="O437" s="357"/>
      <c r="P437" s="357"/>
      <c r="Q437" s="357"/>
      <c r="R437" s="358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hidden="1" customHeight="1" x14ac:dyDescent="0.25">
      <c r="A438" s="64" t="s">
        <v>591</v>
      </c>
      <c r="B438" s="64" t="s">
        <v>594</v>
      </c>
      <c r="C438" s="37">
        <v>4301011365</v>
      </c>
      <c r="D438" s="355">
        <v>4607091389104</v>
      </c>
      <c r="E438" s="355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4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57"/>
      <c r="P438" s="357"/>
      <c r="Q438" s="357"/>
      <c r="R438" s="358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hidden="1" customHeight="1" x14ac:dyDescent="0.25">
      <c r="A439" s="64" t="s">
        <v>595</v>
      </c>
      <c r="B439" s="64" t="s">
        <v>596</v>
      </c>
      <c r="C439" s="37">
        <v>4301011367</v>
      </c>
      <c r="D439" s="355">
        <v>4680115880603</v>
      </c>
      <c r="E439" s="355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57"/>
      <c r="P439" s="357"/>
      <c r="Q439" s="357"/>
      <c r="R439" s="358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hidden="1" customHeight="1" x14ac:dyDescent="0.25">
      <c r="A440" s="64" t="s">
        <v>597</v>
      </c>
      <c r="B440" s="64" t="s">
        <v>598</v>
      </c>
      <c r="C440" s="37">
        <v>4301011168</v>
      </c>
      <c r="D440" s="355">
        <v>4607091389999</v>
      </c>
      <c r="E440" s="355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3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57"/>
      <c r="P440" s="357"/>
      <c r="Q440" s="357"/>
      <c r="R440" s="358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hidden="1" customHeight="1" x14ac:dyDescent="0.25">
      <c r="A441" s="64" t="s">
        <v>599</v>
      </c>
      <c r="B441" s="64" t="s">
        <v>600</v>
      </c>
      <c r="C441" s="37">
        <v>4301011770</v>
      </c>
      <c r="D441" s="355">
        <v>4680115882782</v>
      </c>
      <c r="E441" s="355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394" t="s">
        <v>601</v>
      </c>
      <c r="O441" s="357"/>
      <c r="P441" s="357"/>
      <c r="Q441" s="357"/>
      <c r="R441" s="358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hidden="1" customHeight="1" x14ac:dyDescent="0.25">
      <c r="A442" s="64" t="s">
        <v>599</v>
      </c>
      <c r="B442" s="64" t="s">
        <v>602</v>
      </c>
      <c r="C442" s="37">
        <v>4301011372</v>
      </c>
      <c r="D442" s="355">
        <v>4680115882782</v>
      </c>
      <c r="E442" s="355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57"/>
      <c r="P442" s="357"/>
      <c r="Q442" s="357"/>
      <c r="R442" s="358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25">
      <c r="A443" s="64" t="s">
        <v>603</v>
      </c>
      <c r="B443" s="64" t="s">
        <v>604</v>
      </c>
      <c r="C443" s="37">
        <v>4301011190</v>
      </c>
      <c r="D443" s="355">
        <v>4607091389098</v>
      </c>
      <c r="E443" s="355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3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57"/>
      <c r="P443" s="357"/>
      <c r="Q443" s="357"/>
      <c r="R443" s="358"/>
      <c r="S443" s="40" t="s">
        <v>48</v>
      </c>
      <c r="T443" s="40" t="s">
        <v>48</v>
      </c>
      <c r="U443" s="41" t="s">
        <v>0</v>
      </c>
      <c r="V443" s="59">
        <v>21.6</v>
      </c>
      <c r="W443" s="56">
        <f t="shared" si="20"/>
        <v>21.599999999999998</v>
      </c>
      <c r="X443" s="42">
        <f>IFERROR(IF(W443=0,"",ROUNDUP(W443/H443,0)*0.00753),"")</f>
        <v>6.7769999999999997E-2</v>
      </c>
      <c r="Y443" s="69" t="s">
        <v>48</v>
      </c>
      <c r="Z443" s="70" t="s">
        <v>48</v>
      </c>
      <c r="AD443" s="71"/>
      <c r="BA443" s="316" t="s">
        <v>66</v>
      </c>
    </row>
    <row r="444" spans="1:53" ht="27" hidden="1" customHeight="1" x14ac:dyDescent="0.25">
      <c r="A444" s="64" t="s">
        <v>605</v>
      </c>
      <c r="B444" s="64" t="s">
        <v>606</v>
      </c>
      <c r="C444" s="37">
        <v>4301011366</v>
      </c>
      <c r="D444" s="355">
        <v>4607091389982</v>
      </c>
      <c r="E444" s="355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39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57"/>
      <c r="P444" s="357"/>
      <c r="Q444" s="357"/>
      <c r="R444" s="358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hidden="1" customHeight="1" x14ac:dyDescent="0.25">
      <c r="A445" s="64" t="s">
        <v>605</v>
      </c>
      <c r="B445" s="64" t="s">
        <v>607</v>
      </c>
      <c r="C445" s="37">
        <v>4301011784</v>
      </c>
      <c r="D445" s="355">
        <v>4607091389982</v>
      </c>
      <c r="E445" s="355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390" t="s">
        <v>608</v>
      </c>
      <c r="O445" s="357"/>
      <c r="P445" s="357"/>
      <c r="Q445" s="357"/>
      <c r="R445" s="358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x14ac:dyDescent="0.2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65"/>
      <c r="N446" s="362" t="s">
        <v>43</v>
      </c>
      <c r="O446" s="363"/>
      <c r="P446" s="363"/>
      <c r="Q446" s="363"/>
      <c r="R446" s="363"/>
      <c r="S446" s="363"/>
      <c r="T446" s="364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9.0000000000000018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9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6.7769999999999997E-2</v>
      </c>
      <c r="Y446" s="68"/>
      <c r="Z446" s="68"/>
    </row>
    <row r="447" spans="1:53" x14ac:dyDescent="0.2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65"/>
      <c r="N447" s="362" t="s">
        <v>43</v>
      </c>
      <c r="O447" s="363"/>
      <c r="P447" s="363"/>
      <c r="Q447" s="363"/>
      <c r="R447" s="363"/>
      <c r="S447" s="363"/>
      <c r="T447" s="364"/>
      <c r="U447" s="43" t="s">
        <v>0</v>
      </c>
      <c r="V447" s="44">
        <f>IFERROR(SUM(V433:V445),"0")</f>
        <v>21.6</v>
      </c>
      <c r="W447" s="44">
        <f>IFERROR(SUM(W433:W445),"0")</f>
        <v>21.599999999999998</v>
      </c>
      <c r="X447" s="43"/>
      <c r="Y447" s="68"/>
      <c r="Z447" s="68"/>
    </row>
    <row r="448" spans="1:53" ht="14.25" hidden="1" customHeight="1" x14ac:dyDescent="0.25">
      <c r="A448" s="368" t="s">
        <v>111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67"/>
      <c r="Z448" s="67"/>
    </row>
    <row r="449" spans="1:53" ht="16.5" hidden="1" customHeight="1" x14ac:dyDescent="0.25">
      <c r="A449" s="64" t="s">
        <v>609</v>
      </c>
      <c r="B449" s="64" t="s">
        <v>610</v>
      </c>
      <c r="C449" s="37">
        <v>4301020222</v>
      </c>
      <c r="D449" s="355">
        <v>4607091388930</v>
      </c>
      <c r="E449" s="35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3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57"/>
      <c r="P449" s="357"/>
      <c r="Q449" s="357"/>
      <c r="R449" s="358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hidden="1" customHeight="1" x14ac:dyDescent="0.25">
      <c r="A450" s="64" t="s">
        <v>611</v>
      </c>
      <c r="B450" s="64" t="s">
        <v>612</v>
      </c>
      <c r="C450" s="37">
        <v>4301020206</v>
      </c>
      <c r="D450" s="355">
        <v>4680115880054</v>
      </c>
      <c r="E450" s="355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57"/>
      <c r="P450" s="357"/>
      <c r="Q450" s="357"/>
      <c r="R450" s="358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idden="1" x14ac:dyDescent="0.2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65"/>
      <c r="N451" s="362" t="s">
        <v>43</v>
      </c>
      <c r="O451" s="363"/>
      <c r="P451" s="363"/>
      <c r="Q451" s="363"/>
      <c r="R451" s="363"/>
      <c r="S451" s="363"/>
      <c r="T451" s="364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hidden="1" x14ac:dyDescent="0.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65"/>
      <c r="N452" s="362" t="s">
        <v>43</v>
      </c>
      <c r="O452" s="363"/>
      <c r="P452" s="363"/>
      <c r="Q452" s="363"/>
      <c r="R452" s="363"/>
      <c r="S452" s="363"/>
      <c r="T452" s="364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hidden="1" customHeight="1" x14ac:dyDescent="0.25">
      <c r="A453" s="368" t="s">
        <v>76</v>
      </c>
      <c r="B453" s="368"/>
      <c r="C453" s="368"/>
      <c r="D453" s="368"/>
      <c r="E453" s="368"/>
      <c r="F453" s="368"/>
      <c r="G453" s="368"/>
      <c r="H453" s="368"/>
      <c r="I453" s="368"/>
      <c r="J453" s="368"/>
      <c r="K453" s="368"/>
      <c r="L453" s="368"/>
      <c r="M453" s="368"/>
      <c r="N453" s="368"/>
      <c r="O453" s="368"/>
      <c r="P453" s="368"/>
      <c r="Q453" s="368"/>
      <c r="R453" s="368"/>
      <c r="S453" s="368"/>
      <c r="T453" s="368"/>
      <c r="U453" s="368"/>
      <c r="V453" s="368"/>
      <c r="W453" s="368"/>
      <c r="X453" s="368"/>
      <c r="Y453" s="67"/>
      <c r="Z453" s="67"/>
    </row>
    <row r="454" spans="1:53" ht="27" hidden="1" customHeight="1" x14ac:dyDescent="0.25">
      <c r="A454" s="64" t="s">
        <v>613</v>
      </c>
      <c r="B454" s="64" t="s">
        <v>614</v>
      </c>
      <c r="C454" s="37">
        <v>4301031252</v>
      </c>
      <c r="D454" s="355">
        <v>4680115883116</v>
      </c>
      <c r="E454" s="35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3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57"/>
      <c r="P454" s="357"/>
      <c r="Q454" s="357"/>
      <c r="R454" s="35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hidden="1" customHeight="1" x14ac:dyDescent="0.25">
      <c r="A455" s="64" t="s">
        <v>615</v>
      </c>
      <c r="B455" s="64" t="s">
        <v>616</v>
      </c>
      <c r="C455" s="37">
        <v>4301031248</v>
      </c>
      <c r="D455" s="355">
        <v>4680115883093</v>
      </c>
      <c r="E455" s="35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3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57"/>
      <c r="P455" s="357"/>
      <c r="Q455" s="357"/>
      <c r="R455" s="35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hidden="1" customHeight="1" x14ac:dyDescent="0.25">
      <c r="A456" s="64" t="s">
        <v>617</v>
      </c>
      <c r="B456" s="64" t="s">
        <v>618</v>
      </c>
      <c r="C456" s="37">
        <v>4301031250</v>
      </c>
      <c r="D456" s="355">
        <v>4680115883109</v>
      </c>
      <c r="E456" s="35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3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57"/>
      <c r="P456" s="357"/>
      <c r="Q456" s="357"/>
      <c r="R456" s="35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hidden="1" customHeight="1" x14ac:dyDescent="0.25">
      <c r="A457" s="64" t="s">
        <v>619</v>
      </c>
      <c r="B457" s="64" t="s">
        <v>620</v>
      </c>
      <c r="C457" s="37">
        <v>4301031249</v>
      </c>
      <c r="D457" s="355">
        <v>4680115882072</v>
      </c>
      <c r="E457" s="35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3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57"/>
      <c r="P457" s="357"/>
      <c r="Q457" s="357"/>
      <c r="R457" s="35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hidden="1" customHeight="1" x14ac:dyDescent="0.25">
      <c r="A458" s="64" t="s">
        <v>621</v>
      </c>
      <c r="B458" s="64" t="s">
        <v>622</v>
      </c>
      <c r="C458" s="37">
        <v>4301031251</v>
      </c>
      <c r="D458" s="355">
        <v>4680115882102</v>
      </c>
      <c r="E458" s="355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3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57"/>
      <c r="P458" s="357"/>
      <c r="Q458" s="357"/>
      <c r="R458" s="35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hidden="1" customHeight="1" x14ac:dyDescent="0.25">
      <c r="A459" s="64" t="s">
        <v>623</v>
      </c>
      <c r="B459" s="64" t="s">
        <v>624</v>
      </c>
      <c r="C459" s="37">
        <v>4301031253</v>
      </c>
      <c r="D459" s="355">
        <v>4680115882096</v>
      </c>
      <c r="E459" s="355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3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57"/>
      <c r="P459" s="357"/>
      <c r="Q459" s="357"/>
      <c r="R459" s="35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idden="1" x14ac:dyDescent="0.2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65"/>
      <c r="N460" s="362" t="s">
        <v>43</v>
      </c>
      <c r="O460" s="363"/>
      <c r="P460" s="363"/>
      <c r="Q460" s="363"/>
      <c r="R460" s="363"/>
      <c r="S460" s="363"/>
      <c r="T460" s="364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hidden="1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65"/>
      <c r="N461" s="362" t="s">
        <v>43</v>
      </c>
      <c r="O461" s="363"/>
      <c r="P461" s="363"/>
      <c r="Q461" s="363"/>
      <c r="R461" s="363"/>
      <c r="S461" s="363"/>
      <c r="T461" s="364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hidden="1" customHeight="1" x14ac:dyDescent="0.25">
      <c r="A462" s="368" t="s">
        <v>81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67"/>
      <c r="Z462" s="67"/>
    </row>
    <row r="463" spans="1:53" ht="27" hidden="1" customHeight="1" x14ac:dyDescent="0.25">
      <c r="A463" s="64" t="s">
        <v>625</v>
      </c>
      <c r="B463" s="64" t="s">
        <v>626</v>
      </c>
      <c r="C463" s="37">
        <v>4301051058</v>
      </c>
      <c r="D463" s="355">
        <v>4680115883536</v>
      </c>
      <c r="E463" s="355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3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57"/>
      <c r="P463" s="357"/>
      <c r="Q463" s="357"/>
      <c r="R463" s="35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hidden="1" customHeight="1" x14ac:dyDescent="0.25">
      <c r="A464" s="64" t="s">
        <v>627</v>
      </c>
      <c r="B464" s="64" t="s">
        <v>628</v>
      </c>
      <c r="C464" s="37">
        <v>4301051230</v>
      </c>
      <c r="D464" s="355">
        <v>4607091383409</v>
      </c>
      <c r="E464" s="355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3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57"/>
      <c r="P464" s="357"/>
      <c r="Q464" s="357"/>
      <c r="R464" s="358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hidden="1" customHeight="1" x14ac:dyDescent="0.25">
      <c r="A465" s="64" t="s">
        <v>629</v>
      </c>
      <c r="B465" s="64" t="s">
        <v>630</v>
      </c>
      <c r="C465" s="37">
        <v>4301051231</v>
      </c>
      <c r="D465" s="355">
        <v>4607091383416</v>
      </c>
      <c r="E465" s="355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57"/>
      <c r="P465" s="357"/>
      <c r="Q465" s="357"/>
      <c r="R465" s="35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hidden="1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65"/>
      <c r="N466" s="362" t="s">
        <v>43</v>
      </c>
      <c r="O466" s="363"/>
      <c r="P466" s="363"/>
      <c r="Q466" s="363"/>
      <c r="R466" s="363"/>
      <c r="S466" s="363"/>
      <c r="T466" s="364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hidden="1" x14ac:dyDescent="0.2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65"/>
      <c r="N467" s="362" t="s">
        <v>43</v>
      </c>
      <c r="O467" s="363"/>
      <c r="P467" s="363"/>
      <c r="Q467" s="363"/>
      <c r="R467" s="363"/>
      <c r="S467" s="363"/>
      <c r="T467" s="364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hidden="1" customHeight="1" x14ac:dyDescent="0.2">
      <c r="A468" s="376" t="s">
        <v>631</v>
      </c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  <c r="X468" s="376"/>
      <c r="Y468" s="55"/>
      <c r="Z468" s="55"/>
    </row>
    <row r="469" spans="1:53" ht="16.5" hidden="1" customHeight="1" x14ac:dyDescent="0.25">
      <c r="A469" s="377" t="s">
        <v>632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6"/>
      <c r="Z469" s="66"/>
    </row>
    <row r="470" spans="1:53" ht="14.25" hidden="1" customHeight="1" x14ac:dyDescent="0.25">
      <c r="A470" s="368" t="s">
        <v>119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67"/>
      <c r="Z470" s="67"/>
    </row>
    <row r="471" spans="1:53" ht="27" hidden="1" customHeight="1" x14ac:dyDescent="0.25">
      <c r="A471" s="64" t="s">
        <v>633</v>
      </c>
      <c r="B471" s="64" t="s">
        <v>634</v>
      </c>
      <c r="C471" s="37">
        <v>4301011763</v>
      </c>
      <c r="D471" s="355">
        <v>4640242181011</v>
      </c>
      <c r="E471" s="355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378" t="s">
        <v>635</v>
      </c>
      <c r="O471" s="357"/>
      <c r="P471" s="357"/>
      <c r="Q471" s="357"/>
      <c r="R471" s="358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hidden="1" customHeight="1" x14ac:dyDescent="0.25">
      <c r="A472" s="64" t="s">
        <v>636</v>
      </c>
      <c r="B472" s="64" t="s">
        <v>637</v>
      </c>
      <c r="C472" s="37">
        <v>4301011762</v>
      </c>
      <c r="D472" s="355">
        <v>4640242180922</v>
      </c>
      <c r="E472" s="355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379" t="s">
        <v>638</v>
      </c>
      <c r="O472" s="357"/>
      <c r="P472" s="357"/>
      <c r="Q472" s="357"/>
      <c r="R472" s="358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hidden="1" customHeight="1" x14ac:dyDescent="0.25">
      <c r="A473" s="64" t="s">
        <v>639</v>
      </c>
      <c r="B473" s="64" t="s">
        <v>640</v>
      </c>
      <c r="C473" s="37">
        <v>4301011585</v>
      </c>
      <c r="D473" s="355">
        <v>4640242180441</v>
      </c>
      <c r="E473" s="355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380" t="s">
        <v>641</v>
      </c>
      <c r="O473" s="357"/>
      <c r="P473" s="357"/>
      <c r="Q473" s="357"/>
      <c r="R473" s="358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642</v>
      </c>
      <c r="B474" s="64" t="s">
        <v>643</v>
      </c>
      <c r="C474" s="37">
        <v>4301011584</v>
      </c>
      <c r="D474" s="355">
        <v>4640242180564</v>
      </c>
      <c r="E474" s="355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373" t="s">
        <v>644</v>
      </c>
      <c r="O474" s="357"/>
      <c r="P474" s="357"/>
      <c r="Q474" s="357"/>
      <c r="R474" s="358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645</v>
      </c>
      <c r="B475" s="64" t="s">
        <v>646</v>
      </c>
      <c r="C475" s="37">
        <v>4301011551</v>
      </c>
      <c r="D475" s="355">
        <v>4640242180038</v>
      </c>
      <c r="E475" s="355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374" t="s">
        <v>647</v>
      </c>
      <c r="O475" s="357"/>
      <c r="P475" s="357"/>
      <c r="Q475" s="357"/>
      <c r="R475" s="358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idden="1" x14ac:dyDescent="0.2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65"/>
      <c r="N476" s="362" t="s">
        <v>43</v>
      </c>
      <c r="O476" s="363"/>
      <c r="P476" s="363"/>
      <c r="Q476" s="363"/>
      <c r="R476" s="363"/>
      <c r="S476" s="363"/>
      <c r="T476" s="364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idden="1" x14ac:dyDescent="0.2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65"/>
      <c r="N477" s="362" t="s">
        <v>43</v>
      </c>
      <c r="O477" s="363"/>
      <c r="P477" s="363"/>
      <c r="Q477" s="363"/>
      <c r="R477" s="363"/>
      <c r="S477" s="363"/>
      <c r="T477" s="364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hidden="1" customHeight="1" x14ac:dyDescent="0.25">
      <c r="A478" s="368" t="s">
        <v>111</v>
      </c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68"/>
      <c r="N478" s="368"/>
      <c r="O478" s="368"/>
      <c r="P478" s="368"/>
      <c r="Q478" s="368"/>
      <c r="R478" s="368"/>
      <c r="S478" s="368"/>
      <c r="T478" s="368"/>
      <c r="U478" s="368"/>
      <c r="V478" s="368"/>
      <c r="W478" s="368"/>
      <c r="X478" s="368"/>
      <c r="Y478" s="67"/>
      <c r="Z478" s="67"/>
    </row>
    <row r="479" spans="1:53" ht="27" hidden="1" customHeight="1" x14ac:dyDescent="0.25">
      <c r="A479" s="64" t="s">
        <v>648</v>
      </c>
      <c r="B479" s="64" t="s">
        <v>649</v>
      </c>
      <c r="C479" s="37">
        <v>4301020260</v>
      </c>
      <c r="D479" s="355">
        <v>4640242180526</v>
      </c>
      <c r="E479" s="355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375" t="s">
        <v>650</v>
      </c>
      <c r="O479" s="357"/>
      <c r="P479" s="357"/>
      <c r="Q479" s="357"/>
      <c r="R479" s="35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hidden="1" customHeight="1" x14ac:dyDescent="0.25">
      <c r="A480" s="64" t="s">
        <v>651</v>
      </c>
      <c r="B480" s="64" t="s">
        <v>652</v>
      </c>
      <c r="C480" s="37">
        <v>4301020269</v>
      </c>
      <c r="D480" s="355">
        <v>4640242180519</v>
      </c>
      <c r="E480" s="355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370" t="s">
        <v>653</v>
      </c>
      <c r="O480" s="357"/>
      <c r="P480" s="357"/>
      <c r="Q480" s="357"/>
      <c r="R480" s="35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idden="1" x14ac:dyDescent="0.2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65"/>
      <c r="N481" s="362" t="s">
        <v>43</v>
      </c>
      <c r="O481" s="363"/>
      <c r="P481" s="363"/>
      <c r="Q481" s="363"/>
      <c r="R481" s="363"/>
      <c r="S481" s="363"/>
      <c r="T481" s="364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idden="1" x14ac:dyDescent="0.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65"/>
      <c r="N482" s="362" t="s">
        <v>43</v>
      </c>
      <c r="O482" s="363"/>
      <c r="P482" s="363"/>
      <c r="Q482" s="363"/>
      <c r="R482" s="363"/>
      <c r="S482" s="363"/>
      <c r="T482" s="364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hidden="1" customHeight="1" x14ac:dyDescent="0.25">
      <c r="A483" s="368" t="s">
        <v>76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67"/>
      <c r="Z483" s="67"/>
    </row>
    <row r="484" spans="1:53" ht="27" hidden="1" customHeight="1" x14ac:dyDescent="0.25">
      <c r="A484" s="64" t="s">
        <v>654</v>
      </c>
      <c r="B484" s="64" t="s">
        <v>655</v>
      </c>
      <c r="C484" s="37">
        <v>4301031280</v>
      </c>
      <c r="D484" s="355">
        <v>4640242180816</v>
      </c>
      <c r="E484" s="355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371" t="s">
        <v>656</v>
      </c>
      <c r="O484" s="357"/>
      <c r="P484" s="357"/>
      <c r="Q484" s="357"/>
      <c r="R484" s="35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hidden="1" customHeight="1" x14ac:dyDescent="0.25">
      <c r="A485" s="64" t="s">
        <v>657</v>
      </c>
      <c r="B485" s="64" t="s">
        <v>658</v>
      </c>
      <c r="C485" s="37">
        <v>4301031244</v>
      </c>
      <c r="D485" s="355">
        <v>4640242180595</v>
      </c>
      <c r="E485" s="355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372" t="s">
        <v>659</v>
      </c>
      <c r="O485" s="357"/>
      <c r="P485" s="357"/>
      <c r="Q485" s="357"/>
      <c r="R485" s="35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hidden="1" customHeight="1" x14ac:dyDescent="0.25">
      <c r="A486" s="64" t="s">
        <v>660</v>
      </c>
      <c r="B486" s="64" t="s">
        <v>661</v>
      </c>
      <c r="C486" s="37">
        <v>4301031203</v>
      </c>
      <c r="D486" s="355">
        <v>4640242180908</v>
      </c>
      <c r="E486" s="355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366" t="s">
        <v>662</v>
      </c>
      <c r="O486" s="357"/>
      <c r="P486" s="357"/>
      <c r="Q486" s="357"/>
      <c r="R486" s="35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hidden="1" customHeight="1" x14ac:dyDescent="0.25">
      <c r="A487" s="64" t="s">
        <v>663</v>
      </c>
      <c r="B487" s="64" t="s">
        <v>664</v>
      </c>
      <c r="C487" s="37">
        <v>4301031200</v>
      </c>
      <c r="D487" s="355">
        <v>4640242180489</v>
      </c>
      <c r="E487" s="355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367" t="s">
        <v>665</v>
      </c>
      <c r="O487" s="357"/>
      <c r="P487" s="357"/>
      <c r="Q487" s="357"/>
      <c r="R487" s="35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hidden="1" x14ac:dyDescent="0.2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65"/>
      <c r="N488" s="362" t="s">
        <v>43</v>
      </c>
      <c r="O488" s="363"/>
      <c r="P488" s="363"/>
      <c r="Q488" s="363"/>
      <c r="R488" s="363"/>
      <c r="S488" s="363"/>
      <c r="T488" s="364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hidden="1" x14ac:dyDescent="0.2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65"/>
      <c r="N489" s="362" t="s">
        <v>43</v>
      </c>
      <c r="O489" s="363"/>
      <c r="P489" s="363"/>
      <c r="Q489" s="363"/>
      <c r="R489" s="363"/>
      <c r="S489" s="363"/>
      <c r="T489" s="364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hidden="1" customHeight="1" x14ac:dyDescent="0.25">
      <c r="A490" s="368" t="s">
        <v>81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67"/>
      <c r="Z490" s="67"/>
    </row>
    <row r="491" spans="1:53" ht="27" hidden="1" customHeight="1" x14ac:dyDescent="0.25">
      <c r="A491" s="64" t="s">
        <v>666</v>
      </c>
      <c r="B491" s="64" t="s">
        <v>667</v>
      </c>
      <c r="C491" s="37">
        <v>4301051310</v>
      </c>
      <c r="D491" s="355">
        <v>4680115880870</v>
      </c>
      <c r="E491" s="355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57"/>
      <c r="P491" s="357"/>
      <c r="Q491" s="357"/>
      <c r="R491" s="35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hidden="1" customHeight="1" x14ac:dyDescent="0.25">
      <c r="A492" s="64" t="s">
        <v>668</v>
      </c>
      <c r="B492" s="64" t="s">
        <v>669</v>
      </c>
      <c r="C492" s="37">
        <v>4301051510</v>
      </c>
      <c r="D492" s="355">
        <v>4640242180540</v>
      </c>
      <c r="E492" s="355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356" t="s">
        <v>670</v>
      </c>
      <c r="O492" s="357"/>
      <c r="P492" s="357"/>
      <c r="Q492" s="357"/>
      <c r="R492" s="35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hidden="1" customHeight="1" x14ac:dyDescent="0.25">
      <c r="A493" s="64" t="s">
        <v>671</v>
      </c>
      <c r="B493" s="64" t="s">
        <v>672</v>
      </c>
      <c r="C493" s="37">
        <v>4301051390</v>
      </c>
      <c r="D493" s="355">
        <v>4640242181233</v>
      </c>
      <c r="E493" s="355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359" t="s">
        <v>673</v>
      </c>
      <c r="O493" s="357"/>
      <c r="P493" s="357"/>
      <c r="Q493" s="357"/>
      <c r="R493" s="35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hidden="1" customHeight="1" x14ac:dyDescent="0.25">
      <c r="A494" s="64" t="s">
        <v>674</v>
      </c>
      <c r="B494" s="64" t="s">
        <v>675</v>
      </c>
      <c r="C494" s="37">
        <v>4301051508</v>
      </c>
      <c r="D494" s="355">
        <v>4640242180557</v>
      </c>
      <c r="E494" s="355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360" t="s">
        <v>676</v>
      </c>
      <c r="O494" s="357"/>
      <c r="P494" s="357"/>
      <c r="Q494" s="357"/>
      <c r="R494" s="35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hidden="1" customHeight="1" x14ac:dyDescent="0.25">
      <c r="A495" s="64" t="s">
        <v>677</v>
      </c>
      <c r="B495" s="64" t="s">
        <v>678</v>
      </c>
      <c r="C495" s="37">
        <v>4301051448</v>
      </c>
      <c r="D495" s="355">
        <v>4640242181226</v>
      </c>
      <c r="E495" s="355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361" t="s">
        <v>679</v>
      </c>
      <c r="O495" s="357"/>
      <c r="P495" s="357"/>
      <c r="Q495" s="357"/>
      <c r="R495" s="35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idden="1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65"/>
      <c r="N496" s="362" t="s">
        <v>43</v>
      </c>
      <c r="O496" s="363"/>
      <c r="P496" s="363"/>
      <c r="Q496" s="363"/>
      <c r="R496" s="363"/>
      <c r="S496" s="363"/>
      <c r="T496" s="364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hidden="1" x14ac:dyDescent="0.2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65"/>
      <c r="N497" s="362" t="s">
        <v>43</v>
      </c>
      <c r="O497" s="363"/>
      <c r="P497" s="363"/>
      <c r="Q497" s="363"/>
      <c r="R497" s="363"/>
      <c r="S497" s="363"/>
      <c r="T497" s="364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3"/>
      <c r="N498" s="349" t="s">
        <v>36</v>
      </c>
      <c r="O498" s="350"/>
      <c r="P498" s="350"/>
      <c r="Q498" s="350"/>
      <c r="R498" s="350"/>
      <c r="S498" s="350"/>
      <c r="T498" s="351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2571.4499999999998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2576.6699999999996</v>
      </c>
      <c r="X498" s="43"/>
      <c r="Y498" s="68"/>
      <c r="Z498" s="68"/>
    </row>
    <row r="499" spans="1:29" x14ac:dyDescent="0.2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3"/>
      <c r="N499" s="349" t="s">
        <v>37</v>
      </c>
      <c r="O499" s="350"/>
      <c r="P499" s="350"/>
      <c r="Q499" s="350"/>
      <c r="R499" s="350"/>
      <c r="S499" s="350"/>
      <c r="T499" s="351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2807.7995230769234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2813.4210000000007</v>
      </c>
      <c r="X499" s="43"/>
      <c r="Y499" s="68"/>
      <c r="Z499" s="68"/>
    </row>
    <row r="500" spans="1:29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3"/>
      <c r="N500" s="349" t="s">
        <v>38</v>
      </c>
      <c r="O500" s="350"/>
      <c r="P500" s="350"/>
      <c r="Q500" s="350"/>
      <c r="R500" s="350"/>
      <c r="S500" s="350"/>
      <c r="T500" s="351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7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7</v>
      </c>
      <c r="X500" s="43"/>
      <c r="Y500" s="68"/>
      <c r="Z500" s="68"/>
    </row>
    <row r="501" spans="1:29" x14ac:dyDescent="0.2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3"/>
      <c r="N501" s="349" t="s">
        <v>39</v>
      </c>
      <c r="O501" s="350"/>
      <c r="P501" s="350"/>
      <c r="Q501" s="350"/>
      <c r="R501" s="350"/>
      <c r="S501" s="350"/>
      <c r="T501" s="351"/>
      <c r="U501" s="43" t="s">
        <v>0</v>
      </c>
      <c r="V501" s="44">
        <f>GrossWeightTotal+PalletQtyTotal*25</f>
        <v>2982.7995230769234</v>
      </c>
      <c r="W501" s="44">
        <f>GrossWeightTotalR+PalletQtyTotalR*25</f>
        <v>2988.4210000000007</v>
      </c>
      <c r="X501" s="43"/>
      <c r="Y501" s="68"/>
      <c r="Z501" s="68"/>
    </row>
    <row r="502" spans="1:29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3"/>
      <c r="N502" s="349" t="s">
        <v>40</v>
      </c>
      <c r="O502" s="350"/>
      <c r="P502" s="350"/>
      <c r="Q502" s="350"/>
      <c r="R502" s="350"/>
      <c r="S502" s="350"/>
      <c r="T502" s="351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950.18461538461531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951</v>
      </c>
      <c r="X502" s="43"/>
      <c r="Y502" s="68"/>
      <c r="Z502" s="68"/>
    </row>
    <row r="503" spans="1:29" ht="14.25" hidden="1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3"/>
      <c r="N503" s="349" t="s">
        <v>41</v>
      </c>
      <c r="O503" s="350"/>
      <c r="P503" s="350"/>
      <c r="Q503" s="350"/>
      <c r="R503" s="350"/>
      <c r="S503" s="350"/>
      <c r="T503" s="351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7.7529799999999991</v>
      </c>
      <c r="Y503" s="68"/>
      <c r="Z503" s="68"/>
    </row>
    <row r="504" spans="1:29" ht="13.5" thickBot="1" x14ac:dyDescent="0.25"/>
    <row r="505" spans="1:29" ht="27" thickTop="1" thickBot="1" x14ac:dyDescent="0.25">
      <c r="A505" s="47" t="s">
        <v>9</v>
      </c>
      <c r="B505" s="72" t="s">
        <v>75</v>
      </c>
      <c r="C505" s="346" t="s">
        <v>109</v>
      </c>
      <c r="D505" s="346" t="s">
        <v>109</v>
      </c>
      <c r="E505" s="346" t="s">
        <v>109</v>
      </c>
      <c r="F505" s="346" t="s">
        <v>109</v>
      </c>
      <c r="G505" s="346" t="s">
        <v>234</v>
      </c>
      <c r="H505" s="346" t="s">
        <v>234</v>
      </c>
      <c r="I505" s="346" t="s">
        <v>234</v>
      </c>
      <c r="J505" s="346" t="s">
        <v>234</v>
      </c>
      <c r="K505" s="354"/>
      <c r="L505" s="346" t="s">
        <v>234</v>
      </c>
      <c r="M505" s="346" t="s">
        <v>234</v>
      </c>
      <c r="N505" s="346" t="s">
        <v>234</v>
      </c>
      <c r="O505" s="346" t="s">
        <v>234</v>
      </c>
      <c r="P505" s="346" t="s">
        <v>452</v>
      </c>
      <c r="Q505" s="346" t="s">
        <v>452</v>
      </c>
      <c r="R505" s="346" t="s">
        <v>505</v>
      </c>
      <c r="S505" s="346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">
      <c r="A506" s="347" t="s">
        <v>10</v>
      </c>
      <c r="B506" s="346" t="s">
        <v>75</v>
      </c>
      <c r="C506" s="346" t="s">
        <v>110</v>
      </c>
      <c r="D506" s="346" t="s">
        <v>118</v>
      </c>
      <c r="E506" s="346" t="s">
        <v>109</v>
      </c>
      <c r="F506" s="346" t="s">
        <v>226</v>
      </c>
      <c r="G506" s="346" t="s">
        <v>235</v>
      </c>
      <c r="H506" s="346" t="s">
        <v>242</v>
      </c>
      <c r="I506" s="346" t="s">
        <v>261</v>
      </c>
      <c r="J506" s="346" t="s">
        <v>320</v>
      </c>
      <c r="K506" s="1"/>
      <c r="L506" s="346" t="s">
        <v>323</v>
      </c>
      <c r="M506" s="346" t="s">
        <v>343</v>
      </c>
      <c r="N506" s="346" t="s">
        <v>425</v>
      </c>
      <c r="O506" s="346" t="s">
        <v>443</v>
      </c>
      <c r="P506" s="346" t="s">
        <v>453</v>
      </c>
      <c r="Q506" s="346" t="s">
        <v>480</v>
      </c>
      <c r="R506" s="346" t="s">
        <v>506</v>
      </c>
      <c r="S506" s="346" t="s">
        <v>557</v>
      </c>
      <c r="T506" s="346" t="s">
        <v>581</v>
      </c>
      <c r="U506" s="346" t="s">
        <v>632</v>
      </c>
      <c r="Z506" s="61"/>
      <c r="AC506" s="1"/>
    </row>
    <row r="507" spans="1:29" ht="13.5" thickBot="1" x14ac:dyDescent="0.25">
      <c r="A507" s="348"/>
      <c r="B507" s="346"/>
      <c r="C507" s="346"/>
      <c r="D507" s="346"/>
      <c r="E507" s="346"/>
      <c r="F507" s="346"/>
      <c r="G507" s="346"/>
      <c r="H507" s="346"/>
      <c r="I507" s="346"/>
      <c r="J507" s="346"/>
      <c r="K507" s="1"/>
      <c r="L507" s="346"/>
      <c r="M507" s="346"/>
      <c r="N507" s="346"/>
      <c r="O507" s="346"/>
      <c r="P507" s="346"/>
      <c r="Q507" s="346"/>
      <c r="R507" s="346"/>
      <c r="S507" s="346"/>
      <c r="T507" s="346"/>
      <c r="U507" s="346"/>
      <c r="Z507" s="61"/>
      <c r="AC507" s="1"/>
    </row>
    <row r="508" spans="1:29" ht="18" thickTop="1" thickBot="1" x14ac:dyDescent="0.25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50.4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235.2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984.95999999999992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261.70000000000005</v>
      </c>
      <c r="N508" s="53">
        <f>IFERROR(W280*1,"0")+IFERROR(W281*1,"0")+IFERROR(W282*1,"0")+IFERROR(W283*1,"0")+IFERROR(W284*1,"0")+IFERROR(W285*1,"0")+IFERROR(W286*1,"0")+IFERROR(W287*1,"0")+IFERROR(W291*1,"0")+IFERROR(W292*1,"0")</f>
        <v>120</v>
      </c>
      <c r="O508" s="53">
        <f>IFERROR(W297*1,"0")+IFERROR(W301*1,"0")+IFERROR(W305*1,"0")+IFERROR(W309*1,"0")</f>
        <v>122.54999999999998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160.80000000000001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272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347.46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21.599999999999998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00"/>
        <filter val="120,00"/>
        <filter val="132,30"/>
        <filter val="135,00"/>
        <filter val="15,00"/>
        <filter val="15,38"/>
        <filter val="161,28"/>
        <filter val="17,00"/>
        <filter val="171,36"/>
        <filter val="176,00"/>
        <filter val="188,16"/>
        <filter val="189,60"/>
        <filter val="2 571,45"/>
        <filter val="2 807,80"/>
        <filter val="2 982,80"/>
        <filter val="20,00"/>
        <filter val="21,00"/>
        <filter val="21,60"/>
        <filter val="210,00"/>
        <filter val="23,76"/>
        <filter val="24,00"/>
        <filter val="25,00"/>
        <filter val="25,20"/>
        <filter val="27,00"/>
        <filter val="321,60"/>
        <filter val="34,20"/>
        <filter val="354,00"/>
        <filter val="36,00"/>
        <filter val="40,00"/>
        <filter val="42,00"/>
        <filter val="43,35"/>
        <filter val="44,00"/>
        <filter val="45,00"/>
        <filter val="48,00"/>
        <filter val="50,40"/>
        <filter val="63,00"/>
        <filter val="66,00"/>
        <filter val="69,30"/>
        <filter val="7"/>
        <filter val="72,00"/>
        <filter val="75,00"/>
        <filter val="75,60"/>
        <filter val="76,80"/>
        <filter val="83,00"/>
        <filter val="84,00"/>
        <filter val="85,68"/>
        <filter val="888,96"/>
        <filter val="9,00"/>
        <filter val="950,18"/>
        <filter val="96,00"/>
        <filter val="98,40"/>
      </filters>
    </filterColumn>
  </autoFilter>
  <dataConsolidate/>
  <mergeCells count="90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