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CBC8E1-8FDE-4661-89F6-1B0C8AEFDB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V452" i="1"/>
  <c r="V451" i="1"/>
  <c r="W450" i="1"/>
  <c r="X450" i="1" s="1"/>
  <c r="N450" i="1"/>
  <c r="W449" i="1"/>
  <c r="W451" i="1" s="1"/>
  <c r="N449" i="1"/>
  <c r="V447" i="1"/>
  <c r="V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N413" i="1"/>
  <c r="V411" i="1"/>
  <c r="V410" i="1"/>
  <c r="W409" i="1"/>
  <c r="X409" i="1" s="1"/>
  <c r="N409" i="1"/>
  <c r="W408" i="1"/>
  <c r="N408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N369" i="1"/>
  <c r="W368" i="1"/>
  <c r="W370" i="1" s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N356" i="1"/>
  <c r="W355" i="1"/>
  <c r="X355" i="1" s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W332" i="1"/>
  <c r="V330" i="1"/>
  <c r="V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X273" i="1"/>
  <c r="X276" i="1" s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X220" i="1"/>
  <c r="W220" i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L508" i="1" s="1"/>
  <c r="V206" i="1"/>
  <c r="W205" i="1"/>
  <c r="V205" i="1"/>
  <c r="X204" i="1"/>
  <c r="X205" i="1" s="1"/>
  <c r="W204" i="1"/>
  <c r="J508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08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35" i="1" l="1"/>
  <c r="X37" i="1"/>
  <c r="X38" i="1" s="1"/>
  <c r="W38" i="1"/>
  <c r="J9" i="1"/>
  <c r="F9" i="1"/>
  <c r="F10" i="1"/>
  <c r="X155" i="1"/>
  <c r="U508" i="1"/>
  <c r="S508" i="1"/>
  <c r="V498" i="1"/>
  <c r="V501" i="1"/>
  <c r="V502" i="1"/>
  <c r="X22" i="1"/>
  <c r="X23" i="1" s="1"/>
  <c r="X26" i="1"/>
  <c r="W43" i="1"/>
  <c r="W42" i="1"/>
  <c r="X41" i="1"/>
  <c r="X42" i="1" s="1"/>
  <c r="W47" i="1"/>
  <c r="W46" i="1"/>
  <c r="X45" i="1"/>
  <c r="X46" i="1" s="1"/>
  <c r="C508" i="1"/>
  <c r="X51" i="1"/>
  <c r="X53" i="1" s="1"/>
  <c r="W143" i="1"/>
  <c r="X139" i="1"/>
  <c r="X142" i="1" s="1"/>
  <c r="W239" i="1"/>
  <c r="W238" i="1"/>
  <c r="X237" i="1"/>
  <c r="X238" i="1" s="1"/>
  <c r="W245" i="1"/>
  <c r="X241" i="1"/>
  <c r="X288" i="1"/>
  <c r="O508" i="1"/>
  <c r="W298" i="1"/>
  <c r="X297" i="1"/>
  <c r="X298" i="1" s="1"/>
  <c r="W303" i="1"/>
  <c r="W302" i="1"/>
  <c r="X301" i="1"/>
  <c r="X302" i="1" s="1"/>
  <c r="W307" i="1"/>
  <c r="W306" i="1"/>
  <c r="X305" i="1"/>
  <c r="X306" i="1" s="1"/>
  <c r="W311" i="1"/>
  <c r="W310" i="1"/>
  <c r="X309" i="1"/>
  <c r="X310" i="1" s="1"/>
  <c r="W323" i="1"/>
  <c r="X315" i="1"/>
  <c r="W126" i="1"/>
  <c r="X119" i="1"/>
  <c r="X126" i="1" s="1"/>
  <c r="X245" i="1"/>
  <c r="X323" i="1"/>
  <c r="W334" i="1"/>
  <c r="X332" i="1"/>
  <c r="X334" i="1" s="1"/>
  <c r="X386" i="1"/>
  <c r="X460" i="1"/>
  <c r="E508" i="1"/>
  <c r="W93" i="1"/>
  <c r="W105" i="1"/>
  <c r="W117" i="1"/>
  <c r="W173" i="1"/>
  <c r="W193" i="1"/>
  <c r="W201" i="1"/>
  <c r="W265" i="1"/>
  <c r="W264" i="1"/>
  <c r="N508" i="1"/>
  <c r="X408" i="1"/>
  <c r="X410" i="1" s="1"/>
  <c r="X471" i="1"/>
  <c r="X476" i="1" s="1"/>
  <c r="W476" i="1"/>
  <c r="X34" i="1"/>
  <c r="W34" i="1"/>
  <c r="W54" i="1"/>
  <c r="D508" i="1"/>
  <c r="W61" i="1"/>
  <c r="X57" i="1"/>
  <c r="X61" i="1" s="1"/>
  <c r="W62" i="1"/>
  <c r="X93" i="1"/>
  <c r="X116" i="1"/>
  <c r="X173" i="1"/>
  <c r="W85" i="1"/>
  <c r="W94" i="1"/>
  <c r="W104" i="1"/>
  <c r="W116" i="1"/>
  <c r="W127" i="1"/>
  <c r="W134" i="1"/>
  <c r="W142" i="1"/>
  <c r="W155" i="1"/>
  <c r="W162" i="1"/>
  <c r="W166" i="1"/>
  <c r="W174" i="1"/>
  <c r="W194" i="1"/>
  <c r="W200" i="1"/>
  <c r="W216" i="1"/>
  <c r="M508" i="1"/>
  <c r="W235" i="1"/>
  <c r="W246" i="1"/>
  <c r="W259" i="1"/>
  <c r="X248" i="1"/>
  <c r="X258" i="1" s="1"/>
  <c r="W271" i="1"/>
  <c r="X267" i="1"/>
  <c r="X270" i="1" s="1"/>
  <c r="W270" i="1"/>
  <c r="W289" i="1"/>
  <c r="W294" i="1"/>
  <c r="X291" i="1"/>
  <c r="X293" i="1" s="1"/>
  <c r="W324" i="1"/>
  <c r="W329" i="1"/>
  <c r="X326" i="1"/>
  <c r="X329" i="1" s="1"/>
  <c r="X359" i="1"/>
  <c r="X356" i="1"/>
  <c r="W360" i="1"/>
  <c r="W386" i="1"/>
  <c r="X393" i="1"/>
  <c r="X390" i="1"/>
  <c r="W394" i="1"/>
  <c r="G508" i="1"/>
  <c r="P508" i="1"/>
  <c r="H9" i="1"/>
  <c r="B508" i="1"/>
  <c r="W500" i="1"/>
  <c r="W499" i="1"/>
  <c r="W24" i="1"/>
  <c r="W53" i="1"/>
  <c r="X65" i="1"/>
  <c r="X85" i="1" s="1"/>
  <c r="W86" i="1"/>
  <c r="X96" i="1"/>
  <c r="X104" i="1" s="1"/>
  <c r="X130" i="1"/>
  <c r="X134" i="1" s="1"/>
  <c r="W135" i="1"/>
  <c r="H508" i="1"/>
  <c r="W156" i="1"/>
  <c r="I508" i="1"/>
  <c r="W161" i="1"/>
  <c r="X164" i="1"/>
  <c r="X166" i="1" s="1"/>
  <c r="X176" i="1"/>
  <c r="X193" i="1" s="1"/>
  <c r="X196" i="1"/>
  <c r="X200" i="1" s="1"/>
  <c r="W206" i="1"/>
  <c r="X209" i="1"/>
  <c r="X215" i="1" s="1"/>
  <c r="W215" i="1"/>
  <c r="X219" i="1"/>
  <c r="X234" i="1" s="1"/>
  <c r="W234" i="1"/>
  <c r="W258" i="1"/>
  <c r="X264" i="1"/>
  <c r="W277" i="1"/>
  <c r="W276" i="1"/>
  <c r="W293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W502" i="1" l="1"/>
  <c r="W501" i="1"/>
  <c r="X503" i="1"/>
  <c r="W498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<sst xmlns="http://schemas.openxmlformats.org/spreadsheetml/2006/main" count="2145" uniqueCount="710">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</sst>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261" sqref="Z26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85" t="s">
        <v>0</v>
      </c>
      <c r="E1" s="344"/>
      <c r="F1" s="344"/>
      <c r="G1" s="12" t="s">
        <v>1</v>
      </c>
      <c r="H1" s="485" t="s">
        <v>2</v>
      </c>
      <c r="I1" s="344"/>
      <c r="J1" s="344"/>
      <c r="K1" s="344"/>
      <c r="L1" s="344"/>
      <c r="M1" s="344"/>
      <c r="N1" s="344"/>
      <c r="O1" s="344"/>
      <c r="P1" s="343" t="s">
        <v>3</v>
      </c>
      <c r="Q1" s="344"/>
      <c r="R1" s="34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77" t="s">
        <v>8</v>
      </c>
      <c r="B5" s="352"/>
      <c r="C5" s="353"/>
      <c r="D5" s="637"/>
      <c r="E5" s="638"/>
      <c r="F5" s="427" t="s">
        <v>9</v>
      </c>
      <c r="G5" s="353"/>
      <c r="H5" s="637"/>
      <c r="I5" s="668"/>
      <c r="J5" s="668"/>
      <c r="K5" s="668"/>
      <c r="L5" s="638"/>
      <c r="N5" s="24" t="s">
        <v>10</v>
      </c>
      <c r="O5" s="403">
        <v>45339</v>
      </c>
      <c r="P5" s="404"/>
      <c r="R5" s="394" t="s">
        <v>11</v>
      </c>
      <c r="S5" s="395"/>
      <c r="T5" s="542" t="s">
        <v>12</v>
      </c>
      <c r="U5" s="404"/>
      <c r="Z5" s="51"/>
      <c r="AA5" s="51"/>
      <c r="AB5" s="51"/>
    </row>
    <row r="6" spans="1:29" s="332" customFormat="1" ht="24" customHeight="1" x14ac:dyDescent="0.2">
      <c r="A6" s="577" t="s">
        <v>13</v>
      </c>
      <c r="B6" s="352"/>
      <c r="C6" s="353"/>
      <c r="D6" s="444" t="s">
        <v>14</v>
      </c>
      <c r="E6" s="445"/>
      <c r="F6" s="445"/>
      <c r="G6" s="445"/>
      <c r="H6" s="445"/>
      <c r="I6" s="445"/>
      <c r="J6" s="445"/>
      <c r="K6" s="445"/>
      <c r="L6" s="404"/>
      <c r="N6" s="24" t="s">
        <v>15</v>
      </c>
      <c r="O6" s="622" t="str">
        <f>IF(O5=0," ",CHOOSE(WEEKDAY(O5,2),"Понедельник","Вторник","Среда","Четверг","Пятница","Суббота","Воскресенье"))</f>
        <v>Суббота</v>
      </c>
      <c r="P6" s="346"/>
      <c r="R6" s="650" t="s">
        <v>16</v>
      </c>
      <c r="S6" s="395"/>
      <c r="T6" s="528" t="s">
        <v>17</v>
      </c>
      <c r="U6" s="529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17" t="str">
        <f>IFERROR(VLOOKUP(DeliveryAddress,Table,3,0),1)</f>
        <v>1</v>
      </c>
      <c r="E7" s="518"/>
      <c r="F7" s="518"/>
      <c r="G7" s="518"/>
      <c r="H7" s="518"/>
      <c r="I7" s="518"/>
      <c r="J7" s="518"/>
      <c r="K7" s="518"/>
      <c r="L7" s="465"/>
      <c r="N7" s="24"/>
      <c r="O7" s="42"/>
      <c r="P7" s="42"/>
      <c r="R7" s="356"/>
      <c r="S7" s="395"/>
      <c r="T7" s="530"/>
      <c r="U7" s="531"/>
      <c r="Z7" s="51"/>
      <c r="AA7" s="51"/>
      <c r="AB7" s="51"/>
    </row>
    <row r="8" spans="1:29" s="332" customFormat="1" ht="25.5" customHeight="1" x14ac:dyDescent="0.2">
      <c r="A8" s="364" t="s">
        <v>18</v>
      </c>
      <c r="B8" s="358"/>
      <c r="C8" s="359"/>
      <c r="D8" s="626"/>
      <c r="E8" s="627"/>
      <c r="F8" s="627"/>
      <c r="G8" s="627"/>
      <c r="H8" s="627"/>
      <c r="I8" s="627"/>
      <c r="J8" s="627"/>
      <c r="K8" s="627"/>
      <c r="L8" s="628"/>
      <c r="N8" s="24" t="s">
        <v>19</v>
      </c>
      <c r="O8" s="441">
        <v>0.54166666666666663</v>
      </c>
      <c r="P8" s="404"/>
      <c r="R8" s="356"/>
      <c r="S8" s="395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66"/>
      <c r="E9" s="393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26" t="s">
        <v>20</v>
      </c>
      <c r="O9" s="403"/>
      <c r="P9" s="404"/>
      <c r="R9" s="356"/>
      <c r="S9" s="395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66"/>
      <c r="E10" s="393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72" t="str">
        <f>IFERROR(VLOOKUP($D$10,Proxy,2,FALSE),"")</f>
        <v/>
      </c>
      <c r="I10" s="356"/>
      <c r="J10" s="356"/>
      <c r="K10" s="356"/>
      <c r="L10" s="356"/>
      <c r="N10" s="26" t="s">
        <v>21</v>
      </c>
      <c r="O10" s="441"/>
      <c r="P10" s="404"/>
      <c r="S10" s="24" t="s">
        <v>22</v>
      </c>
      <c r="T10" s="678" t="s">
        <v>23</v>
      </c>
      <c r="U10" s="529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04"/>
      <c r="S11" s="24" t="s">
        <v>26</v>
      </c>
      <c r="T11" s="435" t="s">
        <v>27</v>
      </c>
      <c r="U11" s="436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379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4"/>
      <c r="P12" s="465"/>
      <c r="Q12" s="23"/>
      <c r="S12" s="24"/>
      <c r="T12" s="344"/>
      <c r="U12" s="356"/>
      <c r="Z12" s="51"/>
      <c r="AA12" s="51"/>
      <c r="AB12" s="51"/>
    </row>
    <row r="13" spans="1:29" s="332" customFormat="1" ht="23.25" customHeight="1" x14ac:dyDescent="0.2">
      <c r="A13" s="379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35"/>
      <c r="P13" s="436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379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380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82" t="s">
        <v>34</v>
      </c>
      <c r="O15" s="344"/>
      <c r="P15" s="344"/>
      <c r="Q15" s="344"/>
      <c r="R15" s="34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3"/>
      <c r="O16" s="583"/>
      <c r="P16" s="583"/>
      <c r="Q16" s="583"/>
      <c r="R16" s="58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81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20"/>
      <c r="P17" s="620"/>
      <c r="Q17" s="620"/>
      <c r="R17" s="348"/>
      <c r="S17" s="377" t="s">
        <v>48</v>
      </c>
      <c r="T17" s="353"/>
      <c r="U17" s="347" t="s">
        <v>49</v>
      </c>
      <c r="V17" s="347" t="s">
        <v>50</v>
      </c>
      <c r="W17" s="661" t="s">
        <v>51</v>
      </c>
      <c r="X17" s="347" t="s">
        <v>52</v>
      </c>
      <c r="Y17" s="381" t="s">
        <v>53</v>
      </c>
      <c r="Z17" s="381" t="s">
        <v>54</v>
      </c>
      <c r="AA17" s="381" t="s">
        <v>55</v>
      </c>
      <c r="AB17" s="655"/>
      <c r="AC17" s="656"/>
      <c r="AD17" s="594"/>
      <c r="BA17" s="652" t="s">
        <v>56</v>
      </c>
    </row>
    <row r="18" spans="1:53" ht="14.25" customHeight="1" x14ac:dyDescent="0.2">
      <c r="A18" s="354"/>
      <c r="B18" s="354"/>
      <c r="C18" s="354"/>
      <c r="D18" s="349"/>
      <c r="E18" s="350"/>
      <c r="F18" s="354"/>
      <c r="G18" s="354"/>
      <c r="H18" s="354"/>
      <c r="I18" s="354"/>
      <c r="J18" s="354"/>
      <c r="K18" s="354"/>
      <c r="L18" s="354"/>
      <c r="M18" s="354"/>
      <c r="N18" s="349"/>
      <c r="O18" s="621"/>
      <c r="P18" s="621"/>
      <c r="Q18" s="621"/>
      <c r="R18" s="350"/>
      <c r="S18" s="333" t="s">
        <v>57</v>
      </c>
      <c r="T18" s="333" t="s">
        <v>58</v>
      </c>
      <c r="U18" s="354"/>
      <c r="V18" s="354"/>
      <c r="W18" s="662"/>
      <c r="X18" s="354"/>
      <c r="Y18" s="382"/>
      <c r="Z18" s="382"/>
      <c r="AA18" s="657"/>
      <c r="AB18" s="658"/>
      <c r="AC18" s="659"/>
      <c r="AD18" s="595"/>
      <c r="BA18" s="356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70" t="s">
        <v>59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34"/>
      <c r="Z20" s="334"/>
    </row>
    <row r="21" spans="1:53" ht="14.25" hidden="1" customHeight="1" x14ac:dyDescent="0.25">
      <c r="A21" s="355" t="s">
        <v>60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6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46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7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7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5" t="s">
        <v>68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6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46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6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46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6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46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6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46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5">
        <v>4607091383911</v>
      </c>
      <c r="E30" s="346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97" t="s">
        <v>79</v>
      </c>
      <c r="O30" s="363"/>
      <c r="P30" s="363"/>
      <c r="Q30" s="363"/>
      <c r="R30" s="346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5">
        <v>4607091383911</v>
      </c>
      <c r="E31" s="346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3"/>
      <c r="P31" s="363"/>
      <c r="Q31" s="363"/>
      <c r="R31" s="346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5">
        <v>4607091388244</v>
      </c>
      <c r="E32" s="346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0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46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5">
        <v>4607091388244</v>
      </c>
      <c r="E33" s="346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46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7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7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5" t="s">
        <v>84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5">
        <v>4607091388503</v>
      </c>
      <c r="E37" s="346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46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75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7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7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5" t="s">
        <v>89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5">
        <v>4607091388282</v>
      </c>
      <c r="E41" s="346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46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7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7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7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5" t="s">
        <v>93</v>
      </c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5">
        <v>4607091389111</v>
      </c>
      <c r="E45" s="346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46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75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7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7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60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48"/>
      <c r="Z48" s="48"/>
    </row>
    <row r="49" spans="1:53" ht="16.5" hidden="1" customHeight="1" x14ac:dyDescent="0.25">
      <c r="A49" s="370" t="s">
        <v>97</v>
      </c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34"/>
      <c r="Z49" s="334"/>
    </row>
    <row r="50" spans="1:53" ht="14.25" hidden="1" customHeight="1" x14ac:dyDescent="0.25">
      <c r="A50" s="355" t="s">
        <v>98</v>
      </c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35"/>
      <c r="Z50" s="335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5">
        <v>4680115881440</v>
      </c>
      <c r="E51" s="346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46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5">
        <v>4680115881433</v>
      </c>
      <c r="E52" s="346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46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75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7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7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70" t="s">
        <v>105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34"/>
      <c r="Z55" s="334"/>
    </row>
    <row r="56" spans="1:53" ht="14.25" hidden="1" customHeight="1" x14ac:dyDescent="0.25">
      <c r="A56" s="355" t="s">
        <v>106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5">
        <v>4680115881426</v>
      </c>
      <c r="E57" s="346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46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5">
        <v>4680115881426</v>
      </c>
      <c r="E58" s="346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46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5">
        <v>4680115881419</v>
      </c>
      <c r="E59" s="346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46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5">
        <v>4680115881525</v>
      </c>
      <c r="E60" s="346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589" t="s">
        <v>115</v>
      </c>
      <c r="O60" s="363"/>
      <c r="P60" s="363"/>
      <c r="Q60" s="363"/>
      <c r="R60" s="346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7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7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70" t="s">
        <v>96</v>
      </c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34"/>
      <c r="Z63" s="334"/>
    </row>
    <row r="64" spans="1:53" ht="14.25" hidden="1" customHeight="1" x14ac:dyDescent="0.25">
      <c r="A64" s="355" t="s">
        <v>106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5">
        <v>4607091382945</v>
      </c>
      <c r="E65" s="346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46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5">
        <v>4607091385670</v>
      </c>
      <c r="E66" s="346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46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5">
        <v>4607091385670</v>
      </c>
      <c r="E67" s="346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46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5">
        <v>4680115883956</v>
      </c>
      <c r="E68" s="346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46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5">
        <v>4680115881327</v>
      </c>
      <c r="E69" s="346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46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4301011703</v>
      </c>
      <c r="D70" s="345">
        <v>4680115882133</v>
      </c>
      <c r="E70" s="346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46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5">
        <v>4680115882133</v>
      </c>
      <c r="E71" s="346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46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5">
        <v>4607091382952</v>
      </c>
      <c r="E72" s="346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46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5">
        <v>4607091385687</v>
      </c>
      <c r="E73" s="346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46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5">
        <v>4680115882539</v>
      </c>
      <c r="E74" s="346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46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5">
        <v>4607091384604</v>
      </c>
      <c r="E75" s="346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46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5">
        <v>4680115880283</v>
      </c>
      <c r="E76" s="346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46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5">
        <v>4680115883949</v>
      </c>
      <c r="E77" s="346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9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46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5">
        <v>4680115881303</v>
      </c>
      <c r="E78" s="346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6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46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5">
        <v>4680115882577</v>
      </c>
      <c r="E79" s="346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3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46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5">
        <v>4680115882577</v>
      </c>
      <c r="E80" s="346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3"/>
      <c r="P80" s="363"/>
      <c r="Q80" s="363"/>
      <c r="R80" s="346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5">
        <v>4680115882720</v>
      </c>
      <c r="E81" s="346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6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46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5">
        <v>4680115880269</v>
      </c>
      <c r="E82" s="346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43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46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151</v>
      </c>
      <c r="B83" s="54" t="s">
        <v>152</v>
      </c>
      <c r="C83" s="31">
        <v>4301011415</v>
      </c>
      <c r="D83" s="345">
        <v>4680115880429</v>
      </c>
      <c r="E83" s="346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46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5">
        <v>4680115881457</v>
      </c>
      <c r="E84" s="346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46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7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7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2"/>
      <c r="Z85" s="342"/>
    </row>
    <row r="86" spans="1:53" hidden="1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7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1">
        <f>IFERROR(SUM(V65:V84),"0")</f>
        <v>0</v>
      </c>
      <c r="W86" s="341">
        <f>IFERROR(SUM(W65:W84),"0")</f>
        <v>0</v>
      </c>
      <c r="X86" s="37"/>
      <c r="Y86" s="342"/>
      <c r="Z86" s="342"/>
    </row>
    <row r="87" spans="1:53" ht="14.25" hidden="1" customHeight="1" x14ac:dyDescent="0.25">
      <c r="A87" s="355" t="s">
        <v>98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35"/>
      <c r="Z87" s="335"/>
    </row>
    <row r="88" spans="1:53" ht="16.5" hidden="1" customHeight="1" x14ac:dyDescent="0.25">
      <c r="A88" s="54" t="s">
        <v>155</v>
      </c>
      <c r="B88" s="54" t="s">
        <v>156</v>
      </c>
      <c r="C88" s="31">
        <v>4301020235</v>
      </c>
      <c r="D88" s="345">
        <v>4680115881488</v>
      </c>
      <c r="E88" s="346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3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46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5">
        <v>4607091384765</v>
      </c>
      <c r="E89" s="346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1" t="s">
        <v>159</v>
      </c>
      <c r="O89" s="363"/>
      <c r="P89" s="363"/>
      <c r="Q89" s="363"/>
      <c r="R89" s="346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5">
        <v>4680115882751</v>
      </c>
      <c r="E90" s="346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3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46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5">
        <v>4680115882775</v>
      </c>
      <c r="E91" s="346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46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5">
        <v>4680115880658</v>
      </c>
      <c r="E92" s="346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46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76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hidden="1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76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hidden="1" customHeight="1" x14ac:dyDescent="0.25">
      <c r="A95" s="355" t="s">
        <v>60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5">
        <v>4607091387667</v>
      </c>
      <c r="E96" s="346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46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5">
        <v>4607091387636</v>
      </c>
      <c r="E97" s="346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46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5">
        <v>4607091382426</v>
      </c>
      <c r="E98" s="346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46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5">
        <v>4607091386547</v>
      </c>
      <c r="E99" s="346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46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5">
        <v>4607091384734</v>
      </c>
      <c r="E100" s="346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5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46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5">
        <v>4607091382464</v>
      </c>
      <c r="E101" s="346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46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5">
        <v>4680115883444</v>
      </c>
      <c r="E102" s="346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46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5">
        <v>4680115883444</v>
      </c>
      <c r="E103" s="346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46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76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76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5" t="s">
        <v>68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35"/>
      <c r="Z106" s="335"/>
    </row>
    <row r="107" spans="1:53" ht="27" hidden="1" customHeight="1" x14ac:dyDescent="0.25">
      <c r="A107" s="54" t="s">
        <v>182</v>
      </c>
      <c r="B107" s="54" t="s">
        <v>183</v>
      </c>
      <c r="C107" s="31">
        <v>4301051543</v>
      </c>
      <c r="D107" s="345">
        <v>4607091386967</v>
      </c>
      <c r="E107" s="346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3"/>
      <c r="P107" s="363"/>
      <c r="Q107" s="363"/>
      <c r="R107" s="346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5">
        <v>4607091386967</v>
      </c>
      <c r="E108" s="346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3"/>
      <c r="P108" s="363"/>
      <c r="Q108" s="363"/>
      <c r="R108" s="346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5">
        <v>4607091385304</v>
      </c>
      <c r="E109" s="346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46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5">
        <v>4607091386264</v>
      </c>
      <c r="E110" s="346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46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4301051436</v>
      </c>
      <c r="D111" s="345">
        <v>4607091385731</v>
      </c>
      <c r="E111" s="346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4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46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5">
        <v>4680115880214</v>
      </c>
      <c r="E112" s="346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46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5">
        <v>4680115880894</v>
      </c>
      <c r="E113" s="346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6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46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5">
        <v>4607091385427</v>
      </c>
      <c r="E114" s="346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46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5">
        <v>4680115882645</v>
      </c>
      <c r="E115" s="346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46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7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7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7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hidden="1" customHeight="1" x14ac:dyDescent="0.25">
      <c r="A118" s="355" t="s">
        <v>199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5">
        <v>4607091383065</v>
      </c>
      <c r="E119" s="346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46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5">
        <v>4680115881532</v>
      </c>
      <c r="E120" s="346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6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46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202</v>
      </c>
      <c r="B121" s="54" t="s">
        <v>204</v>
      </c>
      <c r="C121" s="31">
        <v>4301060371</v>
      </c>
      <c r="D121" s="345">
        <v>4680115881532</v>
      </c>
      <c r="E121" s="346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20" t="s">
        <v>205</v>
      </c>
      <c r="O121" s="363"/>
      <c r="P121" s="363"/>
      <c r="Q121" s="363"/>
      <c r="R121" s="346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5">
        <v>4680115881532</v>
      </c>
      <c r="E122" s="346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4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46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5">
        <v>4680115882652</v>
      </c>
      <c r="E123" s="346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46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5">
        <v>4680115880238</v>
      </c>
      <c r="E124" s="346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46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5">
        <v>4680115881464</v>
      </c>
      <c r="E125" s="346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6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46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7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7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7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hidden="1" customHeight="1" x14ac:dyDescent="0.25">
      <c r="A128" s="370" t="s">
        <v>213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34"/>
      <c r="Z128" s="334"/>
    </row>
    <row r="129" spans="1:53" ht="14.25" hidden="1" customHeight="1" x14ac:dyDescent="0.25">
      <c r="A129" s="355" t="s">
        <v>68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35"/>
      <c r="Z129" s="335"/>
    </row>
    <row r="130" spans="1:53" ht="27" hidden="1" customHeight="1" x14ac:dyDescent="0.25">
      <c r="A130" s="54" t="s">
        <v>214</v>
      </c>
      <c r="B130" s="54" t="s">
        <v>215</v>
      </c>
      <c r="C130" s="31">
        <v>4301051612</v>
      </c>
      <c r="D130" s="345">
        <v>4607091385168</v>
      </c>
      <c r="E130" s="346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4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46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5">
        <v>4607091385168</v>
      </c>
      <c r="E131" s="346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6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63"/>
      <c r="P131" s="363"/>
      <c r="Q131" s="363"/>
      <c r="R131" s="346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5">
        <v>4607091383256</v>
      </c>
      <c r="E132" s="346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46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219</v>
      </c>
      <c r="B133" s="54" t="s">
        <v>220</v>
      </c>
      <c r="C133" s="31">
        <v>4301051358</v>
      </c>
      <c r="D133" s="345">
        <v>4607091385748</v>
      </c>
      <c r="E133" s="346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2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46"/>
      <c r="S133" s="34"/>
      <c r="T133" s="34"/>
      <c r="U133" s="35" t="s">
        <v>65</v>
      </c>
      <c r="V133" s="339">
        <v>0</v>
      </c>
      <c r="W133" s="34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7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7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1">
        <f>IFERROR(V130/H130,"0")+IFERROR(V131/H131,"0")+IFERROR(V132/H132,"0")+IFERROR(V133/H133,"0")</f>
        <v>0</v>
      </c>
      <c r="W134" s="341">
        <f>IFERROR(W130/H130,"0")+IFERROR(W131/H131,"0")+IFERROR(W132/H132,"0")+IFERROR(W133/H133,"0")</f>
        <v>0</v>
      </c>
      <c r="X134" s="341">
        <f>IFERROR(IF(X130="",0,X130),"0")+IFERROR(IF(X131="",0,X131),"0")+IFERROR(IF(X132="",0,X132),"0")+IFERROR(IF(X133="",0,X133),"0")</f>
        <v>0</v>
      </c>
      <c r="Y134" s="342"/>
      <c r="Z134" s="342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7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1">
        <f>IFERROR(SUM(V130:V133),"0")</f>
        <v>0</v>
      </c>
      <c r="W135" s="341">
        <f>IFERROR(SUM(W130:W133),"0")</f>
        <v>0</v>
      </c>
      <c r="X135" s="37"/>
      <c r="Y135" s="342"/>
      <c r="Z135" s="342"/>
    </row>
    <row r="136" spans="1:53" ht="27.75" hidden="1" customHeight="1" x14ac:dyDescent="0.2">
      <c r="A136" s="360" t="s">
        <v>221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48"/>
      <c r="Z136" s="48"/>
    </row>
    <row r="137" spans="1:53" ht="16.5" hidden="1" customHeight="1" x14ac:dyDescent="0.25">
      <c r="A137" s="370" t="s">
        <v>222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34"/>
      <c r="Z137" s="334"/>
    </row>
    <row r="138" spans="1:53" ht="14.25" hidden="1" customHeight="1" x14ac:dyDescent="0.25">
      <c r="A138" s="355" t="s">
        <v>106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5">
        <v>4607091383423</v>
      </c>
      <c r="E139" s="346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46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5">
        <v>4607091381405</v>
      </c>
      <c r="E140" s="346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46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5">
        <v>4607091386516</v>
      </c>
      <c r="E141" s="346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46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7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7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7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70" t="s">
        <v>229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34"/>
      <c r="Z144" s="334"/>
    </row>
    <row r="145" spans="1:53" ht="14.25" hidden="1" customHeight="1" x14ac:dyDescent="0.25">
      <c r="A145" s="355" t="s">
        <v>60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5">
        <v>4680115880993</v>
      </c>
      <c r="E146" s="346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46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5">
        <v>4680115881761</v>
      </c>
      <c r="E147" s="346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46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5">
        <v>4680115881563</v>
      </c>
      <c r="E148" s="346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46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5">
        <v>4680115880986</v>
      </c>
      <c r="E149" s="346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46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5">
        <v>4680115880207</v>
      </c>
      <c r="E150" s="346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46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5">
        <v>4680115881785</v>
      </c>
      <c r="E151" s="346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3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46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5">
        <v>4680115881679</v>
      </c>
      <c r="E152" s="346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46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5">
        <v>4680115880191</v>
      </c>
      <c r="E153" s="346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6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46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5">
        <v>4680115883963</v>
      </c>
      <c r="E154" s="346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3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46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7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7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7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hidden="1" customHeight="1" x14ac:dyDescent="0.25">
      <c r="A157" s="370" t="s">
        <v>248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34"/>
      <c r="Z157" s="334"/>
    </row>
    <row r="158" spans="1:53" ht="14.25" hidden="1" customHeight="1" x14ac:dyDescent="0.25">
      <c r="A158" s="355" t="s">
        <v>106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5">
        <v>4680115881402</v>
      </c>
      <c r="E159" s="346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46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5">
        <v>4680115881396</v>
      </c>
      <c r="E160" s="346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46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7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7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7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5" t="s">
        <v>98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5">
        <v>4680115882935</v>
      </c>
      <c r="E164" s="346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9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46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5">
        <v>4680115880764</v>
      </c>
      <c r="E165" s="346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46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7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7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7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5" t="s">
        <v>60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35"/>
      <c r="Z168" s="335"/>
    </row>
    <row r="169" spans="1:53" ht="27" hidden="1" customHeight="1" x14ac:dyDescent="0.25">
      <c r="A169" s="54" t="s">
        <v>257</v>
      </c>
      <c r="B169" s="54" t="s">
        <v>258</v>
      </c>
      <c r="C169" s="31">
        <v>4301031224</v>
      </c>
      <c r="D169" s="345">
        <v>4680115882683</v>
      </c>
      <c r="E169" s="346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46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4301031230</v>
      </c>
      <c r="D170" s="345">
        <v>4680115882690</v>
      </c>
      <c r="E170" s="346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46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5">
        <v>4680115882669</v>
      </c>
      <c r="E171" s="346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46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5">
        <v>4680115882676</v>
      </c>
      <c r="E172" s="346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46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7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7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1">
        <f>IFERROR(V169/H169,"0")+IFERROR(V170/H170,"0")+IFERROR(V171/H171,"0")+IFERROR(V172/H172,"0")</f>
        <v>0</v>
      </c>
      <c r="W173" s="341">
        <f>IFERROR(W169/H169,"0")+IFERROR(W170/H170,"0")+IFERROR(W171/H171,"0")+IFERROR(W172/H172,"0")</f>
        <v>0</v>
      </c>
      <c r="X173" s="341">
        <f>IFERROR(IF(X169="",0,X169),"0")+IFERROR(IF(X170="",0,X170),"0")+IFERROR(IF(X171="",0,X171),"0")+IFERROR(IF(X172="",0,X172),"0")</f>
        <v>0</v>
      </c>
      <c r="Y173" s="342"/>
      <c r="Z173" s="342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7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1">
        <f>IFERROR(SUM(V169:V172),"0")</f>
        <v>0</v>
      </c>
      <c r="W174" s="341">
        <f>IFERROR(SUM(W169:W172),"0")</f>
        <v>0</v>
      </c>
      <c r="X174" s="37"/>
      <c r="Y174" s="342"/>
      <c r="Z174" s="342"/>
    </row>
    <row r="175" spans="1:53" ht="14.25" hidden="1" customHeight="1" x14ac:dyDescent="0.25">
      <c r="A175" s="355" t="s">
        <v>68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5">
        <v>4680115881556</v>
      </c>
      <c r="E176" s="346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6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46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5">
        <v>4680115880573</v>
      </c>
      <c r="E177" s="346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4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46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5">
        <v>4680115881594</v>
      </c>
      <c r="E178" s="346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46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5">
        <v>4680115881587</v>
      </c>
      <c r="E179" s="346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2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46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4301051380</v>
      </c>
      <c r="D180" s="345">
        <v>4680115880962</v>
      </c>
      <c r="E180" s="346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46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5">
        <v>4680115881617</v>
      </c>
      <c r="E181" s="346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6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46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4301051487</v>
      </c>
      <c r="D182" s="345">
        <v>4680115881228</v>
      </c>
      <c r="E182" s="346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46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5">
        <v>4680115881037</v>
      </c>
      <c r="E183" s="346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5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46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4301051384</v>
      </c>
      <c r="D184" s="345">
        <v>4680115881211</v>
      </c>
      <c r="E184" s="346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46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5">
        <v>4680115881020</v>
      </c>
      <c r="E185" s="346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46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4301051407</v>
      </c>
      <c r="D186" s="345">
        <v>4680115882195</v>
      </c>
      <c r="E186" s="346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46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5">
        <v>4680115882607</v>
      </c>
      <c r="E187" s="346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46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4301051468</v>
      </c>
      <c r="D188" s="345">
        <v>4680115880092</v>
      </c>
      <c r="E188" s="346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46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4301051469</v>
      </c>
      <c r="D189" s="345">
        <v>4680115880221</v>
      </c>
      <c r="E189" s="346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4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46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5">
        <v>4680115882942</v>
      </c>
      <c r="E190" s="346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46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295</v>
      </c>
      <c r="B191" s="54" t="s">
        <v>296</v>
      </c>
      <c r="C191" s="31">
        <v>4301051326</v>
      </c>
      <c r="D191" s="345">
        <v>4680115880504</v>
      </c>
      <c r="E191" s="346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46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4301051410</v>
      </c>
      <c r="D192" s="345">
        <v>4680115882164</v>
      </c>
      <c r="E192" s="346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6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46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7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7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2"/>
      <c r="Z193" s="342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7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1">
        <f>IFERROR(SUM(V176:V192),"0")</f>
        <v>0</v>
      </c>
      <c r="W194" s="341">
        <f>IFERROR(SUM(W176:W192),"0")</f>
        <v>0</v>
      </c>
      <c r="X194" s="37"/>
      <c r="Y194" s="342"/>
      <c r="Z194" s="342"/>
    </row>
    <row r="195" spans="1:53" ht="14.25" hidden="1" customHeight="1" x14ac:dyDescent="0.25">
      <c r="A195" s="355" t="s">
        <v>199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5">
        <v>4680115882874</v>
      </c>
      <c r="E196" s="346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46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5">
        <v>4680115884434</v>
      </c>
      <c r="E197" s="346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46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303</v>
      </c>
      <c r="B198" s="54" t="s">
        <v>304</v>
      </c>
      <c r="C198" s="31">
        <v>4301060338</v>
      </c>
      <c r="D198" s="345">
        <v>4680115880801</v>
      </c>
      <c r="E198" s="346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2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46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305</v>
      </c>
      <c r="B199" s="54" t="s">
        <v>306</v>
      </c>
      <c r="C199" s="31">
        <v>4301060339</v>
      </c>
      <c r="D199" s="345">
        <v>4680115880818</v>
      </c>
      <c r="E199" s="346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46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7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7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1">
        <f>IFERROR(V196/H196,"0")+IFERROR(V197/H197,"0")+IFERROR(V198/H198,"0")+IFERROR(V199/H199,"0")</f>
        <v>0</v>
      </c>
      <c r="W200" s="341">
        <f>IFERROR(W196/H196,"0")+IFERROR(W197/H197,"0")+IFERROR(W198/H198,"0")+IFERROR(W199/H199,"0")</f>
        <v>0</v>
      </c>
      <c r="X200" s="341">
        <f>IFERROR(IF(X196="",0,X196),"0")+IFERROR(IF(X197="",0,X197),"0")+IFERROR(IF(X198="",0,X198),"0")+IFERROR(IF(X199="",0,X199),"0")</f>
        <v>0</v>
      </c>
      <c r="Y200" s="342"/>
      <c r="Z200" s="342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7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1">
        <f>IFERROR(SUM(V196:V199),"0")</f>
        <v>0</v>
      </c>
      <c r="W201" s="341">
        <f>IFERROR(SUM(W196:W199),"0")</f>
        <v>0</v>
      </c>
      <c r="X201" s="37"/>
      <c r="Y201" s="342"/>
      <c r="Z201" s="342"/>
    </row>
    <row r="202" spans="1:53" ht="16.5" hidden="1" customHeight="1" x14ac:dyDescent="0.25">
      <c r="A202" s="370" t="s">
        <v>307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34"/>
      <c r="Z202" s="334"/>
    </row>
    <row r="203" spans="1:53" ht="14.25" hidden="1" customHeight="1" x14ac:dyDescent="0.25">
      <c r="A203" s="355" t="s">
        <v>60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5">
        <v>4607091389845</v>
      </c>
      <c r="E204" s="346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63"/>
      <c r="P204" s="363"/>
      <c r="Q204" s="363"/>
      <c r="R204" s="346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75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76"/>
      <c r="N205" s="357" t="s">
        <v>66</v>
      </c>
      <c r="O205" s="358"/>
      <c r="P205" s="358"/>
      <c r="Q205" s="358"/>
      <c r="R205" s="358"/>
      <c r="S205" s="358"/>
      <c r="T205" s="359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76"/>
      <c r="N206" s="357" t="s">
        <v>66</v>
      </c>
      <c r="O206" s="358"/>
      <c r="P206" s="358"/>
      <c r="Q206" s="358"/>
      <c r="R206" s="358"/>
      <c r="S206" s="358"/>
      <c r="T206" s="359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70" t="s">
        <v>310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34"/>
      <c r="Z207" s="334"/>
    </row>
    <row r="208" spans="1:53" ht="14.25" hidden="1" customHeight="1" x14ac:dyDescent="0.25">
      <c r="A208" s="355" t="s">
        <v>106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5">
        <v>4680115884137</v>
      </c>
      <c r="E209" s="346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423" t="s">
        <v>313</v>
      </c>
      <c r="O209" s="363"/>
      <c r="P209" s="363"/>
      <c r="Q209" s="363"/>
      <c r="R209" s="346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5">
        <v>4680115884144</v>
      </c>
      <c r="E210" s="346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615" t="s">
        <v>317</v>
      </c>
      <c r="O210" s="363"/>
      <c r="P210" s="363"/>
      <c r="Q210" s="363"/>
      <c r="R210" s="346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5">
        <v>4680115884236</v>
      </c>
      <c r="E211" s="346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483" t="s">
        <v>320</v>
      </c>
      <c r="O211" s="363"/>
      <c r="P211" s="363"/>
      <c r="Q211" s="363"/>
      <c r="R211" s="346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5">
        <v>4680115884175</v>
      </c>
      <c r="E212" s="346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0" t="s">
        <v>323</v>
      </c>
      <c r="O212" s="363"/>
      <c r="P212" s="363"/>
      <c r="Q212" s="363"/>
      <c r="R212" s="346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5">
        <v>4680115884182</v>
      </c>
      <c r="E213" s="346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61" t="s">
        <v>326</v>
      </c>
      <c r="O213" s="363"/>
      <c r="P213" s="363"/>
      <c r="Q213" s="363"/>
      <c r="R213" s="346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5">
        <v>4680115884205</v>
      </c>
      <c r="E214" s="346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420" t="s">
        <v>329</v>
      </c>
      <c r="O214" s="363"/>
      <c r="P214" s="363"/>
      <c r="Q214" s="363"/>
      <c r="R214" s="346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75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76"/>
      <c r="N215" s="357" t="s">
        <v>66</v>
      </c>
      <c r="O215" s="358"/>
      <c r="P215" s="358"/>
      <c r="Q215" s="358"/>
      <c r="R215" s="358"/>
      <c r="S215" s="358"/>
      <c r="T215" s="359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6"/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76"/>
      <c r="N216" s="357" t="s">
        <v>66</v>
      </c>
      <c r="O216" s="358"/>
      <c r="P216" s="358"/>
      <c r="Q216" s="358"/>
      <c r="R216" s="358"/>
      <c r="S216" s="358"/>
      <c r="T216" s="359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70" t="s">
        <v>330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34"/>
      <c r="Z217" s="334"/>
    </row>
    <row r="218" spans="1:53" ht="14.25" hidden="1" customHeight="1" x14ac:dyDescent="0.25">
      <c r="A218" s="355" t="s">
        <v>106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5">
        <v>4607091387445</v>
      </c>
      <c r="E219" s="346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63"/>
      <c r="P219" s="363"/>
      <c r="Q219" s="363"/>
      <c r="R219" s="346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5">
        <v>4607091386004</v>
      </c>
      <c r="E220" s="346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6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63"/>
      <c r="P220" s="363"/>
      <c r="Q220" s="363"/>
      <c r="R220" s="346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5">
        <v>4607091386004</v>
      </c>
      <c r="E221" s="346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6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63"/>
      <c r="P221" s="363"/>
      <c r="Q221" s="363"/>
      <c r="R221" s="346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5">
        <v>4607091386073</v>
      </c>
      <c r="E222" s="346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63"/>
      <c r="P222" s="363"/>
      <c r="Q222" s="363"/>
      <c r="R222" s="346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5">
        <v>4607091387322</v>
      </c>
      <c r="E223" s="346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6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63"/>
      <c r="P223" s="363"/>
      <c r="Q223" s="363"/>
      <c r="R223" s="346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5">
        <v>4607091387322</v>
      </c>
      <c r="E224" s="346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42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63"/>
      <c r="P224" s="363"/>
      <c r="Q224" s="363"/>
      <c r="R224" s="346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5">
        <v>4607091387377</v>
      </c>
      <c r="E225" s="346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63"/>
      <c r="P225" s="363"/>
      <c r="Q225" s="363"/>
      <c r="R225" s="346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5">
        <v>4607091387353</v>
      </c>
      <c r="E226" s="346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63"/>
      <c r="P226" s="363"/>
      <c r="Q226" s="363"/>
      <c r="R226" s="346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5">
        <v>4607091386011</v>
      </c>
      <c r="E227" s="346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63"/>
      <c r="P227" s="363"/>
      <c r="Q227" s="363"/>
      <c r="R227" s="346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5">
        <v>4607091387308</v>
      </c>
      <c r="E228" s="346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63"/>
      <c r="P228" s="363"/>
      <c r="Q228" s="363"/>
      <c r="R228" s="346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5">
        <v>4607091387339</v>
      </c>
      <c r="E229" s="346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63"/>
      <c r="P229" s="363"/>
      <c r="Q229" s="363"/>
      <c r="R229" s="346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5">
        <v>4680115882638</v>
      </c>
      <c r="E230" s="346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44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63"/>
      <c r="P230" s="363"/>
      <c r="Q230" s="363"/>
      <c r="R230" s="346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5">
        <v>4680115881938</v>
      </c>
      <c r="E231" s="346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63"/>
      <c r="P231" s="363"/>
      <c r="Q231" s="363"/>
      <c r="R231" s="346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5">
        <v>4607091387346</v>
      </c>
      <c r="E232" s="346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63"/>
      <c r="P232" s="363"/>
      <c r="Q232" s="363"/>
      <c r="R232" s="346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5">
        <v>4607091389807</v>
      </c>
      <c r="E233" s="346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63"/>
      <c r="P233" s="363"/>
      <c r="Q233" s="363"/>
      <c r="R233" s="346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75"/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76"/>
      <c r="N234" s="357" t="s">
        <v>66</v>
      </c>
      <c r="O234" s="358"/>
      <c r="P234" s="358"/>
      <c r="Q234" s="358"/>
      <c r="R234" s="358"/>
      <c r="S234" s="358"/>
      <c r="T234" s="359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76"/>
      <c r="N235" s="357" t="s">
        <v>66</v>
      </c>
      <c r="O235" s="358"/>
      <c r="P235" s="358"/>
      <c r="Q235" s="358"/>
      <c r="R235" s="358"/>
      <c r="S235" s="358"/>
      <c r="T235" s="359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5" t="s">
        <v>98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5">
        <v>4680115881914</v>
      </c>
      <c r="E237" s="346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63"/>
      <c r="P237" s="363"/>
      <c r="Q237" s="363"/>
      <c r="R237" s="346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75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76"/>
      <c r="N238" s="357" t="s">
        <v>66</v>
      </c>
      <c r="O238" s="358"/>
      <c r="P238" s="358"/>
      <c r="Q238" s="358"/>
      <c r="R238" s="358"/>
      <c r="S238" s="358"/>
      <c r="T238" s="359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6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76"/>
      <c r="N239" s="357" t="s">
        <v>66</v>
      </c>
      <c r="O239" s="358"/>
      <c r="P239" s="358"/>
      <c r="Q239" s="358"/>
      <c r="R239" s="358"/>
      <c r="S239" s="358"/>
      <c r="T239" s="359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5" t="s">
        <v>60</v>
      </c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35"/>
      <c r="Z240" s="335"/>
    </row>
    <row r="241" spans="1:53" ht="27" hidden="1" customHeight="1" x14ac:dyDescent="0.25">
      <c r="A241" s="54" t="s">
        <v>361</v>
      </c>
      <c r="B241" s="54" t="s">
        <v>362</v>
      </c>
      <c r="C241" s="31">
        <v>4301030878</v>
      </c>
      <c r="D241" s="345">
        <v>4607091387193</v>
      </c>
      <c r="E241" s="346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6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63"/>
      <c r="P241" s="363"/>
      <c r="Q241" s="363"/>
      <c r="R241" s="346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5">
        <v>4607091387230</v>
      </c>
      <c r="E242" s="346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63"/>
      <c r="P242" s="363"/>
      <c r="Q242" s="363"/>
      <c r="R242" s="346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5">
        <v>4607091387285</v>
      </c>
      <c r="E243" s="346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6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63"/>
      <c r="P243" s="363"/>
      <c r="Q243" s="363"/>
      <c r="R243" s="346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5">
        <v>4680115880481</v>
      </c>
      <c r="E244" s="346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7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63"/>
      <c r="P244" s="363"/>
      <c r="Q244" s="363"/>
      <c r="R244" s="346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idden="1" x14ac:dyDescent="0.2">
      <c r="A245" s="375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76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hidden="1" x14ac:dyDescent="0.2">
      <c r="A246" s="356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76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hidden="1" customHeight="1" x14ac:dyDescent="0.25">
      <c r="A247" s="355" t="s">
        <v>68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5">
        <v>4607091387766</v>
      </c>
      <c r="E248" s="346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63"/>
      <c r="P248" s="363"/>
      <c r="Q248" s="363"/>
      <c r="R248" s="346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5">
        <v>4607091387957</v>
      </c>
      <c r="E249" s="346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63"/>
      <c r="P249" s="363"/>
      <c r="Q249" s="363"/>
      <c r="R249" s="346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5">
        <v>4607091387964</v>
      </c>
      <c r="E250" s="346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63"/>
      <c r="P250" s="363"/>
      <c r="Q250" s="363"/>
      <c r="R250" s="346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5">
        <v>4680115883604</v>
      </c>
      <c r="E251" s="346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4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63"/>
      <c r="P251" s="363"/>
      <c r="Q251" s="363"/>
      <c r="R251" s="346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377</v>
      </c>
      <c r="B252" s="54" t="s">
        <v>378</v>
      </c>
      <c r="C252" s="31">
        <v>4301051485</v>
      </c>
      <c r="D252" s="345">
        <v>4680115883567</v>
      </c>
      <c r="E252" s="346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63"/>
      <c r="P252" s="363"/>
      <c r="Q252" s="363"/>
      <c r="R252" s="346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5">
        <v>4607091381672</v>
      </c>
      <c r="E253" s="346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3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63"/>
      <c r="P253" s="363"/>
      <c r="Q253" s="363"/>
      <c r="R253" s="346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5">
        <v>4607091387537</v>
      </c>
      <c r="E254" s="346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63"/>
      <c r="P254" s="363"/>
      <c r="Q254" s="363"/>
      <c r="R254" s="346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5">
        <v>4607091387513</v>
      </c>
      <c r="E255" s="346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63"/>
      <c r="P255" s="363"/>
      <c r="Q255" s="363"/>
      <c r="R255" s="346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5">
        <v>4680115880511</v>
      </c>
      <c r="E256" s="346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4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63"/>
      <c r="P256" s="363"/>
      <c r="Q256" s="363"/>
      <c r="R256" s="346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5">
        <v>4680115880412</v>
      </c>
      <c r="E257" s="346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6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63"/>
      <c r="P257" s="363"/>
      <c r="Q257" s="363"/>
      <c r="R257" s="346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idden="1" x14ac:dyDescent="0.2">
      <c r="A258" s="375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76"/>
      <c r="N258" s="357" t="s">
        <v>66</v>
      </c>
      <c r="O258" s="358"/>
      <c r="P258" s="358"/>
      <c r="Q258" s="358"/>
      <c r="R258" s="358"/>
      <c r="S258" s="358"/>
      <c r="T258" s="359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342"/>
      <c r="Z258" s="342"/>
    </row>
    <row r="259" spans="1:53" hidden="1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76"/>
      <c r="N259" s="357" t="s">
        <v>66</v>
      </c>
      <c r="O259" s="358"/>
      <c r="P259" s="358"/>
      <c r="Q259" s="358"/>
      <c r="R259" s="358"/>
      <c r="S259" s="358"/>
      <c r="T259" s="359"/>
      <c r="U259" s="37" t="s">
        <v>65</v>
      </c>
      <c r="V259" s="341">
        <f>IFERROR(SUM(V248:V257),"0")</f>
        <v>0</v>
      </c>
      <c r="W259" s="341">
        <f>IFERROR(SUM(W248:W257),"0")</f>
        <v>0</v>
      </c>
      <c r="X259" s="37"/>
      <c r="Y259" s="342"/>
      <c r="Z259" s="342"/>
    </row>
    <row r="260" spans="1:53" ht="14.25" hidden="1" customHeight="1" x14ac:dyDescent="0.25">
      <c r="A260" s="355" t="s">
        <v>199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5">
        <v>4607091380880</v>
      </c>
      <c r="E261" s="346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3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63"/>
      <c r="P261" s="363"/>
      <c r="Q261" s="363"/>
      <c r="R261" s="346"/>
      <c r="S261" s="34"/>
      <c r="T261" s="34"/>
      <c r="U261" s="35" t="s">
        <v>65</v>
      </c>
      <c r="V261" s="339">
        <v>300</v>
      </c>
      <c r="W261" s="340">
        <f>IFERROR(IF(V261="",0,CEILING((V261/$H261),1)*$H261),"")</f>
        <v>302.40000000000003</v>
      </c>
      <c r="X261" s="36">
        <f>IFERROR(IF(W261=0,"",ROUNDUP(W261/H261,0)*0.02175),"")</f>
        <v>0.78299999999999992</v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391</v>
      </c>
      <c r="B262" s="54" t="s">
        <v>392</v>
      </c>
      <c r="C262" s="31">
        <v>4301060308</v>
      </c>
      <c r="D262" s="345">
        <v>4607091384482</v>
      </c>
      <c r="E262" s="346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63"/>
      <c r="P262" s="363"/>
      <c r="Q262" s="363"/>
      <c r="R262" s="346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393</v>
      </c>
      <c r="B263" s="54" t="s">
        <v>394</v>
      </c>
      <c r="C263" s="31">
        <v>4301060325</v>
      </c>
      <c r="D263" s="345">
        <v>4607091380897</v>
      </c>
      <c r="E263" s="346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63"/>
      <c r="P263" s="363"/>
      <c r="Q263" s="363"/>
      <c r="R263" s="346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75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76"/>
      <c r="N264" s="357" t="s">
        <v>66</v>
      </c>
      <c r="O264" s="358"/>
      <c r="P264" s="358"/>
      <c r="Q264" s="358"/>
      <c r="R264" s="358"/>
      <c r="S264" s="358"/>
      <c r="T264" s="359"/>
      <c r="U264" s="37" t="s">
        <v>67</v>
      </c>
      <c r="V264" s="341">
        <f>IFERROR(V261/H261,"0")+IFERROR(V262/H262,"0")+IFERROR(V263/H263,"0")</f>
        <v>35.714285714285715</v>
      </c>
      <c r="W264" s="341">
        <f>IFERROR(W261/H261,"0")+IFERROR(W262/H262,"0")+IFERROR(W263/H263,"0")</f>
        <v>36</v>
      </c>
      <c r="X264" s="341">
        <f>IFERROR(IF(X261="",0,X261),"0")+IFERROR(IF(X262="",0,X262),"0")+IFERROR(IF(X263="",0,X263),"0")</f>
        <v>0.78299999999999992</v>
      </c>
      <c r="Y264" s="342"/>
      <c r="Z264" s="342"/>
    </row>
    <row r="265" spans="1:53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76"/>
      <c r="N265" s="357" t="s">
        <v>66</v>
      </c>
      <c r="O265" s="358"/>
      <c r="P265" s="358"/>
      <c r="Q265" s="358"/>
      <c r="R265" s="358"/>
      <c r="S265" s="358"/>
      <c r="T265" s="359"/>
      <c r="U265" s="37" t="s">
        <v>65</v>
      </c>
      <c r="V265" s="341">
        <f>IFERROR(SUM(V261:V263),"0")</f>
        <v>300</v>
      </c>
      <c r="W265" s="341">
        <f>IFERROR(SUM(W261:W263),"0")</f>
        <v>302.40000000000003</v>
      </c>
      <c r="X265" s="37"/>
      <c r="Y265" s="342"/>
      <c r="Z265" s="342"/>
    </row>
    <row r="266" spans="1:53" ht="14.25" hidden="1" customHeight="1" x14ac:dyDescent="0.25">
      <c r="A266" s="355" t="s">
        <v>84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5">
        <v>4607091388374</v>
      </c>
      <c r="E267" s="346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692" t="s">
        <v>397</v>
      </c>
      <c r="O267" s="363"/>
      <c r="P267" s="363"/>
      <c r="Q267" s="363"/>
      <c r="R267" s="346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5">
        <v>4607091388381</v>
      </c>
      <c r="E268" s="346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14" t="s">
        <v>400</v>
      </c>
      <c r="O268" s="363"/>
      <c r="P268" s="363"/>
      <c r="Q268" s="363"/>
      <c r="R268" s="346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5">
        <v>4607091388404</v>
      </c>
      <c r="E269" s="346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4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63"/>
      <c r="P269" s="363"/>
      <c r="Q269" s="363"/>
      <c r="R269" s="346"/>
      <c r="S269" s="34"/>
      <c r="T269" s="34"/>
      <c r="U269" s="35" t="s">
        <v>65</v>
      </c>
      <c r="V269" s="339">
        <v>8.5</v>
      </c>
      <c r="W269" s="340">
        <f>IFERROR(IF(V269="",0,CEILING((V269/$H269),1)*$H269),"")</f>
        <v>10.199999999999999</v>
      </c>
      <c r="X269" s="36">
        <f>IFERROR(IF(W269=0,"",ROUNDUP(W269/H269,0)*0.00753),"")</f>
        <v>3.0120000000000001E-2</v>
      </c>
      <c r="Y269" s="56"/>
      <c r="Z269" s="57"/>
      <c r="AD269" s="58"/>
      <c r="BA269" s="213" t="s">
        <v>1</v>
      </c>
    </row>
    <row r="270" spans="1:53" x14ac:dyDescent="0.2">
      <c r="A270" s="375"/>
      <c r="B270" s="356"/>
      <c r="C270" s="356"/>
      <c r="D270" s="356"/>
      <c r="E270" s="356"/>
      <c r="F270" s="356"/>
      <c r="G270" s="356"/>
      <c r="H270" s="356"/>
      <c r="I270" s="356"/>
      <c r="J270" s="356"/>
      <c r="K270" s="356"/>
      <c r="L270" s="356"/>
      <c r="M270" s="376"/>
      <c r="N270" s="357" t="s">
        <v>66</v>
      </c>
      <c r="O270" s="358"/>
      <c r="P270" s="358"/>
      <c r="Q270" s="358"/>
      <c r="R270" s="358"/>
      <c r="S270" s="358"/>
      <c r="T270" s="359"/>
      <c r="U270" s="37" t="s">
        <v>67</v>
      </c>
      <c r="V270" s="341">
        <f>IFERROR(V267/H267,"0")+IFERROR(V268/H268,"0")+IFERROR(V269/H269,"0")</f>
        <v>3.3333333333333335</v>
      </c>
      <c r="W270" s="341">
        <f>IFERROR(W267/H267,"0")+IFERROR(W268/H268,"0")+IFERROR(W269/H269,"0")</f>
        <v>4</v>
      </c>
      <c r="X270" s="341">
        <f>IFERROR(IF(X267="",0,X267),"0")+IFERROR(IF(X268="",0,X268),"0")+IFERROR(IF(X269="",0,X269),"0")</f>
        <v>3.0120000000000001E-2</v>
      </c>
      <c r="Y270" s="342"/>
      <c r="Z270" s="342"/>
    </row>
    <row r="271" spans="1:53" x14ac:dyDescent="0.2">
      <c r="A271" s="35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76"/>
      <c r="N271" s="357" t="s">
        <v>66</v>
      </c>
      <c r="O271" s="358"/>
      <c r="P271" s="358"/>
      <c r="Q271" s="358"/>
      <c r="R271" s="358"/>
      <c r="S271" s="358"/>
      <c r="T271" s="359"/>
      <c r="U271" s="37" t="s">
        <v>65</v>
      </c>
      <c r="V271" s="341">
        <f>IFERROR(SUM(V267:V269),"0")</f>
        <v>8.5</v>
      </c>
      <c r="W271" s="341">
        <f>IFERROR(SUM(W267:W269),"0")</f>
        <v>10.199999999999999</v>
      </c>
      <c r="X271" s="37"/>
      <c r="Y271" s="342"/>
      <c r="Z271" s="342"/>
    </row>
    <row r="272" spans="1:53" ht="14.25" hidden="1" customHeight="1" x14ac:dyDescent="0.25">
      <c r="A272" s="355" t="s">
        <v>403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5">
        <v>4680115881808</v>
      </c>
      <c r="E273" s="346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63"/>
      <c r="P273" s="363"/>
      <c r="Q273" s="363"/>
      <c r="R273" s="346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5">
        <v>4680115881822</v>
      </c>
      <c r="E274" s="346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63"/>
      <c r="P274" s="363"/>
      <c r="Q274" s="363"/>
      <c r="R274" s="346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5">
        <v>4680115880016</v>
      </c>
      <c r="E275" s="346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63"/>
      <c r="P275" s="363"/>
      <c r="Q275" s="363"/>
      <c r="R275" s="346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75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76"/>
      <c r="N276" s="357" t="s">
        <v>66</v>
      </c>
      <c r="O276" s="358"/>
      <c r="P276" s="358"/>
      <c r="Q276" s="358"/>
      <c r="R276" s="358"/>
      <c r="S276" s="358"/>
      <c r="T276" s="359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76"/>
      <c r="N277" s="357" t="s">
        <v>66</v>
      </c>
      <c r="O277" s="358"/>
      <c r="P277" s="358"/>
      <c r="Q277" s="358"/>
      <c r="R277" s="358"/>
      <c r="S277" s="358"/>
      <c r="T277" s="359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70" t="s">
        <v>412</v>
      </c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34"/>
      <c r="Z278" s="334"/>
    </row>
    <row r="279" spans="1:53" ht="14.25" hidden="1" customHeight="1" x14ac:dyDescent="0.25">
      <c r="A279" s="355" t="s">
        <v>106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5">
        <v>4607091387421</v>
      </c>
      <c r="E280" s="346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63"/>
      <c r="P280" s="363"/>
      <c r="Q280" s="363"/>
      <c r="R280" s="346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5">
        <v>4607091387421</v>
      </c>
      <c r="E281" s="346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4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63"/>
      <c r="P281" s="363"/>
      <c r="Q281" s="363"/>
      <c r="R281" s="346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5">
        <v>4607091387452</v>
      </c>
      <c r="E282" s="346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63"/>
      <c r="P282" s="363"/>
      <c r="Q282" s="363"/>
      <c r="R282" s="346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5">
        <v>4607091387452</v>
      </c>
      <c r="E283" s="346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4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63"/>
      <c r="P283" s="363"/>
      <c r="Q283" s="363"/>
      <c r="R283" s="346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5">
        <v>4607091387452</v>
      </c>
      <c r="E284" s="346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63"/>
      <c r="P284" s="363"/>
      <c r="Q284" s="363"/>
      <c r="R284" s="346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5">
        <v>4607091385984</v>
      </c>
      <c r="E285" s="346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63"/>
      <c r="P285" s="363"/>
      <c r="Q285" s="363"/>
      <c r="R285" s="346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5">
        <v>4607091387438</v>
      </c>
      <c r="E286" s="346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63"/>
      <c r="P286" s="363"/>
      <c r="Q286" s="363"/>
      <c r="R286" s="346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5">
        <v>4607091387469</v>
      </c>
      <c r="E287" s="346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7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63"/>
      <c r="P287" s="363"/>
      <c r="Q287" s="363"/>
      <c r="R287" s="346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75"/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76"/>
      <c r="N288" s="357" t="s">
        <v>66</v>
      </c>
      <c r="O288" s="358"/>
      <c r="P288" s="358"/>
      <c r="Q288" s="358"/>
      <c r="R288" s="358"/>
      <c r="S288" s="358"/>
      <c r="T288" s="359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76"/>
      <c r="N289" s="357" t="s">
        <v>66</v>
      </c>
      <c r="O289" s="358"/>
      <c r="P289" s="358"/>
      <c r="Q289" s="358"/>
      <c r="R289" s="358"/>
      <c r="S289" s="358"/>
      <c r="T289" s="359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5" t="s">
        <v>60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5">
        <v>4607091387292</v>
      </c>
      <c r="E291" s="346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63"/>
      <c r="P291" s="363"/>
      <c r="Q291" s="363"/>
      <c r="R291" s="346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5">
        <v>4607091387315</v>
      </c>
      <c r="E292" s="346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63"/>
      <c r="P292" s="363"/>
      <c r="Q292" s="363"/>
      <c r="R292" s="346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75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76"/>
      <c r="N293" s="357" t="s">
        <v>66</v>
      </c>
      <c r="O293" s="358"/>
      <c r="P293" s="358"/>
      <c r="Q293" s="358"/>
      <c r="R293" s="358"/>
      <c r="S293" s="358"/>
      <c r="T293" s="359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76"/>
      <c r="N294" s="357" t="s">
        <v>66</v>
      </c>
      <c r="O294" s="358"/>
      <c r="P294" s="358"/>
      <c r="Q294" s="358"/>
      <c r="R294" s="358"/>
      <c r="S294" s="358"/>
      <c r="T294" s="359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70" t="s">
        <v>430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34"/>
      <c r="Z295" s="334"/>
    </row>
    <row r="296" spans="1:53" ht="14.25" hidden="1" customHeight="1" x14ac:dyDescent="0.25">
      <c r="A296" s="355" t="s">
        <v>60</v>
      </c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35"/>
      <c r="Z296" s="335"/>
    </row>
    <row r="297" spans="1:53" ht="27" hidden="1" customHeight="1" x14ac:dyDescent="0.25">
      <c r="A297" s="54" t="s">
        <v>431</v>
      </c>
      <c r="B297" s="54" t="s">
        <v>432</v>
      </c>
      <c r="C297" s="31">
        <v>4301031066</v>
      </c>
      <c r="D297" s="345">
        <v>4607091383836</v>
      </c>
      <c r="E297" s="346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63"/>
      <c r="P297" s="363"/>
      <c r="Q297" s="363"/>
      <c r="R297" s="346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75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76"/>
      <c r="N298" s="357" t="s">
        <v>66</v>
      </c>
      <c r="O298" s="358"/>
      <c r="P298" s="358"/>
      <c r="Q298" s="358"/>
      <c r="R298" s="358"/>
      <c r="S298" s="358"/>
      <c r="T298" s="359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hidden="1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76"/>
      <c r="N299" s="357" t="s">
        <v>66</v>
      </c>
      <c r="O299" s="358"/>
      <c r="P299" s="358"/>
      <c r="Q299" s="358"/>
      <c r="R299" s="358"/>
      <c r="S299" s="358"/>
      <c r="T299" s="359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hidden="1" customHeight="1" x14ac:dyDescent="0.25">
      <c r="A300" s="355" t="s">
        <v>68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5">
        <v>4607091387919</v>
      </c>
      <c r="E301" s="346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4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63"/>
      <c r="P301" s="363"/>
      <c r="Q301" s="363"/>
      <c r="R301" s="346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7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76"/>
      <c r="N302" s="357" t="s">
        <v>66</v>
      </c>
      <c r="O302" s="358"/>
      <c r="P302" s="358"/>
      <c r="Q302" s="358"/>
      <c r="R302" s="358"/>
      <c r="S302" s="358"/>
      <c r="T302" s="35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76"/>
      <c r="N303" s="357" t="s">
        <v>66</v>
      </c>
      <c r="O303" s="358"/>
      <c r="P303" s="358"/>
      <c r="Q303" s="358"/>
      <c r="R303" s="358"/>
      <c r="S303" s="358"/>
      <c r="T303" s="35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5" t="s">
        <v>199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5">
        <v>4607091388831</v>
      </c>
      <c r="E305" s="346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63"/>
      <c r="P305" s="363"/>
      <c r="Q305" s="363"/>
      <c r="R305" s="346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75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76"/>
      <c r="N306" s="357" t="s">
        <v>66</v>
      </c>
      <c r="O306" s="358"/>
      <c r="P306" s="358"/>
      <c r="Q306" s="358"/>
      <c r="R306" s="358"/>
      <c r="S306" s="358"/>
      <c r="T306" s="35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6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76"/>
      <c r="N307" s="357" t="s">
        <v>66</v>
      </c>
      <c r="O307" s="358"/>
      <c r="P307" s="358"/>
      <c r="Q307" s="358"/>
      <c r="R307" s="358"/>
      <c r="S307" s="358"/>
      <c r="T307" s="35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5" t="s">
        <v>84</v>
      </c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5">
        <v>4607091383102</v>
      </c>
      <c r="E309" s="346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4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63"/>
      <c r="P309" s="363"/>
      <c r="Q309" s="363"/>
      <c r="R309" s="346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75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76"/>
      <c r="N310" s="357" t="s">
        <v>66</v>
      </c>
      <c r="O310" s="358"/>
      <c r="P310" s="358"/>
      <c r="Q310" s="358"/>
      <c r="R310" s="358"/>
      <c r="S310" s="358"/>
      <c r="T310" s="35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6"/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76"/>
      <c r="N311" s="357" t="s">
        <v>66</v>
      </c>
      <c r="O311" s="358"/>
      <c r="P311" s="358"/>
      <c r="Q311" s="358"/>
      <c r="R311" s="358"/>
      <c r="S311" s="358"/>
      <c r="T311" s="35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360" t="s">
        <v>439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48"/>
      <c r="Z312" s="48"/>
    </row>
    <row r="313" spans="1:53" ht="16.5" hidden="1" customHeight="1" x14ac:dyDescent="0.25">
      <c r="A313" s="370" t="s">
        <v>440</v>
      </c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34"/>
      <c r="Z313" s="334"/>
    </row>
    <row r="314" spans="1:53" ht="14.25" hidden="1" customHeight="1" x14ac:dyDescent="0.25">
      <c r="A314" s="355" t="s">
        <v>106</v>
      </c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5">
        <v>4607091383997</v>
      </c>
      <c r="E315" s="346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6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63"/>
      <c r="P315" s="363"/>
      <c r="Q315" s="363"/>
      <c r="R315" s="346"/>
      <c r="S315" s="34"/>
      <c r="T315" s="34"/>
      <c r="U315" s="35" t="s">
        <v>65</v>
      </c>
      <c r="V315" s="339">
        <v>3900</v>
      </c>
      <c r="W315" s="340">
        <f t="shared" ref="W315:W322" si="16">IFERROR(IF(V315="",0,CEILING((V315/$H315),1)*$H315),"")</f>
        <v>3900</v>
      </c>
      <c r="X315" s="36">
        <f>IFERROR(IF(W315=0,"",ROUNDUP(W315/H315,0)*0.02175),"")</f>
        <v>5.6549999999999994</v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5">
        <v>4607091383997</v>
      </c>
      <c r="E316" s="346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63"/>
      <c r="P316" s="363"/>
      <c r="Q316" s="363"/>
      <c r="R316" s="346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5">
        <v>4607091384130</v>
      </c>
      <c r="E317" s="346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4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63"/>
      <c r="P317" s="363"/>
      <c r="Q317" s="363"/>
      <c r="R317" s="346"/>
      <c r="S317" s="34"/>
      <c r="T317" s="34"/>
      <c r="U317" s="35" t="s">
        <v>65</v>
      </c>
      <c r="V317" s="339">
        <v>3850</v>
      </c>
      <c r="W317" s="340">
        <f t="shared" si="16"/>
        <v>3855</v>
      </c>
      <c r="X317" s="36">
        <f>IFERROR(IF(W317=0,"",ROUNDUP(W317/H317,0)*0.02175),"")</f>
        <v>5.5897499999999996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5">
        <v>4607091384130</v>
      </c>
      <c r="E318" s="346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63"/>
      <c r="P318" s="363"/>
      <c r="Q318" s="363"/>
      <c r="R318" s="346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5">
        <v>4607091384147</v>
      </c>
      <c r="E319" s="346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63"/>
      <c r="P319" s="363"/>
      <c r="Q319" s="363"/>
      <c r="R319" s="346"/>
      <c r="S319" s="34"/>
      <c r="T319" s="34"/>
      <c r="U319" s="35" t="s">
        <v>65</v>
      </c>
      <c r="V319" s="339">
        <v>4000</v>
      </c>
      <c r="W319" s="340">
        <f t="shared" si="16"/>
        <v>4005</v>
      </c>
      <c r="X319" s="36">
        <f>IFERROR(IF(W319=0,"",ROUNDUP(W319/H319,0)*0.02175),"")</f>
        <v>5.8072499999999998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5">
        <v>4607091384147</v>
      </c>
      <c r="E320" s="346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63"/>
      <c r="P320" s="363"/>
      <c r="Q320" s="363"/>
      <c r="R320" s="346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5">
        <v>4607091384154</v>
      </c>
      <c r="E321" s="346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6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63"/>
      <c r="P321" s="363"/>
      <c r="Q321" s="363"/>
      <c r="R321" s="346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5">
        <v>4607091384161</v>
      </c>
      <c r="E322" s="346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63"/>
      <c r="P322" s="363"/>
      <c r="Q322" s="363"/>
      <c r="R322" s="346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75"/>
      <c r="B323" s="356"/>
      <c r="C323" s="356"/>
      <c r="D323" s="356"/>
      <c r="E323" s="356"/>
      <c r="F323" s="356"/>
      <c r="G323" s="356"/>
      <c r="H323" s="356"/>
      <c r="I323" s="356"/>
      <c r="J323" s="356"/>
      <c r="K323" s="356"/>
      <c r="L323" s="356"/>
      <c r="M323" s="376"/>
      <c r="N323" s="357" t="s">
        <v>66</v>
      </c>
      <c r="O323" s="358"/>
      <c r="P323" s="358"/>
      <c r="Q323" s="358"/>
      <c r="R323" s="358"/>
      <c r="S323" s="358"/>
      <c r="T323" s="359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783.33333333333348</v>
      </c>
      <c r="W323" s="341">
        <f>IFERROR(W315/H315,"0")+IFERROR(W316/H316,"0")+IFERROR(W317/H317,"0")+IFERROR(W318/H318,"0")+IFERROR(W319/H319,"0")+IFERROR(W320/H320,"0")+IFERROR(W321/H321,"0")+IFERROR(W322/H322,"0")</f>
        <v>784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17.052</v>
      </c>
      <c r="Y323" s="342"/>
      <c r="Z323" s="342"/>
    </row>
    <row r="324" spans="1:53" x14ac:dyDescent="0.2">
      <c r="A324" s="356"/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76"/>
      <c r="N324" s="357" t="s">
        <v>66</v>
      </c>
      <c r="O324" s="358"/>
      <c r="P324" s="358"/>
      <c r="Q324" s="358"/>
      <c r="R324" s="358"/>
      <c r="S324" s="358"/>
      <c r="T324" s="359"/>
      <c r="U324" s="37" t="s">
        <v>65</v>
      </c>
      <c r="V324" s="341">
        <f>IFERROR(SUM(V315:V322),"0")</f>
        <v>11750</v>
      </c>
      <c r="W324" s="341">
        <f>IFERROR(SUM(W315:W322),"0")</f>
        <v>11760</v>
      </c>
      <c r="X324" s="37"/>
      <c r="Y324" s="342"/>
      <c r="Z324" s="342"/>
    </row>
    <row r="325" spans="1:53" ht="14.25" hidden="1" customHeight="1" x14ac:dyDescent="0.25">
      <c r="A325" s="355" t="s">
        <v>98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5">
        <v>4607091383980</v>
      </c>
      <c r="E326" s="346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63"/>
      <c r="P326" s="363"/>
      <c r="Q326" s="363"/>
      <c r="R326" s="346"/>
      <c r="S326" s="34"/>
      <c r="T326" s="34"/>
      <c r="U326" s="35" t="s">
        <v>65</v>
      </c>
      <c r="V326" s="339">
        <v>3500</v>
      </c>
      <c r="W326" s="340">
        <f>IFERROR(IF(V326="",0,CEILING((V326/$H326),1)*$H326),"")</f>
        <v>3510</v>
      </c>
      <c r="X326" s="36">
        <f>IFERROR(IF(W326=0,"",ROUNDUP(W326/H326,0)*0.02175),"")</f>
        <v>5.0894999999999992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5">
        <v>4680115883314</v>
      </c>
      <c r="E327" s="346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40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63"/>
      <c r="P327" s="363"/>
      <c r="Q327" s="363"/>
      <c r="R327" s="346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5">
        <v>4607091384178</v>
      </c>
      <c r="E328" s="346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63"/>
      <c r="P328" s="363"/>
      <c r="Q328" s="363"/>
      <c r="R328" s="346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75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76"/>
      <c r="N329" s="357" t="s">
        <v>66</v>
      </c>
      <c r="O329" s="358"/>
      <c r="P329" s="358"/>
      <c r="Q329" s="358"/>
      <c r="R329" s="358"/>
      <c r="S329" s="358"/>
      <c r="T329" s="359"/>
      <c r="U329" s="37" t="s">
        <v>67</v>
      </c>
      <c r="V329" s="341">
        <f>IFERROR(V326/H326,"0")+IFERROR(V327/H327,"0")+IFERROR(V328/H328,"0")</f>
        <v>233.33333333333334</v>
      </c>
      <c r="W329" s="341">
        <f>IFERROR(W326/H326,"0")+IFERROR(W327/H327,"0")+IFERROR(W328/H328,"0")</f>
        <v>234</v>
      </c>
      <c r="X329" s="341">
        <f>IFERROR(IF(X326="",0,X326),"0")+IFERROR(IF(X327="",0,X327),"0")+IFERROR(IF(X328="",0,X328),"0")</f>
        <v>5.0894999999999992</v>
      </c>
      <c r="Y329" s="342"/>
      <c r="Z329" s="342"/>
    </row>
    <row r="330" spans="1:53" x14ac:dyDescent="0.2">
      <c r="A330" s="356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76"/>
      <c r="N330" s="357" t="s">
        <v>66</v>
      </c>
      <c r="O330" s="358"/>
      <c r="P330" s="358"/>
      <c r="Q330" s="358"/>
      <c r="R330" s="358"/>
      <c r="S330" s="358"/>
      <c r="T330" s="359"/>
      <c r="U330" s="37" t="s">
        <v>65</v>
      </c>
      <c r="V330" s="341">
        <f>IFERROR(SUM(V326:V328),"0")</f>
        <v>3500</v>
      </c>
      <c r="W330" s="341">
        <f>IFERROR(SUM(W326:W328),"0")</f>
        <v>3510</v>
      </c>
      <c r="X330" s="37"/>
      <c r="Y330" s="342"/>
      <c r="Z330" s="342"/>
    </row>
    <row r="331" spans="1:53" ht="14.25" hidden="1" customHeight="1" x14ac:dyDescent="0.25">
      <c r="A331" s="355" t="s">
        <v>68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5">
        <v>4607091383928</v>
      </c>
      <c r="E332" s="346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49" t="s">
        <v>462</v>
      </c>
      <c r="O332" s="363"/>
      <c r="P332" s="363"/>
      <c r="Q332" s="363"/>
      <c r="R332" s="346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hidden="1" customHeight="1" x14ac:dyDescent="0.25">
      <c r="A333" s="54" t="s">
        <v>463</v>
      </c>
      <c r="B333" s="54" t="s">
        <v>464</v>
      </c>
      <c r="C333" s="31">
        <v>4301051298</v>
      </c>
      <c r="D333" s="345">
        <v>4607091384260</v>
      </c>
      <c r="E333" s="346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68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63"/>
      <c r="P333" s="363"/>
      <c r="Q333" s="363"/>
      <c r="R333" s="346"/>
      <c r="S333" s="34"/>
      <c r="T333" s="34"/>
      <c r="U333" s="35" t="s">
        <v>65</v>
      </c>
      <c r="V333" s="339">
        <v>0</v>
      </c>
      <c r="W333" s="340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idden="1" x14ac:dyDescent="0.2">
      <c r="A334" s="37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76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41">
        <f>IFERROR(V332/H332,"0")+IFERROR(V333/H333,"0")</f>
        <v>0</v>
      </c>
      <c r="W334" s="341">
        <f>IFERROR(W332/H332,"0")+IFERROR(W333/H333,"0")</f>
        <v>0</v>
      </c>
      <c r="X334" s="341">
        <f>IFERROR(IF(X332="",0,X332),"0")+IFERROR(IF(X333="",0,X333),"0")</f>
        <v>0</v>
      </c>
      <c r="Y334" s="342"/>
      <c r="Z334" s="342"/>
    </row>
    <row r="335" spans="1:53" hidden="1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76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41">
        <f>IFERROR(SUM(V332:V333),"0")</f>
        <v>0</v>
      </c>
      <c r="W335" s="341">
        <f>IFERROR(SUM(W332:W333),"0")</f>
        <v>0</v>
      </c>
      <c r="X335" s="37"/>
      <c r="Y335" s="342"/>
      <c r="Z335" s="342"/>
    </row>
    <row r="336" spans="1:53" ht="14.25" hidden="1" customHeight="1" x14ac:dyDescent="0.25">
      <c r="A336" s="355" t="s">
        <v>199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35"/>
      <c r="Z336" s="335"/>
    </row>
    <row r="337" spans="1:53" ht="16.5" hidden="1" customHeight="1" x14ac:dyDescent="0.25">
      <c r="A337" s="54" t="s">
        <v>465</v>
      </c>
      <c r="B337" s="54" t="s">
        <v>466</v>
      </c>
      <c r="C337" s="31">
        <v>4301060314</v>
      </c>
      <c r="D337" s="345">
        <v>4607091384673</v>
      </c>
      <c r="E337" s="346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63"/>
      <c r="P337" s="363"/>
      <c r="Q337" s="363"/>
      <c r="R337" s="346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idden="1" x14ac:dyDescent="0.2">
      <c r="A338" s="375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7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hidden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7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hidden="1" customHeight="1" x14ac:dyDescent="0.25">
      <c r="A340" s="370" t="s">
        <v>467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34"/>
      <c r="Z340" s="334"/>
    </row>
    <row r="341" spans="1:53" ht="14.25" hidden="1" customHeight="1" x14ac:dyDescent="0.25">
      <c r="A341" s="355" t="s">
        <v>106</v>
      </c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5">
        <v>4607091384185</v>
      </c>
      <c r="E342" s="346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6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63"/>
      <c r="P342" s="363"/>
      <c r="Q342" s="363"/>
      <c r="R342" s="346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5">
        <v>4607091384192</v>
      </c>
      <c r="E343" s="346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63"/>
      <c r="P343" s="363"/>
      <c r="Q343" s="363"/>
      <c r="R343" s="346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5">
        <v>4680115881907</v>
      </c>
      <c r="E344" s="346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63"/>
      <c r="P344" s="363"/>
      <c r="Q344" s="363"/>
      <c r="R344" s="346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5">
        <v>4680115883925</v>
      </c>
      <c r="E345" s="346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4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63"/>
      <c r="P345" s="363"/>
      <c r="Q345" s="363"/>
      <c r="R345" s="346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5">
        <v>4607091384680</v>
      </c>
      <c r="E346" s="346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63"/>
      <c r="P346" s="363"/>
      <c r="Q346" s="363"/>
      <c r="R346" s="346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75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76"/>
      <c r="N347" s="357" t="s">
        <v>66</v>
      </c>
      <c r="O347" s="358"/>
      <c r="P347" s="358"/>
      <c r="Q347" s="358"/>
      <c r="R347" s="358"/>
      <c r="S347" s="358"/>
      <c r="T347" s="359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76"/>
      <c r="N348" s="357" t="s">
        <v>66</v>
      </c>
      <c r="O348" s="358"/>
      <c r="P348" s="358"/>
      <c r="Q348" s="358"/>
      <c r="R348" s="358"/>
      <c r="S348" s="358"/>
      <c r="T348" s="359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5" t="s">
        <v>60</v>
      </c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5">
        <v>4607091384802</v>
      </c>
      <c r="E350" s="346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63"/>
      <c r="P350" s="363"/>
      <c r="Q350" s="363"/>
      <c r="R350" s="346"/>
      <c r="S350" s="34"/>
      <c r="T350" s="34"/>
      <c r="U350" s="35" t="s">
        <v>65</v>
      </c>
      <c r="V350" s="339">
        <v>180</v>
      </c>
      <c r="W350" s="340">
        <f>IFERROR(IF(V350="",0,CEILING((V350/$H350),1)*$H350),"")</f>
        <v>183.96</v>
      </c>
      <c r="X350" s="36">
        <f>IFERROR(IF(W350=0,"",ROUNDUP(W350/H350,0)*0.00753),"")</f>
        <v>0.31625999999999999</v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5">
        <v>4607091384826</v>
      </c>
      <c r="E351" s="346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4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63"/>
      <c r="P351" s="363"/>
      <c r="Q351" s="363"/>
      <c r="R351" s="346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75"/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76"/>
      <c r="N352" s="357" t="s">
        <v>66</v>
      </c>
      <c r="O352" s="358"/>
      <c r="P352" s="358"/>
      <c r="Q352" s="358"/>
      <c r="R352" s="358"/>
      <c r="S352" s="358"/>
      <c r="T352" s="359"/>
      <c r="U352" s="37" t="s">
        <v>67</v>
      </c>
      <c r="V352" s="341">
        <f>IFERROR(V350/H350,"0")+IFERROR(V351/H351,"0")</f>
        <v>41.095890410958908</v>
      </c>
      <c r="W352" s="341">
        <f>IFERROR(W350/H350,"0")+IFERROR(W351/H351,"0")</f>
        <v>42</v>
      </c>
      <c r="X352" s="341">
        <f>IFERROR(IF(X350="",0,X350),"0")+IFERROR(IF(X351="",0,X351),"0")</f>
        <v>0.31625999999999999</v>
      </c>
      <c r="Y352" s="342"/>
      <c r="Z352" s="342"/>
    </row>
    <row r="353" spans="1:53" x14ac:dyDescent="0.2">
      <c r="A353" s="356"/>
      <c r="B353" s="356"/>
      <c r="C353" s="356"/>
      <c r="D353" s="356"/>
      <c r="E353" s="356"/>
      <c r="F353" s="356"/>
      <c r="G353" s="356"/>
      <c r="H353" s="356"/>
      <c r="I353" s="356"/>
      <c r="J353" s="356"/>
      <c r="K353" s="356"/>
      <c r="L353" s="356"/>
      <c r="M353" s="376"/>
      <c r="N353" s="357" t="s">
        <v>66</v>
      </c>
      <c r="O353" s="358"/>
      <c r="P353" s="358"/>
      <c r="Q353" s="358"/>
      <c r="R353" s="358"/>
      <c r="S353" s="358"/>
      <c r="T353" s="359"/>
      <c r="U353" s="37" t="s">
        <v>65</v>
      </c>
      <c r="V353" s="341">
        <f>IFERROR(SUM(V350:V351),"0")</f>
        <v>180</v>
      </c>
      <c r="W353" s="341">
        <f>IFERROR(SUM(W350:W351),"0")</f>
        <v>183.96</v>
      </c>
      <c r="X353" s="37"/>
      <c r="Y353" s="342"/>
      <c r="Z353" s="342"/>
    </row>
    <row r="354" spans="1:53" ht="14.25" hidden="1" customHeight="1" x14ac:dyDescent="0.25">
      <c r="A354" s="355" t="s">
        <v>68</v>
      </c>
      <c r="B354" s="356"/>
      <c r="C354" s="356"/>
      <c r="D354" s="356"/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5">
        <v>4607091384246</v>
      </c>
      <c r="E355" s="346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7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63"/>
      <c r="P355" s="363"/>
      <c r="Q355" s="363"/>
      <c r="R355" s="346"/>
      <c r="S355" s="34"/>
      <c r="T355" s="34"/>
      <c r="U355" s="35" t="s">
        <v>65</v>
      </c>
      <c r="V355" s="339">
        <v>450</v>
      </c>
      <c r="W355" s="340">
        <f>IFERROR(IF(V355="",0,CEILING((V355/$H355),1)*$H355),"")</f>
        <v>452.4</v>
      </c>
      <c r="X355" s="36">
        <f>IFERROR(IF(W355=0,"",ROUNDUP(W355/H355,0)*0.02175),"")</f>
        <v>1.2614999999999998</v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5">
        <v>4680115881976</v>
      </c>
      <c r="E356" s="346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63"/>
      <c r="P356" s="363"/>
      <c r="Q356" s="363"/>
      <c r="R356" s="346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5">
        <v>4607091384253</v>
      </c>
      <c r="E357" s="346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7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63"/>
      <c r="P357" s="363"/>
      <c r="Q357" s="363"/>
      <c r="R357" s="346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5">
        <v>4680115881969</v>
      </c>
      <c r="E358" s="346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63"/>
      <c r="P358" s="363"/>
      <c r="Q358" s="363"/>
      <c r="R358" s="346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75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76"/>
      <c r="N359" s="357" t="s">
        <v>66</v>
      </c>
      <c r="O359" s="358"/>
      <c r="P359" s="358"/>
      <c r="Q359" s="358"/>
      <c r="R359" s="358"/>
      <c r="S359" s="358"/>
      <c r="T359" s="359"/>
      <c r="U359" s="37" t="s">
        <v>67</v>
      </c>
      <c r="V359" s="341">
        <f>IFERROR(V355/H355,"0")+IFERROR(V356/H356,"0")+IFERROR(V357/H357,"0")+IFERROR(V358/H358,"0")</f>
        <v>57.692307692307693</v>
      </c>
      <c r="W359" s="341">
        <f>IFERROR(W355/H355,"0")+IFERROR(W356/H356,"0")+IFERROR(W357/H357,"0")+IFERROR(W358/H358,"0")</f>
        <v>58</v>
      </c>
      <c r="X359" s="341">
        <f>IFERROR(IF(X355="",0,X355),"0")+IFERROR(IF(X356="",0,X356),"0")+IFERROR(IF(X357="",0,X357),"0")+IFERROR(IF(X358="",0,X358),"0")</f>
        <v>1.2614999999999998</v>
      </c>
      <c r="Y359" s="342"/>
      <c r="Z359" s="342"/>
    </row>
    <row r="360" spans="1:53" x14ac:dyDescent="0.2">
      <c r="A360" s="356"/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76"/>
      <c r="N360" s="357" t="s">
        <v>66</v>
      </c>
      <c r="O360" s="358"/>
      <c r="P360" s="358"/>
      <c r="Q360" s="358"/>
      <c r="R360" s="358"/>
      <c r="S360" s="358"/>
      <c r="T360" s="359"/>
      <c r="U360" s="37" t="s">
        <v>65</v>
      </c>
      <c r="V360" s="341">
        <f>IFERROR(SUM(V355:V358),"0")</f>
        <v>450</v>
      </c>
      <c r="W360" s="341">
        <f>IFERROR(SUM(W355:W358),"0")</f>
        <v>452.4</v>
      </c>
      <c r="X360" s="37"/>
      <c r="Y360" s="342"/>
      <c r="Z360" s="342"/>
    </row>
    <row r="361" spans="1:53" ht="14.25" hidden="1" customHeight="1" x14ac:dyDescent="0.25">
      <c r="A361" s="355" t="s">
        <v>199</v>
      </c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5">
        <v>4607091389357</v>
      </c>
      <c r="E362" s="346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6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63"/>
      <c r="P362" s="363"/>
      <c r="Q362" s="363"/>
      <c r="R362" s="346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7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76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76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360" t="s">
        <v>492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48"/>
      <c r="Z365" s="48"/>
    </row>
    <row r="366" spans="1:53" ht="16.5" hidden="1" customHeight="1" x14ac:dyDescent="0.25">
      <c r="A366" s="370" t="s">
        <v>493</v>
      </c>
      <c r="B366" s="356"/>
      <c r="C366" s="356"/>
      <c r="D366" s="356"/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34"/>
      <c r="Z366" s="334"/>
    </row>
    <row r="367" spans="1:53" ht="14.25" hidden="1" customHeight="1" x14ac:dyDescent="0.25">
      <c r="A367" s="355" t="s">
        <v>106</v>
      </c>
      <c r="B367" s="356"/>
      <c r="C367" s="356"/>
      <c r="D367" s="356"/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5">
        <v>4607091389708</v>
      </c>
      <c r="E368" s="346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6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63"/>
      <c r="P368" s="363"/>
      <c r="Q368" s="363"/>
      <c r="R368" s="346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5">
        <v>4607091389692</v>
      </c>
      <c r="E369" s="346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63"/>
      <c r="P369" s="363"/>
      <c r="Q369" s="363"/>
      <c r="R369" s="346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7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76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76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5" t="s">
        <v>60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5">
        <v>4607091389753</v>
      </c>
      <c r="E373" s="346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63"/>
      <c r="P373" s="363"/>
      <c r="Q373" s="363"/>
      <c r="R373" s="346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5">
        <v>4607091389760</v>
      </c>
      <c r="E374" s="346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63"/>
      <c r="P374" s="363"/>
      <c r="Q374" s="363"/>
      <c r="R374" s="346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502</v>
      </c>
      <c r="B375" s="54" t="s">
        <v>503</v>
      </c>
      <c r="C375" s="31">
        <v>4301031175</v>
      </c>
      <c r="D375" s="345">
        <v>4607091389746</v>
      </c>
      <c r="E375" s="346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63"/>
      <c r="P375" s="363"/>
      <c r="Q375" s="363"/>
      <c r="R375" s="346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5">
        <v>4680115882928</v>
      </c>
      <c r="E376" s="346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6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63"/>
      <c r="P376" s="363"/>
      <c r="Q376" s="363"/>
      <c r="R376" s="346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5">
        <v>4680115883147</v>
      </c>
      <c r="E377" s="346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63"/>
      <c r="P377" s="363"/>
      <c r="Q377" s="363"/>
      <c r="R377" s="346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508</v>
      </c>
      <c r="B378" s="54" t="s">
        <v>509</v>
      </c>
      <c r="C378" s="31">
        <v>4301031178</v>
      </c>
      <c r="D378" s="345">
        <v>4607091384338</v>
      </c>
      <c r="E378" s="346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63"/>
      <c r="P378" s="363"/>
      <c r="Q378" s="363"/>
      <c r="R378" s="346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5">
        <v>4680115883154</v>
      </c>
      <c r="E379" s="346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4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63"/>
      <c r="P379" s="363"/>
      <c r="Q379" s="363"/>
      <c r="R379" s="346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512</v>
      </c>
      <c r="B380" s="54" t="s">
        <v>513</v>
      </c>
      <c r="C380" s="31">
        <v>4301031171</v>
      </c>
      <c r="D380" s="345">
        <v>4607091389524</v>
      </c>
      <c r="E380" s="346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63"/>
      <c r="P380" s="363"/>
      <c r="Q380" s="363"/>
      <c r="R380" s="346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5">
        <v>4680115883161</v>
      </c>
      <c r="E381" s="346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63"/>
      <c r="P381" s="363"/>
      <c r="Q381" s="363"/>
      <c r="R381" s="346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5">
        <v>4607091384345</v>
      </c>
      <c r="E382" s="346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2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63"/>
      <c r="P382" s="363"/>
      <c r="Q382" s="363"/>
      <c r="R382" s="346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5">
        <v>4680115883178</v>
      </c>
      <c r="E383" s="346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63"/>
      <c r="P383" s="363"/>
      <c r="Q383" s="363"/>
      <c r="R383" s="346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5">
        <v>4607091389531</v>
      </c>
      <c r="E384" s="346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63"/>
      <c r="P384" s="363"/>
      <c r="Q384" s="363"/>
      <c r="R384" s="346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5">
        <v>4680115883185</v>
      </c>
      <c r="E385" s="346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63"/>
      <c r="P385" s="363"/>
      <c r="Q385" s="363"/>
      <c r="R385" s="346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56"/>
      <c r="C386" s="356"/>
      <c r="D386" s="356"/>
      <c r="E386" s="356"/>
      <c r="F386" s="356"/>
      <c r="G386" s="356"/>
      <c r="H386" s="356"/>
      <c r="I386" s="356"/>
      <c r="J386" s="356"/>
      <c r="K386" s="356"/>
      <c r="L386" s="356"/>
      <c r="M386" s="376"/>
      <c r="N386" s="357" t="s">
        <v>66</v>
      </c>
      <c r="O386" s="358"/>
      <c r="P386" s="358"/>
      <c r="Q386" s="358"/>
      <c r="R386" s="358"/>
      <c r="S386" s="358"/>
      <c r="T386" s="359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342"/>
      <c r="Z386" s="342"/>
    </row>
    <row r="387" spans="1:53" hidden="1" x14ac:dyDescent="0.2">
      <c r="A387" s="356"/>
      <c r="B387" s="356"/>
      <c r="C387" s="356"/>
      <c r="D387" s="356"/>
      <c r="E387" s="356"/>
      <c r="F387" s="356"/>
      <c r="G387" s="356"/>
      <c r="H387" s="356"/>
      <c r="I387" s="356"/>
      <c r="J387" s="356"/>
      <c r="K387" s="356"/>
      <c r="L387" s="356"/>
      <c r="M387" s="376"/>
      <c r="N387" s="357" t="s">
        <v>66</v>
      </c>
      <c r="O387" s="358"/>
      <c r="P387" s="358"/>
      <c r="Q387" s="358"/>
      <c r="R387" s="358"/>
      <c r="S387" s="358"/>
      <c r="T387" s="359"/>
      <c r="U387" s="37" t="s">
        <v>65</v>
      </c>
      <c r="V387" s="341">
        <f>IFERROR(SUM(V373:V385),"0")</f>
        <v>0</v>
      </c>
      <c r="W387" s="341">
        <f>IFERROR(SUM(W373:W385),"0")</f>
        <v>0</v>
      </c>
      <c r="X387" s="37"/>
      <c r="Y387" s="342"/>
      <c r="Z387" s="342"/>
    </row>
    <row r="388" spans="1:53" ht="14.25" hidden="1" customHeight="1" x14ac:dyDescent="0.25">
      <c r="A388" s="355" t="s">
        <v>68</v>
      </c>
      <c r="B388" s="356"/>
      <c r="C388" s="356"/>
      <c r="D388" s="356"/>
      <c r="E388" s="356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35"/>
      <c r="Z388" s="335"/>
    </row>
    <row r="389" spans="1:53" ht="27" customHeight="1" x14ac:dyDescent="0.25">
      <c r="A389" s="54" t="s">
        <v>524</v>
      </c>
      <c r="B389" s="54" t="s">
        <v>525</v>
      </c>
      <c r="C389" s="31">
        <v>4301051258</v>
      </c>
      <c r="D389" s="345">
        <v>4607091389685</v>
      </c>
      <c r="E389" s="346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4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63"/>
      <c r="P389" s="363"/>
      <c r="Q389" s="363"/>
      <c r="R389" s="346"/>
      <c r="S389" s="34"/>
      <c r="T389" s="34"/>
      <c r="U389" s="35" t="s">
        <v>65</v>
      </c>
      <c r="V389" s="339">
        <v>350</v>
      </c>
      <c r="W389" s="340">
        <f>IFERROR(IF(V389="",0,CEILING((V389/$H389),1)*$H389),"")</f>
        <v>351</v>
      </c>
      <c r="X389" s="36">
        <f>IFERROR(IF(W389=0,"",ROUNDUP(W389/H389,0)*0.02175),"")</f>
        <v>0.9787499999999999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5">
        <v>4607091389654</v>
      </c>
      <c r="E390" s="346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63"/>
      <c r="P390" s="363"/>
      <c r="Q390" s="363"/>
      <c r="R390" s="346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5">
        <v>4607091384352</v>
      </c>
      <c r="E391" s="346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6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63"/>
      <c r="P391" s="363"/>
      <c r="Q391" s="363"/>
      <c r="R391" s="346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5">
        <v>4607091389661</v>
      </c>
      <c r="E392" s="346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6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63"/>
      <c r="P392" s="363"/>
      <c r="Q392" s="363"/>
      <c r="R392" s="346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75"/>
      <c r="B393" s="356"/>
      <c r="C393" s="356"/>
      <c r="D393" s="356"/>
      <c r="E393" s="356"/>
      <c r="F393" s="356"/>
      <c r="G393" s="356"/>
      <c r="H393" s="356"/>
      <c r="I393" s="356"/>
      <c r="J393" s="356"/>
      <c r="K393" s="356"/>
      <c r="L393" s="356"/>
      <c r="M393" s="376"/>
      <c r="N393" s="357" t="s">
        <v>66</v>
      </c>
      <c r="O393" s="358"/>
      <c r="P393" s="358"/>
      <c r="Q393" s="358"/>
      <c r="R393" s="358"/>
      <c r="S393" s="358"/>
      <c r="T393" s="359"/>
      <c r="U393" s="37" t="s">
        <v>67</v>
      </c>
      <c r="V393" s="341">
        <f>IFERROR(V389/H389,"0")+IFERROR(V390/H390,"0")+IFERROR(V391/H391,"0")+IFERROR(V392/H392,"0")</f>
        <v>44.871794871794876</v>
      </c>
      <c r="W393" s="341">
        <f>IFERROR(W389/H389,"0")+IFERROR(W390/H390,"0")+IFERROR(W391/H391,"0")+IFERROR(W392/H392,"0")</f>
        <v>45</v>
      </c>
      <c r="X393" s="341">
        <f>IFERROR(IF(X389="",0,X389),"0")+IFERROR(IF(X390="",0,X390),"0")+IFERROR(IF(X391="",0,X391),"0")+IFERROR(IF(X392="",0,X392),"0")</f>
        <v>0.9787499999999999</v>
      </c>
      <c r="Y393" s="342"/>
      <c r="Z393" s="342"/>
    </row>
    <row r="394" spans="1:53" x14ac:dyDescent="0.2">
      <c r="A394" s="356"/>
      <c r="B394" s="356"/>
      <c r="C394" s="356"/>
      <c r="D394" s="356"/>
      <c r="E394" s="356"/>
      <c r="F394" s="356"/>
      <c r="G394" s="356"/>
      <c r="H394" s="356"/>
      <c r="I394" s="356"/>
      <c r="J394" s="356"/>
      <c r="K394" s="356"/>
      <c r="L394" s="356"/>
      <c r="M394" s="376"/>
      <c r="N394" s="357" t="s">
        <v>66</v>
      </c>
      <c r="O394" s="358"/>
      <c r="P394" s="358"/>
      <c r="Q394" s="358"/>
      <c r="R394" s="358"/>
      <c r="S394" s="358"/>
      <c r="T394" s="359"/>
      <c r="U394" s="37" t="s">
        <v>65</v>
      </c>
      <c r="V394" s="341">
        <f>IFERROR(SUM(V389:V392),"0")</f>
        <v>350</v>
      </c>
      <c r="W394" s="341">
        <f>IFERROR(SUM(W389:W392),"0")</f>
        <v>351</v>
      </c>
      <c r="X394" s="37"/>
      <c r="Y394" s="342"/>
      <c r="Z394" s="342"/>
    </row>
    <row r="395" spans="1:53" ht="14.25" hidden="1" customHeight="1" x14ac:dyDescent="0.25">
      <c r="A395" s="355" t="s">
        <v>199</v>
      </c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5">
        <v>4680115881648</v>
      </c>
      <c r="E396" s="346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63"/>
      <c r="P396" s="363"/>
      <c r="Q396" s="363"/>
      <c r="R396" s="346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7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76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76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5" t="s">
        <v>84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35"/>
      <c r="Z399" s="335"/>
    </row>
    <row r="400" spans="1:53" ht="27" hidden="1" customHeight="1" x14ac:dyDescent="0.25">
      <c r="A400" s="54" t="s">
        <v>534</v>
      </c>
      <c r="B400" s="54" t="s">
        <v>535</v>
      </c>
      <c r="C400" s="31">
        <v>4301032046</v>
      </c>
      <c r="D400" s="345">
        <v>4680115884359</v>
      </c>
      <c r="E400" s="346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64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63"/>
      <c r="P400" s="363"/>
      <c r="Q400" s="363"/>
      <c r="R400" s="346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538</v>
      </c>
      <c r="B401" s="54" t="s">
        <v>539</v>
      </c>
      <c r="C401" s="31">
        <v>4301032045</v>
      </c>
      <c r="D401" s="345">
        <v>4680115884335</v>
      </c>
      <c r="E401" s="346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4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63"/>
      <c r="P401" s="363"/>
      <c r="Q401" s="363"/>
      <c r="R401" s="346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540</v>
      </c>
      <c r="B402" s="54" t="s">
        <v>541</v>
      </c>
      <c r="C402" s="31">
        <v>4301032047</v>
      </c>
      <c r="D402" s="345">
        <v>4680115884342</v>
      </c>
      <c r="E402" s="346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63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63"/>
      <c r="P402" s="363"/>
      <c r="Q402" s="363"/>
      <c r="R402" s="346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5">
        <v>4680115884113</v>
      </c>
      <c r="E403" s="346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63"/>
      <c r="P403" s="363"/>
      <c r="Q403" s="363"/>
      <c r="R403" s="346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idden="1" x14ac:dyDescent="0.2">
      <c r="A404" s="37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76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76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hidden="1" customHeight="1" x14ac:dyDescent="0.25">
      <c r="A406" s="370" t="s">
        <v>544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34"/>
      <c r="Z406" s="334"/>
    </row>
    <row r="407" spans="1:53" ht="14.25" hidden="1" customHeight="1" x14ac:dyDescent="0.25">
      <c r="A407" s="355" t="s">
        <v>98</v>
      </c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5">
        <v>4607091389388</v>
      </c>
      <c r="E408" s="346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63"/>
      <c r="P408" s="363"/>
      <c r="Q408" s="363"/>
      <c r="R408" s="346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5">
        <v>4607091389364</v>
      </c>
      <c r="E409" s="346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63"/>
      <c r="P409" s="363"/>
      <c r="Q409" s="363"/>
      <c r="R409" s="346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75"/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76"/>
      <c r="N410" s="357" t="s">
        <v>66</v>
      </c>
      <c r="O410" s="358"/>
      <c r="P410" s="358"/>
      <c r="Q410" s="358"/>
      <c r="R410" s="358"/>
      <c r="S410" s="358"/>
      <c r="T410" s="359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6"/>
      <c r="B411" s="356"/>
      <c r="C411" s="356"/>
      <c r="D411" s="356"/>
      <c r="E411" s="356"/>
      <c r="F411" s="356"/>
      <c r="G411" s="356"/>
      <c r="H411" s="356"/>
      <c r="I411" s="356"/>
      <c r="J411" s="356"/>
      <c r="K411" s="356"/>
      <c r="L411" s="356"/>
      <c r="M411" s="376"/>
      <c r="N411" s="357" t="s">
        <v>66</v>
      </c>
      <c r="O411" s="358"/>
      <c r="P411" s="358"/>
      <c r="Q411" s="358"/>
      <c r="R411" s="358"/>
      <c r="S411" s="358"/>
      <c r="T411" s="359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5" t="s">
        <v>60</v>
      </c>
      <c r="B412" s="356"/>
      <c r="C412" s="356"/>
      <c r="D412" s="356"/>
      <c r="E412" s="356"/>
      <c r="F412" s="356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35"/>
      <c r="Z412" s="335"/>
    </row>
    <row r="413" spans="1:53" ht="27" hidden="1" customHeight="1" x14ac:dyDescent="0.25">
      <c r="A413" s="54" t="s">
        <v>549</v>
      </c>
      <c r="B413" s="54" t="s">
        <v>550</v>
      </c>
      <c r="C413" s="31">
        <v>4301031212</v>
      </c>
      <c r="D413" s="345">
        <v>4607091389739</v>
      </c>
      <c r="E413" s="346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6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63"/>
      <c r="P413" s="363"/>
      <c r="Q413" s="363"/>
      <c r="R413" s="346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5">
        <v>4680115883048</v>
      </c>
      <c r="E414" s="346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63"/>
      <c r="P414" s="363"/>
      <c r="Q414" s="363"/>
      <c r="R414" s="346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5">
        <v>4607091389425</v>
      </c>
      <c r="E415" s="346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7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63"/>
      <c r="P415" s="363"/>
      <c r="Q415" s="363"/>
      <c r="R415" s="346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5">
        <v>4680115882911</v>
      </c>
      <c r="E416" s="346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4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63"/>
      <c r="P416" s="363"/>
      <c r="Q416" s="363"/>
      <c r="R416" s="346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5">
        <v>4680115880771</v>
      </c>
      <c r="E417" s="346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5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63"/>
      <c r="P417" s="363"/>
      <c r="Q417" s="363"/>
      <c r="R417" s="346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5">
        <v>4607091389500</v>
      </c>
      <c r="E418" s="346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4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63"/>
      <c r="P418" s="363"/>
      <c r="Q418" s="363"/>
      <c r="R418" s="346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5">
        <v>4680115881983</v>
      </c>
      <c r="E419" s="346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44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63"/>
      <c r="P419" s="363"/>
      <c r="Q419" s="363"/>
      <c r="R419" s="346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idden="1" x14ac:dyDescent="0.2">
      <c r="A420" s="37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76"/>
      <c r="N420" s="357" t="s">
        <v>66</v>
      </c>
      <c r="O420" s="358"/>
      <c r="P420" s="358"/>
      <c r="Q420" s="358"/>
      <c r="R420" s="358"/>
      <c r="S420" s="358"/>
      <c r="T420" s="359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76"/>
      <c r="N421" s="357" t="s">
        <v>66</v>
      </c>
      <c r="O421" s="358"/>
      <c r="P421" s="358"/>
      <c r="Q421" s="358"/>
      <c r="R421" s="358"/>
      <c r="S421" s="358"/>
      <c r="T421" s="359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hidden="1" customHeight="1" x14ac:dyDescent="0.25">
      <c r="A422" s="355" t="s">
        <v>93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5">
        <v>4680115884090</v>
      </c>
      <c r="E423" s="346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4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63"/>
      <c r="P423" s="363"/>
      <c r="Q423" s="363"/>
      <c r="R423" s="346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75"/>
      <c r="B424" s="356"/>
      <c r="C424" s="356"/>
      <c r="D424" s="356"/>
      <c r="E424" s="356"/>
      <c r="F424" s="356"/>
      <c r="G424" s="356"/>
      <c r="H424" s="356"/>
      <c r="I424" s="356"/>
      <c r="J424" s="356"/>
      <c r="K424" s="356"/>
      <c r="L424" s="356"/>
      <c r="M424" s="37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6"/>
      <c r="B425" s="356"/>
      <c r="C425" s="356"/>
      <c r="D425" s="356"/>
      <c r="E425" s="356"/>
      <c r="F425" s="356"/>
      <c r="G425" s="356"/>
      <c r="H425" s="356"/>
      <c r="I425" s="356"/>
      <c r="J425" s="356"/>
      <c r="K425" s="356"/>
      <c r="L425" s="356"/>
      <c r="M425" s="37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5" t="s">
        <v>565</v>
      </c>
      <c r="B426" s="356"/>
      <c r="C426" s="356"/>
      <c r="D426" s="356"/>
      <c r="E426" s="356"/>
      <c r="F426" s="356"/>
      <c r="G426" s="356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5">
        <v>4680115884564</v>
      </c>
      <c r="E427" s="346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5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63"/>
      <c r="P427" s="363"/>
      <c r="Q427" s="363"/>
      <c r="R427" s="346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75"/>
      <c r="B428" s="356"/>
      <c r="C428" s="356"/>
      <c r="D428" s="356"/>
      <c r="E428" s="356"/>
      <c r="F428" s="356"/>
      <c r="G428" s="356"/>
      <c r="H428" s="356"/>
      <c r="I428" s="356"/>
      <c r="J428" s="356"/>
      <c r="K428" s="356"/>
      <c r="L428" s="356"/>
      <c r="M428" s="376"/>
      <c r="N428" s="357" t="s">
        <v>66</v>
      </c>
      <c r="O428" s="358"/>
      <c r="P428" s="358"/>
      <c r="Q428" s="358"/>
      <c r="R428" s="358"/>
      <c r="S428" s="358"/>
      <c r="T428" s="359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76"/>
      <c r="N429" s="357" t="s">
        <v>66</v>
      </c>
      <c r="O429" s="358"/>
      <c r="P429" s="358"/>
      <c r="Q429" s="358"/>
      <c r="R429" s="358"/>
      <c r="S429" s="358"/>
      <c r="T429" s="359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360" t="s">
        <v>568</v>
      </c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48"/>
      <c r="Z430" s="48"/>
    </row>
    <row r="431" spans="1:53" ht="16.5" hidden="1" customHeight="1" x14ac:dyDescent="0.25">
      <c r="A431" s="370" t="s">
        <v>568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34"/>
      <c r="Z431" s="334"/>
    </row>
    <row r="432" spans="1:53" ht="14.25" hidden="1" customHeight="1" x14ac:dyDescent="0.25">
      <c r="A432" s="355" t="s">
        <v>106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5">
        <v>4607091389067</v>
      </c>
      <c r="E433" s="346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4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63"/>
      <c r="P433" s="363"/>
      <c r="Q433" s="363"/>
      <c r="R433" s="346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hidden="1" customHeight="1" x14ac:dyDescent="0.25">
      <c r="A434" s="54" t="s">
        <v>571</v>
      </c>
      <c r="B434" s="54" t="s">
        <v>572</v>
      </c>
      <c r="C434" s="31">
        <v>4301011363</v>
      </c>
      <c r="D434" s="345">
        <v>4607091383522</v>
      </c>
      <c r="E434" s="346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7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63"/>
      <c r="P434" s="363"/>
      <c r="Q434" s="363"/>
      <c r="R434" s="346"/>
      <c r="S434" s="34"/>
      <c r="T434" s="34"/>
      <c r="U434" s="35" t="s">
        <v>65</v>
      </c>
      <c r="V434" s="339">
        <v>0</v>
      </c>
      <c r="W434" s="340">
        <f t="shared" si="20"/>
        <v>0</v>
      </c>
      <c r="X434" s="36" t="str">
        <f t="shared" si="21"/>
        <v/>
      </c>
      <c r="Y434" s="56"/>
      <c r="Z434" s="57"/>
      <c r="AD434" s="58"/>
      <c r="BA434" s="293" t="s">
        <v>1</v>
      </c>
    </row>
    <row r="435" spans="1:53" ht="27" hidden="1" customHeight="1" x14ac:dyDescent="0.25">
      <c r="A435" s="54" t="s">
        <v>573</v>
      </c>
      <c r="B435" s="54" t="s">
        <v>574</v>
      </c>
      <c r="C435" s="31">
        <v>4301011431</v>
      </c>
      <c r="D435" s="345">
        <v>4607091384437</v>
      </c>
      <c r="E435" s="346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63"/>
      <c r="P435" s="363"/>
      <c r="Q435" s="363"/>
      <c r="R435" s="346"/>
      <c r="S435" s="34"/>
      <c r="T435" s="34"/>
      <c r="U435" s="35" t="s">
        <v>65</v>
      </c>
      <c r="V435" s="339">
        <v>0</v>
      </c>
      <c r="W435" s="340">
        <f t="shared" si="20"/>
        <v>0</v>
      </c>
      <c r="X435" s="36" t="str">
        <f t="shared" si="21"/>
        <v/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5">
        <v>4607091384437</v>
      </c>
      <c r="E436" s="346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51" t="s">
        <v>576</v>
      </c>
      <c r="O436" s="363"/>
      <c r="P436" s="363"/>
      <c r="Q436" s="363"/>
      <c r="R436" s="346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5">
        <v>4607091389104</v>
      </c>
      <c r="E437" s="346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74" t="s">
        <v>579</v>
      </c>
      <c r="O437" s="363"/>
      <c r="P437" s="363"/>
      <c r="Q437" s="363"/>
      <c r="R437" s="346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hidden="1" customHeight="1" x14ac:dyDescent="0.25">
      <c r="A438" s="54" t="s">
        <v>577</v>
      </c>
      <c r="B438" s="54" t="s">
        <v>581</v>
      </c>
      <c r="C438" s="31">
        <v>4301011365</v>
      </c>
      <c r="D438" s="345">
        <v>4607091389104</v>
      </c>
      <c r="E438" s="346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4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63"/>
      <c r="P438" s="363"/>
      <c r="Q438" s="363"/>
      <c r="R438" s="346"/>
      <c r="S438" s="34"/>
      <c r="T438" s="34"/>
      <c r="U438" s="35" t="s">
        <v>65</v>
      </c>
      <c r="V438" s="339">
        <v>0</v>
      </c>
      <c r="W438" s="340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5">
        <v>4680115880603</v>
      </c>
      <c r="E439" s="346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63"/>
      <c r="P439" s="363"/>
      <c r="Q439" s="363"/>
      <c r="R439" s="346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5">
        <v>4607091389999</v>
      </c>
      <c r="E440" s="346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63"/>
      <c r="P440" s="363"/>
      <c r="Q440" s="363"/>
      <c r="R440" s="346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5">
        <v>4680115882782</v>
      </c>
      <c r="E441" s="346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388" t="s">
        <v>588</v>
      </c>
      <c r="O441" s="363"/>
      <c r="P441" s="363"/>
      <c r="Q441" s="363"/>
      <c r="R441" s="346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5">
        <v>4680115882782</v>
      </c>
      <c r="E442" s="346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4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63"/>
      <c r="P442" s="363"/>
      <c r="Q442" s="363"/>
      <c r="R442" s="346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5">
        <v>4607091389098</v>
      </c>
      <c r="E443" s="346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63"/>
      <c r="P443" s="363"/>
      <c r="Q443" s="363"/>
      <c r="R443" s="346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5">
        <v>4607091389982</v>
      </c>
      <c r="E444" s="346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6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63"/>
      <c r="P444" s="363"/>
      <c r="Q444" s="363"/>
      <c r="R444" s="346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5">
        <v>4607091389982</v>
      </c>
      <c r="E445" s="346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4" t="s">
        <v>595</v>
      </c>
      <c r="O445" s="363"/>
      <c r="P445" s="363"/>
      <c r="Q445" s="363"/>
      <c r="R445" s="346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idden="1" x14ac:dyDescent="0.2">
      <c r="A446" s="375"/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76"/>
      <c r="N446" s="357" t="s">
        <v>66</v>
      </c>
      <c r="O446" s="358"/>
      <c r="P446" s="358"/>
      <c r="Q446" s="358"/>
      <c r="R446" s="358"/>
      <c r="S446" s="358"/>
      <c r="T446" s="359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0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0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342"/>
      <c r="Z446" s="342"/>
    </row>
    <row r="447" spans="1:53" hidden="1" x14ac:dyDescent="0.2">
      <c r="A447" s="356"/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76"/>
      <c r="N447" s="357" t="s">
        <v>66</v>
      </c>
      <c r="O447" s="358"/>
      <c r="P447" s="358"/>
      <c r="Q447" s="358"/>
      <c r="R447" s="358"/>
      <c r="S447" s="358"/>
      <c r="T447" s="359"/>
      <c r="U447" s="37" t="s">
        <v>65</v>
      </c>
      <c r="V447" s="341">
        <f>IFERROR(SUM(V433:V445),"0")</f>
        <v>0</v>
      </c>
      <c r="W447" s="341">
        <f>IFERROR(SUM(W433:W445),"0")</f>
        <v>0</v>
      </c>
      <c r="X447" s="37"/>
      <c r="Y447" s="342"/>
      <c r="Z447" s="342"/>
    </row>
    <row r="448" spans="1:53" ht="14.25" hidden="1" customHeight="1" x14ac:dyDescent="0.25">
      <c r="A448" s="355" t="s">
        <v>98</v>
      </c>
      <c r="B448" s="356"/>
      <c r="C448" s="356"/>
      <c r="D448" s="356"/>
      <c r="E448" s="356"/>
      <c r="F448" s="356"/>
      <c r="G448" s="356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35"/>
      <c r="Z448" s="335"/>
    </row>
    <row r="449" spans="1:53" ht="16.5" hidden="1" customHeight="1" x14ac:dyDescent="0.25">
      <c r="A449" s="54" t="s">
        <v>596</v>
      </c>
      <c r="B449" s="54" t="s">
        <v>597</v>
      </c>
      <c r="C449" s="31">
        <v>4301020222</v>
      </c>
      <c r="D449" s="345">
        <v>4607091388930</v>
      </c>
      <c r="E449" s="346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63"/>
      <c r="P449" s="363"/>
      <c r="Q449" s="363"/>
      <c r="R449" s="346"/>
      <c r="S449" s="34"/>
      <c r="T449" s="34"/>
      <c r="U449" s="35" t="s">
        <v>65</v>
      </c>
      <c r="V449" s="339">
        <v>0</v>
      </c>
      <c r="W449" s="340">
        <f>IFERROR(IF(V449="",0,CEILING((V449/$H449),1)*$H449),"")</f>
        <v>0</v>
      </c>
      <c r="X449" s="36" t="str">
        <f>IFERROR(IF(W449=0,"",ROUNDUP(W449/H449,0)*0.01196),"")</f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5">
        <v>4680115880054</v>
      </c>
      <c r="E450" s="346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63"/>
      <c r="P450" s="363"/>
      <c r="Q450" s="363"/>
      <c r="R450" s="346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hidden="1" x14ac:dyDescent="0.2">
      <c r="A451" s="375"/>
      <c r="B451" s="356"/>
      <c r="C451" s="356"/>
      <c r="D451" s="356"/>
      <c r="E451" s="356"/>
      <c r="F451" s="356"/>
      <c r="G451" s="356"/>
      <c r="H451" s="356"/>
      <c r="I451" s="356"/>
      <c r="J451" s="356"/>
      <c r="K451" s="356"/>
      <c r="L451" s="356"/>
      <c r="M451" s="376"/>
      <c r="N451" s="357" t="s">
        <v>66</v>
      </c>
      <c r="O451" s="358"/>
      <c r="P451" s="358"/>
      <c r="Q451" s="358"/>
      <c r="R451" s="358"/>
      <c r="S451" s="358"/>
      <c r="T451" s="359"/>
      <c r="U451" s="37" t="s">
        <v>67</v>
      </c>
      <c r="V451" s="341">
        <f>IFERROR(V449/H449,"0")+IFERROR(V450/H450,"0")</f>
        <v>0</v>
      </c>
      <c r="W451" s="341">
        <f>IFERROR(W449/H449,"0")+IFERROR(W450/H450,"0")</f>
        <v>0</v>
      </c>
      <c r="X451" s="341">
        <f>IFERROR(IF(X449="",0,X449),"0")+IFERROR(IF(X450="",0,X450),"0")</f>
        <v>0</v>
      </c>
      <c r="Y451" s="342"/>
      <c r="Z451" s="342"/>
    </row>
    <row r="452" spans="1:53" hidden="1" x14ac:dyDescent="0.2">
      <c r="A452" s="356"/>
      <c r="B452" s="356"/>
      <c r="C452" s="356"/>
      <c r="D452" s="356"/>
      <c r="E452" s="356"/>
      <c r="F452" s="356"/>
      <c r="G452" s="356"/>
      <c r="H452" s="356"/>
      <c r="I452" s="356"/>
      <c r="J452" s="356"/>
      <c r="K452" s="356"/>
      <c r="L452" s="356"/>
      <c r="M452" s="376"/>
      <c r="N452" s="357" t="s">
        <v>66</v>
      </c>
      <c r="O452" s="358"/>
      <c r="P452" s="358"/>
      <c r="Q452" s="358"/>
      <c r="R452" s="358"/>
      <c r="S452" s="358"/>
      <c r="T452" s="359"/>
      <c r="U452" s="37" t="s">
        <v>65</v>
      </c>
      <c r="V452" s="341">
        <f>IFERROR(SUM(V449:V450),"0")</f>
        <v>0</v>
      </c>
      <c r="W452" s="341">
        <f>IFERROR(SUM(W449:W450),"0")</f>
        <v>0</v>
      </c>
      <c r="X452" s="37"/>
      <c r="Y452" s="342"/>
      <c r="Z452" s="342"/>
    </row>
    <row r="453" spans="1:53" ht="14.25" hidden="1" customHeight="1" x14ac:dyDescent="0.25">
      <c r="A453" s="355" t="s">
        <v>60</v>
      </c>
      <c r="B453" s="356"/>
      <c r="C453" s="356"/>
      <c r="D453" s="356"/>
      <c r="E453" s="356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35"/>
      <c r="Z453" s="335"/>
    </row>
    <row r="454" spans="1:53" ht="27" hidden="1" customHeight="1" x14ac:dyDescent="0.25">
      <c r="A454" s="54" t="s">
        <v>600</v>
      </c>
      <c r="B454" s="54" t="s">
        <v>601</v>
      </c>
      <c r="C454" s="31">
        <v>4301031252</v>
      </c>
      <c r="D454" s="345">
        <v>4680115883116</v>
      </c>
      <c r="E454" s="346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4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63"/>
      <c r="P454" s="363"/>
      <c r="Q454" s="363"/>
      <c r="R454" s="346"/>
      <c r="S454" s="34"/>
      <c r="T454" s="34"/>
      <c r="U454" s="35" t="s">
        <v>65</v>
      </c>
      <c r="V454" s="339">
        <v>0</v>
      </c>
      <c r="W454" s="340">
        <f t="shared" ref="W454:W459" si="22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602</v>
      </c>
      <c r="B455" s="54" t="s">
        <v>603</v>
      </c>
      <c r="C455" s="31">
        <v>4301031248</v>
      </c>
      <c r="D455" s="345">
        <v>4680115883093</v>
      </c>
      <c r="E455" s="346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6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63"/>
      <c r="P455" s="363"/>
      <c r="Q455" s="363"/>
      <c r="R455" s="346"/>
      <c r="S455" s="34"/>
      <c r="T455" s="34"/>
      <c r="U455" s="35" t="s">
        <v>65</v>
      </c>
      <c r="V455" s="339">
        <v>0</v>
      </c>
      <c r="W455" s="340">
        <f t="shared" si="22"/>
        <v>0</v>
      </c>
      <c r="X455" s="36" t="str">
        <f>IFERROR(IF(W455=0,"",ROUNDUP(W455/H455,0)*0.01196),"")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604</v>
      </c>
      <c r="B456" s="54" t="s">
        <v>605</v>
      </c>
      <c r="C456" s="31">
        <v>4301031250</v>
      </c>
      <c r="D456" s="345">
        <v>4680115883109</v>
      </c>
      <c r="E456" s="346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63"/>
      <c r="P456" s="363"/>
      <c r="Q456" s="363"/>
      <c r="R456" s="346"/>
      <c r="S456" s="34"/>
      <c r="T456" s="34"/>
      <c r="U456" s="35" t="s">
        <v>65</v>
      </c>
      <c r="V456" s="339">
        <v>0</v>
      </c>
      <c r="W456" s="340">
        <f t="shared" si="22"/>
        <v>0</v>
      </c>
      <c r="X456" s="36" t="str">
        <f>IFERROR(IF(W456=0,"",ROUNDUP(W456/H456,0)*0.01196),"")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5">
        <v>4680115882072</v>
      </c>
      <c r="E457" s="346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69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63"/>
      <c r="P457" s="363"/>
      <c r="Q457" s="363"/>
      <c r="R457" s="346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5">
        <v>4680115882102</v>
      </c>
      <c r="E458" s="346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63"/>
      <c r="P458" s="363"/>
      <c r="Q458" s="363"/>
      <c r="R458" s="346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5">
        <v>4680115882096</v>
      </c>
      <c r="E459" s="346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63"/>
      <c r="P459" s="363"/>
      <c r="Q459" s="363"/>
      <c r="R459" s="346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idden="1" x14ac:dyDescent="0.2">
      <c r="A460" s="375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7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1">
        <f>IFERROR(V454/H454,"0")+IFERROR(V455/H455,"0")+IFERROR(V456/H456,"0")+IFERROR(V457/H457,"0")+IFERROR(V458/H458,"0")+IFERROR(V459/H459,"0")</f>
        <v>0</v>
      </c>
      <c r="W460" s="341">
        <f>IFERROR(W454/H454,"0")+IFERROR(W455/H455,"0")+IFERROR(W456/H456,"0")+IFERROR(W457/H457,"0")+IFERROR(W458/H458,"0")+IFERROR(W459/H459,"0")</f>
        <v>0</v>
      </c>
      <c r="X460" s="341">
        <f>IFERROR(IF(X454="",0,X454),"0")+IFERROR(IF(X455="",0,X455),"0")+IFERROR(IF(X456="",0,X456),"0")+IFERROR(IF(X457="",0,X457),"0")+IFERROR(IF(X458="",0,X458),"0")+IFERROR(IF(X459="",0,X459),"0")</f>
        <v>0</v>
      </c>
      <c r="Y460" s="342"/>
      <c r="Z460" s="342"/>
    </row>
    <row r="461" spans="1:53" hidden="1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7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1">
        <f>IFERROR(SUM(V454:V459),"0")</f>
        <v>0</v>
      </c>
      <c r="W461" s="341">
        <f>IFERROR(SUM(W454:W459),"0")</f>
        <v>0</v>
      </c>
      <c r="X461" s="37"/>
      <c r="Y461" s="342"/>
      <c r="Z461" s="342"/>
    </row>
    <row r="462" spans="1:53" ht="14.25" hidden="1" customHeight="1" x14ac:dyDescent="0.25">
      <c r="A462" s="355" t="s">
        <v>68</v>
      </c>
      <c r="B462" s="356"/>
      <c r="C462" s="356"/>
      <c r="D462" s="356"/>
      <c r="E462" s="356"/>
      <c r="F462" s="356"/>
      <c r="G462" s="356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5">
        <v>4680115883536</v>
      </c>
      <c r="E463" s="346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63"/>
      <c r="P463" s="363"/>
      <c r="Q463" s="363"/>
      <c r="R463" s="346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5">
        <v>4607091383409</v>
      </c>
      <c r="E464" s="346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4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63"/>
      <c r="P464" s="363"/>
      <c r="Q464" s="363"/>
      <c r="R464" s="346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hidden="1" customHeight="1" x14ac:dyDescent="0.25">
      <c r="A465" s="54" t="s">
        <v>616</v>
      </c>
      <c r="B465" s="54" t="s">
        <v>617</v>
      </c>
      <c r="C465" s="31">
        <v>4301051231</v>
      </c>
      <c r="D465" s="345">
        <v>4607091383416</v>
      </c>
      <c r="E465" s="346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63"/>
      <c r="P465" s="363"/>
      <c r="Q465" s="363"/>
      <c r="R465" s="346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hidden="1" x14ac:dyDescent="0.2">
      <c r="A466" s="375"/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76"/>
      <c r="N466" s="357" t="s">
        <v>66</v>
      </c>
      <c r="O466" s="358"/>
      <c r="P466" s="358"/>
      <c r="Q466" s="358"/>
      <c r="R466" s="358"/>
      <c r="S466" s="358"/>
      <c r="T466" s="359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hidden="1" x14ac:dyDescent="0.2">
      <c r="A467" s="356"/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76"/>
      <c r="N467" s="357" t="s">
        <v>66</v>
      </c>
      <c r="O467" s="358"/>
      <c r="P467" s="358"/>
      <c r="Q467" s="358"/>
      <c r="R467" s="358"/>
      <c r="S467" s="358"/>
      <c r="T467" s="359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hidden="1" customHeight="1" x14ac:dyDescent="0.2">
      <c r="A468" s="360" t="s">
        <v>618</v>
      </c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48"/>
      <c r="Z468" s="48"/>
    </row>
    <row r="469" spans="1:53" ht="16.5" hidden="1" customHeight="1" x14ac:dyDescent="0.25">
      <c r="A469" s="370" t="s">
        <v>619</v>
      </c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34"/>
      <c r="Z469" s="334"/>
    </row>
    <row r="470" spans="1:53" ht="14.25" hidden="1" customHeight="1" x14ac:dyDescent="0.25">
      <c r="A470" s="355" t="s">
        <v>106</v>
      </c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5">
        <v>4640242181011</v>
      </c>
      <c r="E471" s="346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23" t="s">
        <v>622</v>
      </c>
      <c r="O471" s="363"/>
      <c r="P471" s="363"/>
      <c r="Q471" s="363"/>
      <c r="R471" s="346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5">
        <v>4640242180922</v>
      </c>
      <c r="E472" s="346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493" t="s">
        <v>625</v>
      </c>
      <c r="O472" s="363"/>
      <c r="P472" s="363"/>
      <c r="Q472" s="363"/>
      <c r="R472" s="346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5">
        <v>4640242180441</v>
      </c>
      <c r="E473" s="346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26" t="s">
        <v>628</v>
      </c>
      <c r="O473" s="363"/>
      <c r="P473" s="363"/>
      <c r="Q473" s="363"/>
      <c r="R473" s="346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629</v>
      </c>
      <c r="B474" s="54" t="s">
        <v>630</v>
      </c>
      <c r="C474" s="31">
        <v>4301011584</v>
      </c>
      <c r="D474" s="345">
        <v>4640242180564</v>
      </c>
      <c r="E474" s="346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07" t="s">
        <v>631</v>
      </c>
      <c r="O474" s="363"/>
      <c r="P474" s="363"/>
      <c r="Q474" s="363"/>
      <c r="R474" s="346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5">
        <v>4640242180038</v>
      </c>
      <c r="E475" s="346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675" t="s">
        <v>634</v>
      </c>
      <c r="O475" s="363"/>
      <c r="P475" s="363"/>
      <c r="Q475" s="363"/>
      <c r="R475" s="346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75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76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56"/>
      <c r="B477" s="356"/>
      <c r="C477" s="356"/>
      <c r="D477" s="356"/>
      <c r="E477" s="356"/>
      <c r="F477" s="356"/>
      <c r="G477" s="356"/>
      <c r="H477" s="356"/>
      <c r="I477" s="356"/>
      <c r="J477" s="356"/>
      <c r="K477" s="356"/>
      <c r="L477" s="356"/>
      <c r="M477" s="376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hidden="1" customHeight="1" x14ac:dyDescent="0.25">
      <c r="A478" s="355" t="s">
        <v>98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5">
        <v>4640242180526</v>
      </c>
      <c r="E479" s="346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699" t="s">
        <v>637</v>
      </c>
      <c r="O479" s="363"/>
      <c r="P479" s="363"/>
      <c r="Q479" s="363"/>
      <c r="R479" s="346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5">
        <v>4640242180519</v>
      </c>
      <c r="E480" s="346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369" t="s">
        <v>640</v>
      </c>
      <c r="O480" s="363"/>
      <c r="P480" s="363"/>
      <c r="Q480" s="363"/>
      <c r="R480" s="346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75"/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76"/>
      <c r="N481" s="357" t="s">
        <v>66</v>
      </c>
      <c r="O481" s="358"/>
      <c r="P481" s="358"/>
      <c r="Q481" s="358"/>
      <c r="R481" s="358"/>
      <c r="S481" s="358"/>
      <c r="T481" s="359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6"/>
      <c r="B482" s="356"/>
      <c r="C482" s="356"/>
      <c r="D482" s="356"/>
      <c r="E482" s="356"/>
      <c r="F482" s="356"/>
      <c r="G482" s="356"/>
      <c r="H482" s="356"/>
      <c r="I482" s="356"/>
      <c r="J482" s="356"/>
      <c r="K482" s="356"/>
      <c r="L482" s="356"/>
      <c r="M482" s="376"/>
      <c r="N482" s="357" t="s">
        <v>66</v>
      </c>
      <c r="O482" s="358"/>
      <c r="P482" s="358"/>
      <c r="Q482" s="358"/>
      <c r="R482" s="358"/>
      <c r="S482" s="358"/>
      <c r="T482" s="359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5" t="s">
        <v>60</v>
      </c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5">
        <v>4640242180816</v>
      </c>
      <c r="E484" s="346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67" t="s">
        <v>643</v>
      </c>
      <c r="O484" s="363"/>
      <c r="P484" s="363"/>
      <c r="Q484" s="363"/>
      <c r="R484" s="346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hidden="1" customHeight="1" x14ac:dyDescent="0.25">
      <c r="A485" s="54" t="s">
        <v>644</v>
      </c>
      <c r="B485" s="54" t="s">
        <v>645</v>
      </c>
      <c r="C485" s="31">
        <v>4301031244</v>
      </c>
      <c r="D485" s="345">
        <v>4640242180595</v>
      </c>
      <c r="E485" s="346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491" t="s">
        <v>646</v>
      </c>
      <c r="O485" s="363"/>
      <c r="P485" s="363"/>
      <c r="Q485" s="363"/>
      <c r="R485" s="346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5">
        <v>4640242180908</v>
      </c>
      <c r="E486" s="346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691" t="s">
        <v>649</v>
      </c>
      <c r="O486" s="363"/>
      <c r="P486" s="363"/>
      <c r="Q486" s="363"/>
      <c r="R486" s="346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5">
        <v>4640242180489</v>
      </c>
      <c r="E487" s="346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495" t="s">
        <v>652</v>
      </c>
      <c r="O487" s="363"/>
      <c r="P487" s="363"/>
      <c r="Q487" s="363"/>
      <c r="R487" s="346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hidden="1" x14ac:dyDescent="0.2">
      <c r="A488" s="375"/>
      <c r="B488" s="356"/>
      <c r="C488" s="356"/>
      <c r="D488" s="356"/>
      <c r="E488" s="356"/>
      <c r="F488" s="356"/>
      <c r="G488" s="356"/>
      <c r="H488" s="356"/>
      <c r="I488" s="356"/>
      <c r="J488" s="356"/>
      <c r="K488" s="356"/>
      <c r="L488" s="356"/>
      <c r="M488" s="376"/>
      <c r="N488" s="357" t="s">
        <v>66</v>
      </c>
      <c r="O488" s="358"/>
      <c r="P488" s="358"/>
      <c r="Q488" s="358"/>
      <c r="R488" s="358"/>
      <c r="S488" s="358"/>
      <c r="T488" s="359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hidden="1" x14ac:dyDescent="0.2">
      <c r="A489" s="356"/>
      <c r="B489" s="356"/>
      <c r="C489" s="356"/>
      <c r="D489" s="356"/>
      <c r="E489" s="356"/>
      <c r="F489" s="356"/>
      <c r="G489" s="356"/>
      <c r="H489" s="356"/>
      <c r="I489" s="356"/>
      <c r="J489" s="356"/>
      <c r="K489" s="356"/>
      <c r="L489" s="356"/>
      <c r="M489" s="376"/>
      <c r="N489" s="357" t="s">
        <v>66</v>
      </c>
      <c r="O489" s="358"/>
      <c r="P489" s="358"/>
      <c r="Q489" s="358"/>
      <c r="R489" s="358"/>
      <c r="S489" s="358"/>
      <c r="T489" s="359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hidden="1" customHeight="1" x14ac:dyDescent="0.25">
      <c r="A490" s="355" t="s">
        <v>68</v>
      </c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5">
        <v>4680115880870</v>
      </c>
      <c r="E491" s="346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6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63"/>
      <c r="P491" s="363"/>
      <c r="Q491" s="363"/>
      <c r="R491" s="346"/>
      <c r="S491" s="34"/>
      <c r="T491" s="34"/>
      <c r="U491" s="35" t="s">
        <v>65</v>
      </c>
      <c r="V491" s="339">
        <v>1800</v>
      </c>
      <c r="W491" s="340">
        <f>IFERROR(IF(V491="",0,CEILING((V491/$H491),1)*$H491),"")</f>
        <v>1801.8</v>
      </c>
      <c r="X491" s="36">
        <f>IFERROR(IF(W491=0,"",ROUNDUP(W491/H491,0)*0.02175),"")</f>
        <v>5.0242499999999994</v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5">
        <v>4640242180540</v>
      </c>
      <c r="E492" s="346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703" t="s">
        <v>657</v>
      </c>
      <c r="O492" s="363"/>
      <c r="P492" s="363"/>
      <c r="Q492" s="363"/>
      <c r="R492" s="346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5">
        <v>4640242181233</v>
      </c>
      <c r="E493" s="346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471" t="s">
        <v>660</v>
      </c>
      <c r="O493" s="363"/>
      <c r="P493" s="363"/>
      <c r="Q493" s="363"/>
      <c r="R493" s="346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5">
        <v>4640242180557</v>
      </c>
      <c r="E494" s="346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0" t="s">
        <v>663</v>
      </c>
      <c r="O494" s="363"/>
      <c r="P494" s="363"/>
      <c r="Q494" s="363"/>
      <c r="R494" s="346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5">
        <v>4640242181226</v>
      </c>
      <c r="E495" s="346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02" t="s">
        <v>666</v>
      </c>
      <c r="O495" s="363"/>
      <c r="P495" s="363"/>
      <c r="Q495" s="363"/>
      <c r="R495" s="346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75"/>
      <c r="B496" s="356"/>
      <c r="C496" s="356"/>
      <c r="D496" s="356"/>
      <c r="E496" s="356"/>
      <c r="F496" s="356"/>
      <c r="G496" s="356"/>
      <c r="H496" s="356"/>
      <c r="I496" s="356"/>
      <c r="J496" s="356"/>
      <c r="K496" s="356"/>
      <c r="L496" s="356"/>
      <c r="M496" s="376"/>
      <c r="N496" s="357" t="s">
        <v>66</v>
      </c>
      <c r="O496" s="358"/>
      <c r="P496" s="358"/>
      <c r="Q496" s="358"/>
      <c r="R496" s="358"/>
      <c r="S496" s="358"/>
      <c r="T496" s="359"/>
      <c r="U496" s="37" t="s">
        <v>67</v>
      </c>
      <c r="V496" s="341">
        <f>IFERROR(V491/H491,"0")+IFERROR(V492/H492,"0")+IFERROR(V493/H493,"0")+IFERROR(V494/H494,"0")+IFERROR(V495/H495,"0")</f>
        <v>230.76923076923077</v>
      </c>
      <c r="W496" s="341">
        <f>IFERROR(W491/H491,"0")+IFERROR(W492/H492,"0")+IFERROR(W493/H493,"0")+IFERROR(W494/H494,"0")+IFERROR(W495/H495,"0")</f>
        <v>231</v>
      </c>
      <c r="X496" s="341">
        <f>IFERROR(IF(X491="",0,X491),"0")+IFERROR(IF(X492="",0,X492),"0")+IFERROR(IF(X493="",0,X493),"0")+IFERROR(IF(X494="",0,X494),"0")+IFERROR(IF(X495="",0,X495),"0")</f>
        <v>5.0242499999999994</v>
      </c>
      <c r="Y496" s="342"/>
      <c r="Z496" s="342"/>
    </row>
    <row r="497" spans="1:29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76"/>
      <c r="N497" s="357" t="s">
        <v>66</v>
      </c>
      <c r="O497" s="358"/>
      <c r="P497" s="358"/>
      <c r="Q497" s="358"/>
      <c r="R497" s="358"/>
      <c r="S497" s="358"/>
      <c r="T497" s="359"/>
      <c r="U497" s="37" t="s">
        <v>65</v>
      </c>
      <c r="V497" s="341">
        <f>IFERROR(SUM(V491:V495),"0")</f>
        <v>1800</v>
      </c>
      <c r="W497" s="341">
        <f>IFERROR(SUM(W491:W495),"0")</f>
        <v>1801.8</v>
      </c>
      <c r="X497" s="37"/>
      <c r="Y497" s="342"/>
      <c r="Z497" s="342"/>
    </row>
    <row r="498" spans="1:29" ht="15" customHeight="1" x14ac:dyDescent="0.2">
      <c r="A498" s="694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95"/>
      <c r="N498" s="351" t="s">
        <v>667</v>
      </c>
      <c r="O498" s="352"/>
      <c r="P498" s="352"/>
      <c r="Q498" s="352"/>
      <c r="R498" s="352"/>
      <c r="S498" s="352"/>
      <c r="T498" s="353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18338.5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18371.759999999998</v>
      </c>
      <c r="X498" s="37"/>
      <c r="Y498" s="342"/>
      <c r="Z498" s="342"/>
    </row>
    <row r="499" spans="1:29" x14ac:dyDescent="0.2">
      <c r="A499" s="356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95"/>
      <c r="N499" s="351" t="s">
        <v>668</v>
      </c>
      <c r="O499" s="352"/>
      <c r="P499" s="352"/>
      <c r="Q499" s="352"/>
      <c r="R499" s="352"/>
      <c r="S499" s="352"/>
      <c r="T499" s="353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19043.221009584024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19078.07</v>
      </c>
      <c r="X499" s="37"/>
      <c r="Y499" s="342"/>
      <c r="Z499" s="342"/>
    </row>
    <row r="500" spans="1:29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95"/>
      <c r="N500" s="351" t="s">
        <v>669</v>
      </c>
      <c r="O500" s="352"/>
      <c r="P500" s="352"/>
      <c r="Q500" s="352"/>
      <c r="R500" s="352"/>
      <c r="S500" s="352"/>
      <c r="T500" s="353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29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29</v>
      </c>
      <c r="X500" s="37"/>
      <c r="Y500" s="342"/>
      <c r="Z500" s="342"/>
    </row>
    <row r="501" spans="1:29" x14ac:dyDescent="0.2">
      <c r="A501" s="356"/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95"/>
      <c r="N501" s="351" t="s">
        <v>671</v>
      </c>
      <c r="O501" s="352"/>
      <c r="P501" s="352"/>
      <c r="Q501" s="352"/>
      <c r="R501" s="352"/>
      <c r="S501" s="352"/>
      <c r="T501" s="353"/>
      <c r="U501" s="37" t="s">
        <v>65</v>
      </c>
      <c r="V501" s="341">
        <f>GrossWeightTotal+PalletQtyTotal*25</f>
        <v>19768.221009584024</v>
      </c>
      <c r="W501" s="341">
        <f>GrossWeightTotalR+PalletQtyTotalR*25</f>
        <v>19803.07</v>
      </c>
      <c r="X501" s="37"/>
      <c r="Y501" s="342"/>
      <c r="Z501" s="342"/>
    </row>
    <row r="502" spans="1:29" x14ac:dyDescent="0.2">
      <c r="A502" s="356"/>
      <c r="B502" s="356"/>
      <c r="C502" s="356"/>
      <c r="D502" s="356"/>
      <c r="E502" s="356"/>
      <c r="F502" s="356"/>
      <c r="G502" s="356"/>
      <c r="H502" s="356"/>
      <c r="I502" s="356"/>
      <c r="J502" s="356"/>
      <c r="K502" s="356"/>
      <c r="L502" s="356"/>
      <c r="M502" s="395"/>
      <c r="N502" s="351" t="s">
        <v>672</v>
      </c>
      <c r="O502" s="352"/>
      <c r="P502" s="352"/>
      <c r="Q502" s="352"/>
      <c r="R502" s="352"/>
      <c r="S502" s="352"/>
      <c r="T502" s="353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1430.1435094585779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1434</v>
      </c>
      <c r="X502" s="37"/>
      <c r="Y502" s="342"/>
      <c r="Z502" s="342"/>
    </row>
    <row r="503" spans="1:29" ht="14.25" hidden="1" customHeight="1" x14ac:dyDescent="0.2">
      <c r="A503" s="356"/>
      <c r="B503" s="356"/>
      <c r="C503" s="356"/>
      <c r="D503" s="356"/>
      <c r="E503" s="356"/>
      <c r="F503" s="356"/>
      <c r="G503" s="356"/>
      <c r="H503" s="356"/>
      <c r="I503" s="356"/>
      <c r="J503" s="356"/>
      <c r="K503" s="356"/>
      <c r="L503" s="356"/>
      <c r="M503" s="395"/>
      <c r="N503" s="351" t="s">
        <v>673</v>
      </c>
      <c r="O503" s="352"/>
      <c r="P503" s="352"/>
      <c r="Q503" s="352"/>
      <c r="R503" s="352"/>
      <c r="S503" s="352"/>
      <c r="T503" s="353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30.535379999999996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83" t="s">
        <v>96</v>
      </c>
      <c r="D505" s="384"/>
      <c r="E505" s="384"/>
      <c r="F505" s="385"/>
      <c r="G505" s="383" t="s">
        <v>221</v>
      </c>
      <c r="H505" s="384"/>
      <c r="I505" s="384"/>
      <c r="J505" s="384"/>
      <c r="K505" s="384"/>
      <c r="L505" s="384"/>
      <c r="M505" s="384"/>
      <c r="N505" s="384"/>
      <c r="O505" s="385"/>
      <c r="P505" s="383" t="s">
        <v>439</v>
      </c>
      <c r="Q505" s="385"/>
      <c r="R505" s="383" t="s">
        <v>492</v>
      </c>
      <c r="S505" s="385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09" t="s">
        <v>676</v>
      </c>
      <c r="B506" s="383" t="s">
        <v>59</v>
      </c>
      <c r="C506" s="383" t="s">
        <v>97</v>
      </c>
      <c r="D506" s="383" t="s">
        <v>105</v>
      </c>
      <c r="E506" s="383" t="s">
        <v>96</v>
      </c>
      <c r="F506" s="383" t="s">
        <v>213</v>
      </c>
      <c r="G506" s="383" t="s">
        <v>222</v>
      </c>
      <c r="H506" s="383" t="s">
        <v>229</v>
      </c>
      <c r="I506" s="383" t="s">
        <v>248</v>
      </c>
      <c r="J506" s="383" t="s">
        <v>307</v>
      </c>
      <c r="K506" s="337"/>
      <c r="L506" s="383" t="s">
        <v>310</v>
      </c>
      <c r="M506" s="383" t="s">
        <v>330</v>
      </c>
      <c r="N506" s="383" t="s">
        <v>412</v>
      </c>
      <c r="O506" s="383" t="s">
        <v>430</v>
      </c>
      <c r="P506" s="383" t="s">
        <v>440</v>
      </c>
      <c r="Q506" s="383" t="s">
        <v>467</v>
      </c>
      <c r="R506" s="383" t="s">
        <v>493</v>
      </c>
      <c r="S506" s="383" t="s">
        <v>544</v>
      </c>
      <c r="T506" s="383" t="s">
        <v>568</v>
      </c>
      <c r="U506" s="383" t="s">
        <v>619</v>
      </c>
      <c r="Z506" s="52"/>
      <c r="AC506" s="337"/>
    </row>
    <row r="507" spans="1:29" ht="13.5" customHeight="1" thickBot="1" x14ac:dyDescent="0.25">
      <c r="A507" s="510"/>
      <c r="B507" s="407"/>
      <c r="C507" s="407"/>
      <c r="D507" s="407"/>
      <c r="E507" s="407"/>
      <c r="F507" s="407"/>
      <c r="G507" s="407"/>
      <c r="H507" s="407"/>
      <c r="I507" s="407"/>
      <c r="J507" s="407"/>
      <c r="K507" s="33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46">
        <f>IFERROR(W130*1,"0")+IFERROR(W131*1,"0")+IFERROR(W132*1,"0")+IFERROR(W133*1,"0")</f>
        <v>0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312.60000000000002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15270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636.36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351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0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1801.8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30,14"/>
        <filter val="1 800,00"/>
        <filter val="11 750,00"/>
        <filter val="18 338,50"/>
        <filter val="180,00"/>
        <filter val="19 043,22"/>
        <filter val="19 768,22"/>
        <filter val="230,77"/>
        <filter val="233,33"/>
        <filter val="29"/>
        <filter val="3 500,00"/>
        <filter val="3 850,00"/>
        <filter val="3 900,00"/>
        <filter val="3,33"/>
        <filter val="300,00"/>
        <filter val="35,71"/>
        <filter val="350,00"/>
        <filter val="4 000,00"/>
        <filter val="41,10"/>
        <filter val="44,87"/>
        <filter val="450,00"/>
        <filter val="57,69"/>
        <filter val="783,33"/>
        <filter val="8,50"/>
      </filters>
    </filterColumn>
  </autoFilter>
  <mergeCells count="908"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D495:E495"/>
    <mergeCell ref="N117:T117"/>
    <mergeCell ref="N434:R434"/>
    <mergeCell ref="N355:R355"/>
    <mergeCell ref="N415:R415"/>
    <mergeCell ref="N492:R492"/>
    <mergeCell ref="N357:R357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N488:T488"/>
    <mergeCell ref="N120:R120"/>
    <mergeCell ref="N362:R362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D31:E31"/>
    <mergeCell ref="D72:E72"/>
    <mergeCell ref="O11:P11"/>
    <mergeCell ref="D8:L8"/>
    <mergeCell ref="N337:R337"/>
    <mergeCell ref="D380:E380"/>
    <mergeCell ref="D209:E209"/>
    <mergeCell ref="N402:R402"/>
    <mergeCell ref="D147:E147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78:R78"/>
    <mergeCell ref="N149:R149"/>
    <mergeCell ref="N376:R376"/>
    <mergeCell ref="D322:E322"/>
    <mergeCell ref="N241:R241"/>
    <mergeCell ref="N124:R124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228:R228"/>
    <mergeCell ref="N348:T348"/>
    <mergeCell ref="D100:E100"/>
    <mergeCell ref="N17:R18"/>
    <mergeCell ref="A166:M167"/>
    <mergeCell ref="O6:P6"/>
    <mergeCell ref="N32:R32"/>
    <mergeCell ref="A50:X50"/>
    <mergeCell ref="A85:M86"/>
    <mergeCell ref="N107:R107"/>
    <mergeCell ref="D150:E150"/>
    <mergeCell ref="D29:E29"/>
    <mergeCell ref="N37:R37"/>
    <mergeCell ref="D400:E400"/>
    <mergeCell ref="D229:E229"/>
    <mergeCell ref="N131:R131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25:X25"/>
    <mergeCell ref="A23:M24"/>
    <mergeCell ref="N77:R77"/>
    <mergeCell ref="D172:E172"/>
    <mergeCell ref="N123:R123"/>
    <mergeCell ref="N105:T105"/>
    <mergeCell ref="N114:R114"/>
    <mergeCell ref="D154:E154"/>
    <mergeCell ref="D99:E99"/>
    <mergeCell ref="N164:R164"/>
    <mergeCell ref="N153:R153"/>
    <mergeCell ref="A104:M105"/>
    <mergeCell ref="N43:T43"/>
    <mergeCell ref="N45:R45"/>
    <mergeCell ref="N34:T34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36:X236"/>
    <mergeCell ref="D390:E390"/>
    <mergeCell ref="N318:R318"/>
    <mergeCell ref="N383:R383"/>
    <mergeCell ref="D255:E255"/>
    <mergeCell ref="N60:R60"/>
    <mergeCell ref="D337:E337"/>
    <mergeCell ref="A238:M239"/>
    <mergeCell ref="A126:M127"/>
    <mergeCell ref="D91:E91"/>
    <mergeCell ref="A168:X168"/>
    <mergeCell ref="N76:R76"/>
    <mergeCell ref="D41:E41"/>
    <mergeCell ref="N85:T85"/>
    <mergeCell ref="N26:R26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338:T338"/>
    <mergeCell ref="A118:X118"/>
    <mergeCell ref="A310:M311"/>
    <mergeCell ref="N403:R403"/>
    <mergeCell ref="N378:R378"/>
    <mergeCell ref="N303:T303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D454:E454"/>
    <mergeCell ref="D402:E402"/>
    <mergeCell ref="N244:R244"/>
    <mergeCell ref="N425:T425"/>
    <mergeCell ref="N305:R305"/>
    <mergeCell ref="N292:R292"/>
    <mergeCell ref="N286:R286"/>
    <mergeCell ref="D445:E445"/>
    <mergeCell ref="N400:R400"/>
    <mergeCell ref="D316:E316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343:E343"/>
    <mergeCell ref="N74:R74"/>
    <mergeCell ref="N316:R316"/>
    <mergeCell ref="N384:R384"/>
    <mergeCell ref="N213:R213"/>
    <mergeCell ref="N449:R449"/>
    <mergeCell ref="A453:X453"/>
    <mergeCell ref="N150:R150"/>
    <mergeCell ref="D227:E227"/>
    <mergeCell ref="A407:X407"/>
    <mergeCell ref="A293:M294"/>
    <mergeCell ref="D449:E449"/>
    <mergeCell ref="D321:E321"/>
    <mergeCell ref="A290:X290"/>
    <mergeCell ref="N506:N507"/>
    <mergeCell ref="N427:R427"/>
    <mergeCell ref="D416:E416"/>
    <mergeCell ref="A308:X308"/>
    <mergeCell ref="D487:E487"/>
    <mergeCell ref="M506:M507"/>
    <mergeCell ref="A478:X478"/>
    <mergeCell ref="D492:E492"/>
    <mergeCell ref="N255:R255"/>
    <mergeCell ref="N326:R326"/>
    <mergeCell ref="N242:R242"/>
    <mergeCell ref="N484:R484"/>
    <mergeCell ref="L506:L507"/>
    <mergeCell ref="D464:E464"/>
    <mergeCell ref="D463:E463"/>
    <mergeCell ref="A481:M482"/>
    <mergeCell ref="N465:R465"/>
    <mergeCell ref="A469:X469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380:R380"/>
    <mergeCell ref="N184:R184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A462:X462"/>
    <mergeCell ref="A386:M387"/>
    <mergeCell ref="N264:T264"/>
    <mergeCell ref="D285:E285"/>
    <mergeCell ref="N324:T324"/>
    <mergeCell ref="D345:E345"/>
    <mergeCell ref="N474:R474"/>
    <mergeCell ref="A129:X129"/>
    <mergeCell ref="N169:R169"/>
    <mergeCell ref="D185:E185"/>
    <mergeCell ref="A506:A507"/>
    <mergeCell ref="A234:M235"/>
    <mergeCell ref="D114:E114"/>
    <mergeCell ref="A496:M497"/>
    <mergeCell ref="A264:M265"/>
    <mergeCell ref="N332:R332"/>
    <mergeCell ref="N459:R459"/>
    <mergeCell ref="N436:R436"/>
    <mergeCell ref="A370:M371"/>
    <mergeCell ref="N420:T420"/>
    <mergeCell ref="A428:M429"/>
    <mergeCell ref="N323:T323"/>
    <mergeCell ref="N282:R282"/>
    <mergeCell ref="N205:T205"/>
    <mergeCell ref="A451:M452"/>
    <mergeCell ref="N408:R408"/>
    <mergeCell ref="N246:T246"/>
    <mergeCell ref="A336:X336"/>
    <mergeCell ref="N487:R487"/>
    <mergeCell ref="N343:R343"/>
    <mergeCell ref="N281:R281"/>
    <mergeCell ref="D153:E153"/>
    <mergeCell ref="N256:R256"/>
    <mergeCell ref="N280:R280"/>
    <mergeCell ref="D199:E199"/>
    <mergeCell ref="N109:R109"/>
    <mergeCell ref="I506:I507"/>
    <mergeCell ref="D436:E436"/>
    <mergeCell ref="N417:R417"/>
    <mergeCell ref="D292:E292"/>
    <mergeCell ref="D465:E465"/>
    <mergeCell ref="D440:E440"/>
    <mergeCell ref="N495:R495"/>
    <mergeCell ref="D269:E269"/>
    <mergeCell ref="A306:M307"/>
    <mergeCell ref="D427:E427"/>
    <mergeCell ref="N396:R396"/>
    <mergeCell ref="N476:T476"/>
    <mergeCell ref="N447:T447"/>
    <mergeCell ref="N443:R443"/>
    <mergeCell ref="D182:E182"/>
    <mergeCell ref="D480:E480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D225:E225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A9:C9"/>
    <mergeCell ref="N298:T298"/>
    <mergeCell ref="D373:E373"/>
    <mergeCell ref="D58:E58"/>
    <mergeCell ref="A116:M117"/>
    <mergeCell ref="O12:P12"/>
    <mergeCell ref="D10:E10"/>
    <mergeCell ref="F10:G10"/>
    <mergeCell ref="D152:E152"/>
    <mergeCell ref="D241:E241"/>
    <mergeCell ref="N225:R225"/>
    <mergeCell ref="N356:R356"/>
    <mergeCell ref="D228:E228"/>
    <mergeCell ref="D333:E333"/>
    <mergeCell ref="N122:R122"/>
    <mergeCell ref="D222:E222"/>
    <mergeCell ref="A87:X87"/>
    <mergeCell ref="G17:G18"/>
    <mergeCell ref="N293:T293"/>
    <mergeCell ref="N364:T364"/>
    <mergeCell ref="A218:X218"/>
    <mergeCell ref="H10:L10"/>
    <mergeCell ref="N287:R287"/>
    <mergeCell ref="D159:E159"/>
    <mergeCell ref="A44:X44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N418:R418"/>
    <mergeCell ref="N414:R414"/>
    <mergeCell ref="D80:E80"/>
    <mergeCell ref="N188:R188"/>
    <mergeCell ref="N66:R66"/>
    <mergeCell ref="N351:R351"/>
    <mergeCell ref="N416:R416"/>
    <mergeCell ref="N130:R130"/>
    <mergeCell ref="N68:R68"/>
    <mergeCell ref="D434:E434"/>
    <mergeCell ref="A313:X313"/>
    <mergeCell ref="N187:R187"/>
    <mergeCell ref="N423:R423"/>
    <mergeCell ref="D418:E418"/>
    <mergeCell ref="D89:E8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A331:X331"/>
    <mergeCell ref="D223:E223"/>
    <mergeCell ref="N294:T294"/>
    <mergeCell ref="A304:X304"/>
    <mergeCell ref="N317:R317"/>
    <mergeCell ref="N146:R146"/>
    <mergeCell ref="A161:M162"/>
    <mergeCell ref="N254:R254"/>
    <mergeCell ref="A288:M289"/>
    <mergeCell ref="N104:T104"/>
    <mergeCell ref="N98:R98"/>
    <mergeCell ref="D280:E280"/>
    <mergeCell ref="N259:T259"/>
    <mergeCell ref="D109:E109"/>
    <mergeCell ref="N101:R101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G506:G507"/>
    <mergeCell ref="D450:E450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A420:M421"/>
    <mergeCell ref="D165:E165"/>
    <mergeCell ref="D475:E475"/>
    <mergeCell ref="N442:R442"/>
    <mergeCell ref="A53:M54"/>
    <mergeCell ref="N39:T39"/>
    <mergeCell ref="D231:E231"/>
    <mergeCell ref="A144:X144"/>
    <mergeCell ref="N277:T277"/>
    <mergeCell ref="D181:E181"/>
    <mergeCell ref="N404:T404"/>
    <mergeCell ref="D273:E273"/>
    <mergeCell ref="N194:T194"/>
    <mergeCell ref="D458:E458"/>
    <mergeCell ref="N454:R454"/>
    <mergeCell ref="O506:O507"/>
    <mergeCell ref="P505:Q505"/>
    <mergeCell ref="D358:E358"/>
    <mergeCell ref="D408:E408"/>
    <mergeCell ref="N379:R379"/>
    <mergeCell ref="N428:T428"/>
    <mergeCell ref="U506:U507"/>
    <mergeCell ref="N493:R493"/>
    <mergeCell ref="D459:E459"/>
    <mergeCell ref="A468:X468"/>
    <mergeCell ref="N482:T482"/>
    <mergeCell ref="A466:M467"/>
    <mergeCell ref="N485:R485"/>
    <mergeCell ref="S506:S507"/>
    <mergeCell ref="N472:R472"/>
    <mergeCell ref="A446:M447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D170:E170"/>
    <mergeCell ref="N72:R72"/>
    <mergeCell ref="R506:R507"/>
    <mergeCell ref="A490:X490"/>
    <mergeCell ref="A203:X203"/>
    <mergeCell ref="A470:X470"/>
    <mergeCell ref="N174:T174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N214:R214"/>
    <mergeCell ref="D75:E75"/>
    <mergeCell ref="N54:T54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