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849787-4907-4BD5-9C88-432F50F54B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W509" i="1"/>
  <c r="X509" i="1" s="1"/>
  <c r="N509" i="1"/>
  <c r="V507" i="1"/>
  <c r="V506" i="1"/>
  <c r="W505" i="1"/>
  <c r="X505" i="1" s="1"/>
  <c r="W504" i="1"/>
  <c r="X504" i="1" s="1"/>
  <c r="X503" i="1"/>
  <c r="W503" i="1"/>
  <c r="W502" i="1"/>
  <c r="W506" i="1" s="1"/>
  <c r="V500" i="1"/>
  <c r="V499" i="1"/>
  <c r="W498" i="1"/>
  <c r="X498" i="1" s="1"/>
  <c r="W497" i="1"/>
  <c r="X497" i="1" s="1"/>
  <c r="W496" i="1"/>
  <c r="X496" i="1" s="1"/>
  <c r="V494" i="1"/>
  <c r="V493" i="1"/>
  <c r="X492" i="1"/>
  <c r="W492" i="1"/>
  <c r="W491" i="1"/>
  <c r="X491" i="1" s="1"/>
  <c r="W490" i="1"/>
  <c r="X490" i="1" s="1"/>
  <c r="W489" i="1"/>
  <c r="W488" i="1"/>
  <c r="X488" i="1" s="1"/>
  <c r="V484" i="1"/>
  <c r="V483" i="1"/>
  <c r="W482" i="1"/>
  <c r="X482" i="1" s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V440" i="1"/>
  <c r="V439" i="1"/>
  <c r="W438" i="1"/>
  <c r="N438" i="1"/>
  <c r="V436" i="1"/>
  <c r="V435" i="1"/>
  <c r="W434" i="1"/>
  <c r="W435" i="1" s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W422" i="1" s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V409" i="1"/>
  <c r="V408" i="1"/>
  <c r="W407" i="1"/>
  <c r="X407" i="1" s="1"/>
  <c r="X408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X380" i="1"/>
  <c r="W380" i="1"/>
  <c r="N380" i="1"/>
  <c r="W379" i="1"/>
  <c r="N379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N362" i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W358" i="1" s="1"/>
  <c r="N353" i="1"/>
  <c r="V350" i="1"/>
  <c r="V349" i="1"/>
  <c r="W348" i="1"/>
  <c r="N348" i="1"/>
  <c r="V346" i="1"/>
  <c r="V345" i="1"/>
  <c r="W344" i="1"/>
  <c r="X344" i="1" s="1"/>
  <c r="N344" i="1"/>
  <c r="W343" i="1"/>
  <c r="X343" i="1" s="1"/>
  <c r="X345" i="1" s="1"/>
  <c r="V341" i="1"/>
  <c r="V340" i="1"/>
  <c r="W339" i="1"/>
  <c r="X339" i="1" s="1"/>
  <c r="N339" i="1"/>
  <c r="W338" i="1"/>
  <c r="X338" i="1" s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V309" i="1"/>
  <c r="W308" i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W288" i="1" s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N231" i="1"/>
  <c r="W230" i="1"/>
  <c r="X230" i="1" s="1"/>
  <c r="N230" i="1"/>
  <c r="V227" i="1"/>
  <c r="V226" i="1"/>
  <c r="W225" i="1"/>
  <c r="X225" i="1" s="1"/>
  <c r="W224" i="1"/>
  <c r="X224" i="1" s="1"/>
  <c r="X223" i="1"/>
  <c r="W223" i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X162" i="1"/>
  <c r="W162" i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N133" i="1"/>
  <c r="W132" i="1"/>
  <c r="W137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X123" i="1"/>
  <c r="W123" i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W61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X31" i="1"/>
  <c r="W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D7" i="1"/>
  <c r="O6" i="1"/>
  <c r="N2" i="1"/>
  <c r="W93" i="1" l="1"/>
  <c r="X166" i="1"/>
  <c r="X168" i="1" s="1"/>
  <c r="A10" i="1"/>
  <c r="J9" i="1"/>
  <c r="X215" i="1"/>
  <c r="X216" i="1" s="1"/>
  <c r="W217" i="1"/>
  <c r="W216" i="1"/>
  <c r="W23" i="1"/>
  <c r="W37" i="1"/>
  <c r="W38" i="1"/>
  <c r="W41" i="1"/>
  <c r="W42" i="1"/>
  <c r="W45" i="1"/>
  <c r="W46" i="1"/>
  <c r="W129" i="1"/>
  <c r="W176" i="1"/>
  <c r="W213" i="1"/>
  <c r="W321" i="1"/>
  <c r="W507" i="1"/>
  <c r="W515" i="1"/>
  <c r="V516" i="1"/>
  <c r="W33" i="1"/>
  <c r="W86" i="1"/>
  <c r="W136" i="1"/>
  <c r="X163" i="1"/>
  <c r="W164" i="1"/>
  <c r="W168" i="1"/>
  <c r="W175" i="1"/>
  <c r="X248" i="1"/>
  <c r="X249" i="1" s="1"/>
  <c r="X256" i="1"/>
  <c r="W257" i="1"/>
  <c r="W281" i="1"/>
  <c r="X284" i="1"/>
  <c r="X287" i="1" s="1"/>
  <c r="W287" i="1"/>
  <c r="W317" i="1"/>
  <c r="W371" i="1"/>
  <c r="W374" i="1"/>
  <c r="X404" i="1"/>
  <c r="W405" i="1"/>
  <c r="W408" i="1"/>
  <c r="W415" i="1"/>
  <c r="X419" i="1"/>
  <c r="X421" i="1" s="1"/>
  <c r="W421" i="1"/>
  <c r="W494" i="1"/>
  <c r="X499" i="1"/>
  <c r="V519" i="1"/>
  <c r="X157" i="1"/>
  <c r="X118" i="1"/>
  <c r="F9" i="1"/>
  <c r="F10" i="1"/>
  <c r="X22" i="1"/>
  <c r="X23" i="1" s="1"/>
  <c r="X26" i="1"/>
  <c r="X33" i="1" s="1"/>
  <c r="C526" i="1"/>
  <c r="X56" i="1"/>
  <c r="X60" i="1" s="1"/>
  <c r="X64" i="1"/>
  <c r="X85" i="1" s="1"/>
  <c r="X88" i="1"/>
  <c r="X93" i="1" s="1"/>
  <c r="W94" i="1"/>
  <c r="X133" i="1"/>
  <c r="W202" i="1"/>
  <c r="X348" i="1"/>
  <c r="X349" i="1" s="1"/>
  <c r="W349" i="1"/>
  <c r="W350" i="1"/>
  <c r="X463" i="1"/>
  <c r="H9" i="1"/>
  <c r="V520" i="1"/>
  <c r="X50" i="1"/>
  <c r="X52" i="1" s="1"/>
  <c r="W53" i="1"/>
  <c r="W104" i="1"/>
  <c r="W118" i="1"/>
  <c r="W128" i="1"/>
  <c r="X132" i="1"/>
  <c r="X136" i="1" s="1"/>
  <c r="F526" i="1"/>
  <c r="X195" i="1"/>
  <c r="W196" i="1"/>
  <c r="W269" i="1"/>
  <c r="X260" i="1"/>
  <c r="W275" i="1"/>
  <c r="W276" i="1"/>
  <c r="W299" i="1"/>
  <c r="W300" i="1"/>
  <c r="X291" i="1"/>
  <c r="X299" i="1" s="1"/>
  <c r="N526" i="1"/>
  <c r="X370" i="1"/>
  <c r="W34" i="1"/>
  <c r="W60" i="1"/>
  <c r="W85" i="1"/>
  <c r="J526" i="1"/>
  <c r="W212" i="1"/>
  <c r="W227" i="1"/>
  <c r="W310" i="1"/>
  <c r="W309" i="1"/>
  <c r="O526" i="1"/>
  <c r="X308" i="1"/>
  <c r="X309" i="1" s="1"/>
  <c r="W518" i="1"/>
  <c r="B526" i="1"/>
  <c r="W517" i="1"/>
  <c r="D526" i="1"/>
  <c r="E526" i="1"/>
  <c r="X96" i="1"/>
  <c r="X104" i="1" s="1"/>
  <c r="X121" i="1"/>
  <c r="X128" i="1" s="1"/>
  <c r="W144" i="1"/>
  <c r="X142" i="1"/>
  <c r="X144" i="1" s="1"/>
  <c r="H526" i="1"/>
  <c r="W157" i="1"/>
  <c r="W158" i="1"/>
  <c r="I526" i="1"/>
  <c r="W163" i="1"/>
  <c r="X175" i="1"/>
  <c r="X206" i="1"/>
  <c r="X212" i="1" s="1"/>
  <c r="L526" i="1"/>
  <c r="W226" i="1"/>
  <c r="X220" i="1"/>
  <c r="X226" i="1" s="1"/>
  <c r="X231" i="1"/>
  <c r="X245" i="1" s="1"/>
  <c r="W245" i="1"/>
  <c r="P526" i="1"/>
  <c r="W334" i="1"/>
  <c r="W335" i="1"/>
  <c r="X326" i="1"/>
  <c r="X334" i="1" s="1"/>
  <c r="W439" i="1"/>
  <c r="W440" i="1"/>
  <c r="X438" i="1"/>
  <c r="X439" i="1" s="1"/>
  <c r="W464" i="1"/>
  <c r="X477" i="1"/>
  <c r="W469" i="1"/>
  <c r="W500" i="1"/>
  <c r="W256" i="1"/>
  <c r="X281" i="1"/>
  <c r="W341" i="1"/>
  <c r="W364" i="1"/>
  <c r="X361" i="1"/>
  <c r="X363" i="1" s="1"/>
  <c r="W370" i="1"/>
  <c r="W382" i="1"/>
  <c r="X379" i="1"/>
  <c r="X381" i="1" s="1"/>
  <c r="W404" i="1"/>
  <c r="X415" i="1"/>
  <c r="X466" i="1"/>
  <c r="X468" i="1" s="1"/>
  <c r="W478" i="1"/>
  <c r="W484" i="1"/>
  <c r="X489" i="1"/>
  <c r="W493" i="1"/>
  <c r="W499" i="1"/>
  <c r="X510" i="1"/>
  <c r="X514" i="1" s="1"/>
  <c r="W514" i="1"/>
  <c r="W119" i="1"/>
  <c r="G526" i="1"/>
  <c r="W145" i="1"/>
  <c r="W203" i="1"/>
  <c r="M526" i="1"/>
  <c r="W249" i="1"/>
  <c r="W270" i="1"/>
  <c r="X259" i="1"/>
  <c r="X269" i="1" s="1"/>
  <c r="X272" i="1"/>
  <c r="X275" i="1" s="1"/>
  <c r="W282" i="1"/>
  <c r="X320" i="1"/>
  <c r="X321" i="1" s="1"/>
  <c r="W346" i="1"/>
  <c r="W363" i="1"/>
  <c r="W381" i="1"/>
  <c r="W398" i="1"/>
  <c r="W397" i="1"/>
  <c r="W416" i="1"/>
  <c r="W431" i="1"/>
  <c r="X424" i="1"/>
  <c r="X431" i="1" s="1"/>
  <c r="X434" i="1"/>
  <c r="X435" i="1" s="1"/>
  <c r="W436" i="1"/>
  <c r="W477" i="1"/>
  <c r="U526" i="1"/>
  <c r="X502" i="1"/>
  <c r="X506" i="1" s="1"/>
  <c r="R526" i="1"/>
  <c r="W195" i="1"/>
  <c r="X198" i="1"/>
  <c r="X202" i="1" s="1"/>
  <c r="W305" i="1"/>
  <c r="X302" i="1"/>
  <c r="X304" i="1" s="1"/>
  <c r="X316" i="1"/>
  <c r="X317" i="1" s="1"/>
  <c r="W340" i="1"/>
  <c r="X337" i="1"/>
  <c r="X340" i="1" s="1"/>
  <c r="W345" i="1"/>
  <c r="Q526" i="1"/>
  <c r="X353" i="1"/>
  <c r="X358" i="1" s="1"/>
  <c r="W359" i="1"/>
  <c r="W375" i="1"/>
  <c r="X384" i="1"/>
  <c r="X397" i="1" s="1"/>
  <c r="W409" i="1"/>
  <c r="W432" i="1"/>
  <c r="W463" i="1"/>
  <c r="T526" i="1"/>
  <c r="W483" i="1"/>
  <c r="X480" i="1"/>
  <c r="X483" i="1" s="1"/>
  <c r="X493" i="1"/>
  <c r="S526" i="1"/>
  <c r="W246" i="1"/>
  <c r="W516" i="1" l="1"/>
  <c r="W520" i="1"/>
  <c r="W519" i="1"/>
  <c r="X521" i="1"/>
</calcChain>
</file>

<file path=xl/sharedStrings.xml><?xml version="1.0" encoding="utf-8"?>
<sst xmlns="http://schemas.openxmlformats.org/spreadsheetml/2006/main" count="2245" uniqueCount="737">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</sst>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/>
      <c r="E5" s="657"/>
      <c r="F5" s="420" t="s">
        <v>9</v>
      </c>
      <c r="G5" s="402"/>
      <c r="H5" s="656" t="s">
        <v>736</v>
      </c>
      <c r="I5" s="701"/>
      <c r="J5" s="701"/>
      <c r="K5" s="701"/>
      <c r="L5" s="657"/>
      <c r="N5" s="24" t="s">
        <v>10</v>
      </c>
      <c r="O5" s="409">
        <v>45340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Воскресенье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0.41666666666666669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45</v>
      </c>
      <c r="W51" s="355">
        <f>IFERROR(IF(V51="",0,CEILING((V51/$H51),1)*$H51),"")</f>
        <v>45.900000000000006</v>
      </c>
      <c r="X51" s="36">
        <f>IFERROR(IF(W51=0,"",ROUNDUP(W51/H51,0)*0.00753),"")</f>
        <v>0.12801000000000001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16.666666666666664</v>
      </c>
      <c r="W52" s="356">
        <f>IFERROR(W50/H50,"0")+IFERROR(W51/H51,"0")</f>
        <v>17</v>
      </c>
      <c r="X52" s="356">
        <f>IFERROR(IF(X50="",0,X50),"0")+IFERROR(IF(X51="",0,X51),"0")</f>
        <v>0.12801000000000001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45</v>
      </c>
      <c r="W53" s="356">
        <f>IFERROR(SUM(W50:W51),"0")</f>
        <v>45.900000000000006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100</v>
      </c>
      <c r="W56" s="355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180</v>
      </c>
      <c r="W58" s="355">
        <f>IFERROR(IF(V58="",0,CEILING((V58/$H58),1)*$H58),"")</f>
        <v>180</v>
      </c>
      <c r="X58" s="36">
        <f>IFERROR(IF(W58=0,"",ROUNDUP(W58/H58,0)*0.00937),"")</f>
        <v>0.37480000000000002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49.25925925925926</v>
      </c>
      <c r="W60" s="356">
        <f>IFERROR(W56/H56,"0")+IFERROR(W57/H57,"0")+IFERROR(W58/H58,"0")+IFERROR(W59/H59,"0")</f>
        <v>50</v>
      </c>
      <c r="X60" s="356">
        <f>IFERROR(IF(X56="",0,X56),"0")+IFERROR(IF(X57="",0,X57),"0")+IFERROR(IF(X58="",0,X58),"0")+IFERROR(IF(X59="",0,X59),"0")</f>
        <v>0.59230000000000005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280</v>
      </c>
      <c r="W61" s="356">
        <f>IFERROR(SUM(W56:W59),"0")</f>
        <v>288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100</v>
      </c>
      <c r="W68" s="355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20</v>
      </c>
      <c r="W70" s="355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100</v>
      </c>
      <c r="W73" s="355">
        <f t="shared" si="2"/>
        <v>100</v>
      </c>
      <c r="X73" s="36">
        <f t="shared" si="4"/>
        <v>0.23424999999999999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135</v>
      </c>
      <c r="W78" s="355">
        <f t="shared" si="2"/>
        <v>135</v>
      </c>
      <c r="X78" s="36">
        <f t="shared" si="4"/>
        <v>0.28110000000000002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225</v>
      </c>
      <c r="W83" s="355">
        <f t="shared" si="2"/>
        <v>225</v>
      </c>
      <c r="X83" s="36">
        <f>IFERROR(IF(W83=0,"",ROUNDUP(W83/H83,0)*0.00937),"")</f>
        <v>0.46849999999999997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116.04497354497354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117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1.24485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580</v>
      </c>
      <c r="W86" s="356">
        <f>IFERROR(SUM(W64:W84),"0")</f>
        <v>590.4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10.5</v>
      </c>
      <c r="W102" s="355">
        <f t="shared" si="5"/>
        <v>11.2</v>
      </c>
      <c r="X102" s="36">
        <f>IFERROR(IF(W102=0,"",ROUNDUP(W102/H102,0)*0.00753),"")</f>
        <v>3.0120000000000001E-2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3.7500000000000004</v>
      </c>
      <c r="W104" s="356">
        <f>IFERROR(W96/H96,"0")+IFERROR(W97/H97,"0")+IFERROR(W98/H98,"0")+IFERROR(W99/H99,"0")+IFERROR(W100/H100,"0")+IFERROR(W101/H101,"0")+IFERROR(W102/H102,"0")+IFERROR(W103/H103,"0")</f>
        <v>4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3.0120000000000001E-2</v>
      </c>
      <c r="Y104" s="357"/>
      <c r="Z104" s="357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10.5</v>
      </c>
      <c r="W105" s="356">
        <f>IFERROR(SUM(W96:W103),"0")</f>
        <v>11.2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80</v>
      </c>
      <c r="W108" s="355">
        <f t="shared" si="6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33</v>
      </c>
      <c r="W112" s="35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55.357142857142854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57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0.57140999999999997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203</v>
      </c>
      <c r="W119" s="356">
        <f>IFERROR(SUM(W107:W117),"0")</f>
        <v>210.12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40</v>
      </c>
      <c r="W124" s="355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4.7619047619047619</v>
      </c>
      <c r="W128" s="356">
        <f>IFERROR(W121/H121,"0")+IFERROR(W122/H122,"0")+IFERROR(W123/H123,"0")+IFERROR(W124/H124,"0")+IFERROR(W125/H125,"0")+IFERROR(W126/H126,"0")+IFERROR(W127/H127,"0")</f>
        <v>5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0.10874999999999999</v>
      </c>
      <c r="Y128" s="357"/>
      <c r="Z128" s="357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40</v>
      </c>
      <c r="W129" s="356">
        <f>IFERROR(SUM(W121:W127),"0")</f>
        <v>42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150</v>
      </c>
      <c r="W133" s="355">
        <f>IFERROR(IF(V133="",0,CEILING((V133/$H133),1)*$H133),"")</f>
        <v>151.20000000000002</v>
      </c>
      <c r="X133" s="36">
        <f>IFERROR(IF(W133=0,"",ROUNDUP(W133/H133,0)*0.02175),"")</f>
        <v>0.39149999999999996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360</v>
      </c>
      <c r="W135" s="355">
        <f>IFERROR(IF(V135="",0,CEILING((V135/$H135),1)*$H135),"")</f>
        <v>361.8</v>
      </c>
      <c r="X135" s="36">
        <f>IFERROR(IF(W135=0,"",ROUNDUP(W135/H135,0)*0.00753),"")</f>
        <v>1.00902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151.19047619047618</v>
      </c>
      <c r="W136" s="356">
        <f>IFERROR(W132/H132,"0")+IFERROR(W133/H133,"0")+IFERROR(W134/H134,"0")+IFERROR(W135/H135,"0")</f>
        <v>152</v>
      </c>
      <c r="X136" s="356">
        <f>IFERROR(IF(X132="",0,X132),"0")+IFERROR(IF(X133="",0,X133),"0")+IFERROR(IF(X134="",0,X134),"0")+IFERROR(IF(X135="",0,X135),"0")</f>
        <v>1.40052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510</v>
      </c>
      <c r="W137" s="356">
        <f>IFERROR(SUM(W132:W135),"0")</f>
        <v>513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50</v>
      </c>
      <c r="W150" s="355">
        <f t="shared" si="8"/>
        <v>50.400000000000006</v>
      </c>
      <c r="X150" s="36">
        <f>IFERROR(IF(W150=0,"",ROUNDUP(W150/H150,0)*0.00753),"")</f>
        <v>9.0359999999999996E-2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17.5</v>
      </c>
      <c r="W151" s="355">
        <f t="shared" si="8"/>
        <v>18.900000000000002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35</v>
      </c>
      <c r="W154" s="355">
        <f t="shared" si="8"/>
        <v>35.700000000000003</v>
      </c>
      <c r="X154" s="36">
        <f>IFERROR(IF(W154=0,"",ROUNDUP(W154/H154,0)*0.00502),"")</f>
        <v>8.5339999999999999E-2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2</v>
      </c>
      <c r="W156" s="355">
        <f t="shared" si="8"/>
        <v>3.36</v>
      </c>
      <c r="X156" s="36">
        <f>IFERROR(IF(W156=0,"",ROUNDUP(W156/H156,0)*0.00502),"")</f>
        <v>1.004E-2</v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38.095238095238088</v>
      </c>
      <c r="W157" s="356">
        <f>IFERROR(W148/H148,"0")+IFERROR(W149/H149,"0")+IFERROR(W150/H150,"0")+IFERROR(W151/H151,"0")+IFERROR(W152/H152,"0")+IFERROR(W153/H153,"0")+IFERROR(W154/H154,"0")+IFERROR(W155/H155,"0")+IFERROR(W156/H156,"0")</f>
        <v>40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0.23091999999999999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104.5</v>
      </c>
      <c r="W158" s="356">
        <f>IFERROR(SUM(W148:W156),"0")</f>
        <v>108.36000000000001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50</v>
      </c>
      <c r="W171" s="355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50</v>
      </c>
      <c r="W172" s="355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50</v>
      </c>
      <c r="W173" s="355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27.777777777777779</v>
      </c>
      <c r="W175" s="356">
        <f>IFERROR(W171/H171,"0")+IFERROR(W172/H172,"0")+IFERROR(W173/H173,"0")+IFERROR(W174/H174,"0")</f>
        <v>30</v>
      </c>
      <c r="X175" s="356">
        <f>IFERROR(IF(X171="",0,X171),"0")+IFERROR(IF(X172="",0,X172),"0")+IFERROR(IF(X173="",0,X173),"0")+IFERROR(IF(X174="",0,X174),"0")</f>
        <v>0.28110000000000002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150</v>
      </c>
      <c r="W176" s="356">
        <f>IFERROR(SUM(W171:W174),"0")</f>
        <v>162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200</v>
      </c>
      <c r="W179" s="355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200</v>
      </c>
      <c r="W184" s="355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200</v>
      </c>
      <c r="W186" s="355">
        <f t="shared" si="9"/>
        <v>201.6</v>
      </c>
      <c r="X186" s="36">
        <f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120</v>
      </c>
      <c r="W188" s="355">
        <f t="shared" si="9"/>
        <v>120</v>
      </c>
      <c r="X188" s="36">
        <f t="shared" ref="X188:X194" si="10">IFERROR(IF(W188=0,"",ROUNDUP(W188/H188,0)*0.00753),"")</f>
        <v>0.3765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200</v>
      </c>
      <c r="W190" s="355">
        <f t="shared" si="9"/>
        <v>201.6</v>
      </c>
      <c r="X190" s="36">
        <f t="shared" si="10"/>
        <v>0.63251999999999997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40</v>
      </c>
      <c r="W193" s="355">
        <f t="shared" si="9"/>
        <v>40.799999999999997</v>
      </c>
      <c r="X193" s="36">
        <f t="shared" si="10"/>
        <v>0.12801000000000001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80</v>
      </c>
      <c r="W194" s="355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372.98850574712651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376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3.1583399999999999</v>
      </c>
      <c r="Y195" s="357"/>
      <c r="Z195" s="357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1040</v>
      </c>
      <c r="W196" s="356">
        <f>IFERROR(SUM(W178:W194),"0")</f>
        <v>1047.3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16</v>
      </c>
      <c r="W200" s="355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12</v>
      </c>
      <c r="W201" s="355">
        <f>IFERROR(IF(V201="",0,CEILING((V201/$H201),1)*$H201),"")</f>
        <v>12</v>
      </c>
      <c r="X201" s="36">
        <f>IFERROR(IF(W201=0,"",ROUNDUP(W201/H201,0)*0.00753),"")</f>
        <v>3.7650000000000003E-2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11.666666666666668</v>
      </c>
      <c r="W202" s="356">
        <f>IFERROR(W198/H198,"0")+IFERROR(W199/H199,"0")+IFERROR(W200/H200,"0")+IFERROR(W201/H201,"0")</f>
        <v>12</v>
      </c>
      <c r="X202" s="356">
        <f>IFERROR(IF(X198="",0,X198),"0")+IFERROR(IF(X199="",0,X199),"0")+IFERROR(IF(X200="",0,X200),"0")+IFERROR(IF(X201="",0,X201),"0")</f>
        <v>9.0359999999999996E-2</v>
      </c>
      <c r="Y202" s="357"/>
      <c r="Z202" s="357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28</v>
      </c>
      <c r="W203" s="356">
        <f>IFERROR(SUM(W198:W201),"0")</f>
        <v>28.8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70</v>
      </c>
      <c r="W215" s="355">
        <f>IFERROR(IF(V215="",0,CEILING((V215/$H215),1)*$H215),"")</f>
        <v>71.400000000000006</v>
      </c>
      <c r="X215" s="36">
        <f>IFERROR(IF(W215=0,"",ROUNDUP(W215/H215,0)*0.00502),"")</f>
        <v>0.17068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33.333333333333329</v>
      </c>
      <c r="W216" s="356">
        <f>IFERROR(W215/H215,"0")</f>
        <v>34</v>
      </c>
      <c r="X216" s="356">
        <f>IFERROR(IF(X215="",0,X215),"0")</f>
        <v>0.17068</v>
      </c>
      <c r="Y216" s="357"/>
      <c r="Z216" s="357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70</v>
      </c>
      <c r="W217" s="356">
        <f>IFERROR(SUM(W215:W215),"0")</f>
        <v>71.400000000000006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10</v>
      </c>
      <c r="W252" s="355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2.3809523809523809</v>
      </c>
      <c r="W256" s="356">
        <f>IFERROR(W252/H252,"0")+IFERROR(W253/H253,"0")+IFERROR(W254/H254,"0")+IFERROR(W255/H255,"0")</f>
        <v>3</v>
      </c>
      <c r="X256" s="356">
        <f>IFERROR(IF(X252="",0,X252),"0")+IFERROR(IF(X253="",0,X253),"0")+IFERROR(IF(X254="",0,X254),"0")+IFERROR(IF(X255="",0,X255),"0")</f>
        <v>2.2589999999999999E-2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10</v>
      </c>
      <c r="W257" s="356">
        <f>IFERROR(SUM(W252:W255),"0")</f>
        <v>12.600000000000001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7"/>
      <c r="Z269" s="357"/>
    </row>
    <row r="270" spans="1:53" hidden="1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0</v>
      </c>
      <c r="W270" s="356">
        <f>IFERROR(SUM(W259:W268),"0")</f>
        <v>0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30</v>
      </c>
      <c r="W272" s="355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150</v>
      </c>
      <c r="W273" s="355">
        <f>IFERROR(IF(V273="",0,CEILING((V273/$H273),1)*$H273),"")</f>
        <v>156</v>
      </c>
      <c r="X273" s="36">
        <f>IFERROR(IF(W273=0,"",ROUNDUP(W273/H273,0)*0.02175),"")</f>
        <v>0.43499999999999994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22.802197802197803</v>
      </c>
      <c r="W275" s="356">
        <f>IFERROR(W272/H272,"0")+IFERROR(W273/H273,"0")+IFERROR(W274/H274,"0")</f>
        <v>24</v>
      </c>
      <c r="X275" s="356">
        <f>IFERROR(IF(X272="",0,X272),"0")+IFERROR(IF(X273="",0,X273),"0")+IFERROR(IF(X274="",0,X274),"0")</f>
        <v>0.52199999999999991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180</v>
      </c>
      <c r="W276" s="356">
        <f>IFERROR(SUM(W272:W274),"0")</f>
        <v>189.6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1600</v>
      </c>
      <c r="W326" s="355">
        <f t="shared" ref="W326:W333" si="17">IFERROR(IF(V326="",0,CEILING((V326/$H326),1)*$H326),"")</f>
        <v>1605</v>
      </c>
      <c r="X326" s="36">
        <f>IFERROR(IF(W326=0,"",ROUNDUP(W326/H326,0)*0.02175),"")</f>
        <v>2.3272499999999998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1400</v>
      </c>
      <c r="W328" s="355">
        <f t="shared" si="17"/>
        <v>1410</v>
      </c>
      <c r="X328" s="36">
        <f>IFERROR(IF(W328=0,"",ROUNDUP(W328/H328,0)*0.02175),"")</f>
        <v>2.0444999999999998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1400</v>
      </c>
      <c r="W330" s="355">
        <f t="shared" si="17"/>
        <v>1410</v>
      </c>
      <c r="X330" s="36">
        <f>IFERROR(IF(W330=0,"",ROUNDUP(W330/H330,0)*0.02175),"")</f>
        <v>2.0444999999999998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0</v>
      </c>
      <c r="W332" s="355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293.33333333333331</v>
      </c>
      <c r="W334" s="356">
        <f>IFERROR(W326/H326,"0")+IFERROR(W327/H327,"0")+IFERROR(W328/H328,"0")+IFERROR(W329/H329,"0")+IFERROR(W330/H330,"0")+IFERROR(W331/H331,"0")+IFERROR(W332/H332,"0")+IFERROR(W333/H333,"0")</f>
        <v>295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6.4162499999999998</v>
      </c>
      <c r="Y334" s="357"/>
      <c r="Z334" s="357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4400</v>
      </c>
      <c r="W335" s="356">
        <f>IFERROR(SUM(W326:W333),"0")</f>
        <v>4425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1200</v>
      </c>
      <c r="W337" s="355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80</v>
      </c>
      <c r="W340" s="356">
        <f>IFERROR(W337/H337,"0")+IFERROR(W338/H338,"0")+IFERROR(W339/H339,"0")</f>
        <v>80</v>
      </c>
      <c r="X340" s="356">
        <f>IFERROR(IF(X337="",0,X337),"0")+IFERROR(IF(X338="",0,X338),"0")+IFERROR(IF(X339="",0,X339),"0")</f>
        <v>1.7399999999999998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1200</v>
      </c>
      <c r="W341" s="356">
        <f>IFERROR(SUM(W337:W339),"0")</f>
        <v>1200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0</v>
      </c>
      <c r="W353" s="355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0</v>
      </c>
      <c r="W358" s="356">
        <f>IFERROR(W353/H353,"0")+IFERROR(W354/H354,"0")+IFERROR(W355/H355,"0")+IFERROR(W356/H356,"0")+IFERROR(W357/H357,"0")</f>
        <v>0</v>
      </c>
      <c r="X358" s="356">
        <f>IFERROR(IF(X353="",0,X353),"0")+IFERROR(IF(X354="",0,X354),"0")+IFERROR(IF(X355="",0,X355),"0")+IFERROR(IF(X356="",0,X356),"0")+IFERROR(IF(X357="",0,X357),"0")</f>
        <v>0</v>
      </c>
      <c r="Y358" s="357"/>
      <c r="Z358" s="357"/>
    </row>
    <row r="359" spans="1:53" hidden="1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0</v>
      </c>
      <c r="W359" s="356">
        <f>IFERROR(SUM(W353:W357),"0")</f>
        <v>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0</v>
      </c>
      <c r="W366" s="355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0</v>
      </c>
      <c r="W370" s="356">
        <f>IFERROR(W366/H366,"0")+IFERROR(W367/H367,"0")+IFERROR(W368/H368,"0")+IFERROR(W369/H369,"0")</f>
        <v>0</v>
      </c>
      <c r="X370" s="356">
        <f>IFERROR(IF(X366="",0,X366),"0")+IFERROR(IF(X367="",0,X367),"0")+IFERROR(IF(X368="",0,X368),"0")+IFERROR(IF(X369="",0,X369),"0")</f>
        <v>0</v>
      </c>
      <c r="Y370" s="357"/>
      <c r="Z370" s="357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0</v>
      </c>
      <c r="W371" s="356">
        <f>IFERROR(SUM(W366:W369),"0")</f>
        <v>0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0</v>
      </c>
      <c r="W380" s="355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0</v>
      </c>
      <c r="W381" s="356">
        <f>IFERROR(W379/H379,"0")+IFERROR(W380/H380,"0")</f>
        <v>0</v>
      </c>
      <c r="X381" s="356">
        <f>IFERROR(IF(X379="",0,X379),"0")+IFERROR(IF(X380="",0,X380),"0")</f>
        <v>0</v>
      </c>
      <c r="Y381" s="357"/>
      <c r="Z381" s="357"/>
    </row>
    <row r="382" spans="1:53" hidden="1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0</v>
      </c>
      <c r="W382" s="356">
        <f>IFERROR(SUM(W379:W380),"0")</f>
        <v>0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hidden="1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0</v>
      </c>
      <c r="W384" s="355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56.000000000000007</v>
      </c>
      <c r="W387" s="355">
        <f t="shared" si="18"/>
        <v>57.12</v>
      </c>
      <c r="X387" s="36">
        <f>IFERROR(IF(W387=0,"",ROUNDUP(W387/H387,0)*0.00753),"")</f>
        <v>0.25602000000000003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52.5</v>
      </c>
      <c r="W389" s="355">
        <f t="shared" si="18"/>
        <v>52.5</v>
      </c>
      <c r="X389" s="36">
        <f t="shared" si="19"/>
        <v>0.1255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35</v>
      </c>
      <c r="W391" s="355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35</v>
      </c>
      <c r="W395" s="355">
        <f t="shared" si="18"/>
        <v>35.700000000000003</v>
      </c>
      <c r="X395" s="36">
        <f t="shared" si="19"/>
        <v>8.5339999999999999E-2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91.666666666666657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93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0.55220000000000002</v>
      </c>
      <c r="Y397" s="357"/>
      <c r="Z397" s="357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178.5</v>
      </c>
      <c r="W398" s="356">
        <f>IFERROR(SUM(W384:W396),"0")</f>
        <v>181.01999999999998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0</v>
      </c>
      <c r="W411" s="355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0</v>
      </c>
      <c r="W412" s="355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0</v>
      </c>
      <c r="W414" s="35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0</v>
      </c>
      <c r="W415" s="356">
        <f>IFERROR(W411/H411,"0")+IFERROR(W412/H412,"0")+IFERROR(W413/H413,"0")+IFERROR(W414/H414,"0")</f>
        <v>0</v>
      </c>
      <c r="X415" s="356">
        <f>IFERROR(IF(X411="",0,X411),"0")+IFERROR(IF(X412="",0,X412),"0")+IFERROR(IF(X413="",0,X413),"0")+IFERROR(IF(X414="",0,X414),"0")</f>
        <v>0</v>
      </c>
      <c r="Y415" s="357"/>
      <c r="Z415" s="357"/>
    </row>
    <row r="416" spans="1:53" hidden="1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0</v>
      </c>
      <c r="W416" s="356">
        <f>IFERROR(SUM(W411:W414),"0")</f>
        <v>0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hidden="1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0</v>
      </c>
      <c r="W424" s="355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17.5</v>
      </c>
      <c r="W429" s="355">
        <f t="shared" si="20"/>
        <v>18.900000000000002</v>
      </c>
      <c r="X429" s="36">
        <f>IFERROR(IF(W429=0,"",ROUNDUP(W429/H429,0)*0.00502),"")</f>
        <v>4.5179999999999998E-2</v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8.3333333333333321</v>
      </c>
      <c r="W431" s="356">
        <f>IFERROR(W424/H424,"0")+IFERROR(W425/H425,"0")+IFERROR(W426/H426,"0")+IFERROR(W427/H427,"0")+IFERROR(W428/H428,"0")+IFERROR(W429/H429,"0")+IFERROR(W430/H430,"0")</f>
        <v>9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4.5179999999999998E-2</v>
      </c>
      <c r="Y431" s="357"/>
      <c r="Z431" s="357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17.5</v>
      </c>
      <c r="W432" s="356">
        <f>IFERROR(SUM(W424:W430),"0")</f>
        <v>18.900000000000002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0</v>
      </c>
      <c r="W435" s="356">
        <f>IFERROR(W434/H434,"0")</f>
        <v>0</v>
      </c>
      <c r="X435" s="356">
        <f>IFERROR(IF(X434="",0,X434),"0")</f>
        <v>0</v>
      </c>
      <c r="Y435" s="357"/>
      <c r="Z435" s="357"/>
    </row>
    <row r="436" spans="1:53" hidden="1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0</v>
      </c>
      <c r="W436" s="356">
        <f>IFERROR(SUM(W434:W434),"0")</f>
        <v>0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hidden="1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0</v>
      </c>
      <c r="W444" s="355">
        <f t="shared" ref="W444:W462" si="21">IFERROR(IF(V444="",0,CEILING((V444/$H444),1)*$H444),"")</f>
        <v>0</v>
      </c>
      <c r="X444" s="36" t="str">
        <f t="shared" ref="X444:X453" si="22">IFERROR(IF(W444=0,"",ROUNDUP(W444/H444,0)*0.01196),"")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50</v>
      </c>
      <c r="W446" s="355">
        <f t="shared" si="21"/>
        <v>52.800000000000004</v>
      </c>
      <c r="X446" s="36">
        <f t="shared" si="22"/>
        <v>0.1196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50</v>
      </c>
      <c r="W451" s="355">
        <f t="shared" si="21"/>
        <v>52.800000000000004</v>
      </c>
      <c r="X451" s="36">
        <f t="shared" si="22"/>
        <v>0.1196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ref="X454:X459" si="23">IFERROR(IF(W454=0,"",ROUNDUP(W454/H454,0)*0.00937),"")</f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18.939393939393938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20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0.2392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100</v>
      </c>
      <c r="W464" s="356">
        <f>IFERROR(SUM(W444:W462),"0")</f>
        <v>105.60000000000001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50</v>
      </c>
      <c r="W466" s="355">
        <f>IFERROR(IF(V466="",0,CEILING((V466/$H466),1)*$H466),"")</f>
        <v>52.800000000000004</v>
      </c>
      <c r="X466" s="36">
        <f>IFERROR(IF(W466=0,"",ROUNDUP(W466/H466,0)*0.01196),"")</f>
        <v>0.1196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9.4696969696969688</v>
      </c>
      <c r="W468" s="356">
        <f>IFERROR(W466/H466,"0")+IFERROR(W467/H467,"0")</f>
        <v>10</v>
      </c>
      <c r="X468" s="356">
        <f>IFERROR(IF(X466="",0,X466),"0")+IFERROR(IF(X467="",0,X467),"0")</f>
        <v>0.1196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50</v>
      </c>
      <c r="W469" s="356">
        <f>IFERROR(SUM(W466:W467),"0")</f>
        <v>52.800000000000004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50</v>
      </c>
      <c r="W471" s="355">
        <f t="shared" ref="W471:W476" si="24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50</v>
      </c>
      <c r="W472" s="355">
        <f t="shared" si="24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50</v>
      </c>
      <c r="W473" s="355">
        <f t="shared" si="24"/>
        <v>52.800000000000004</v>
      </c>
      <c r="X473" s="36">
        <f>IFERROR(IF(W473=0,"",ROUNDUP(W473/H473,0)*0.01196),"")</f>
        <v>0.1196</v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0</v>
      </c>
      <c r="W474" s="355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hidden="1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0</v>
      </c>
      <c r="W476" s="355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28.409090909090907</v>
      </c>
      <c r="W477" s="356">
        <f>IFERROR(W471/H471,"0")+IFERROR(W472/H472,"0")+IFERROR(W473/H473,"0")+IFERROR(W474/H474,"0")+IFERROR(W475/H475,"0")+IFERROR(W476/H476,"0")</f>
        <v>30</v>
      </c>
      <c r="X477" s="356">
        <f>IFERROR(IF(X471="",0,X471),"0")+IFERROR(IF(X472="",0,X472),"0")+IFERROR(IF(X473="",0,X473),"0")+IFERROR(IF(X474="",0,X474),"0")+IFERROR(IF(X475="",0,X475),"0")+IFERROR(IF(X476="",0,X476),"0")</f>
        <v>0.35880000000000001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150</v>
      </c>
      <c r="W478" s="356">
        <f>IFERROR(SUM(W471:W476),"0")</f>
        <v>158.4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0</v>
      </c>
      <c r="W491" s="35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hidden="1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0</v>
      </c>
      <c r="W493" s="356">
        <f>IFERROR(W488/H488,"0")+IFERROR(W489/H489,"0")+IFERROR(W490/H490,"0")+IFERROR(W491/H491,"0")+IFERROR(W492/H492,"0")</f>
        <v>0</v>
      </c>
      <c r="X493" s="356">
        <f>IFERROR(IF(X488="",0,X488),"0")+IFERROR(IF(X489="",0,X489),"0")+IFERROR(IF(X490="",0,X490),"0")+IFERROR(IF(X491="",0,X491),"0")+IFERROR(IF(X492="",0,X492),"0")</f>
        <v>0</v>
      </c>
      <c r="Y493" s="357"/>
      <c r="Z493" s="357"/>
    </row>
    <row r="494" spans="1:53" hidden="1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0</v>
      </c>
      <c r="W494" s="356">
        <f>IFERROR(SUM(W488:W492),"0")</f>
        <v>0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200</v>
      </c>
      <c r="W509" s="355">
        <f>IFERROR(IF(V509="",0,CEILING((V509/$H509),1)*$H509),"")</f>
        <v>202.79999999999998</v>
      </c>
      <c r="X509" s="36">
        <f>IFERROR(IF(W509=0,"",ROUNDUP(W509/H509,0)*0.02175),"")</f>
        <v>0.5655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25.641025641025642</v>
      </c>
      <c r="W514" s="356">
        <f>IFERROR(W509/H509,"0")+IFERROR(W510/H510,"0")+IFERROR(W511/H511,"0")+IFERROR(W512/H512,"0")+IFERROR(W513/H513,"0")</f>
        <v>26</v>
      </c>
      <c r="X514" s="356">
        <f>IFERROR(IF(X509="",0,X509),"0")+IFERROR(IF(X510="",0,X510),"0")+IFERROR(IF(X511="",0,X511),"0")+IFERROR(IF(X512="",0,X512),"0")+IFERROR(IF(X513="",0,X513),"0")</f>
        <v>0.5655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200</v>
      </c>
      <c r="W515" s="356">
        <f>IFERROR(SUM(W509:W513),"0")</f>
        <v>202.79999999999998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9547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9665.1999999999989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10049.798548654406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10175.333999999997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17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17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10474.798548654406</v>
      </c>
      <c r="W519" s="356">
        <f>GrossWeightTotalR+PalletQtyTotalR*25</f>
        <v>10600.333999999997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1461.8676358762568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1484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18.588679999999997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45.900000000000006</v>
      </c>
      <c r="D526" s="46">
        <f>IFERROR(W56*1,"0")+IFERROR(W57*1,"0")+IFERROR(W58*1,"0")+IFERROR(W59*1,"0")</f>
        <v>288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853.72</v>
      </c>
      <c r="F526" s="46">
        <f>IFERROR(W132*1,"0")+IFERROR(W133*1,"0")+IFERROR(W134*1,"0")+IFERROR(W135*1,"0")</f>
        <v>513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108.36000000000001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1238.0999999999999</v>
      </c>
      <c r="J526" s="46">
        <f>IFERROR(W206*1,"0")+IFERROR(W207*1,"0")+IFERROR(W208*1,"0")+IFERROR(W209*1,"0")+IFERROR(W210*1,"0")+IFERROR(W211*1,"0")+IFERROR(W215*1,"0")</f>
        <v>71.400000000000006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202.2</v>
      </c>
      <c r="N526" s="46">
        <f>IFERROR(W291*1,"0")+IFERROR(W292*1,"0")+IFERROR(W293*1,"0")+IFERROR(W294*1,"0")+IFERROR(W295*1,"0")+IFERROR(W296*1,"0")+IFERROR(W297*1,"0")+IFERROR(W298*1,"0")+IFERROR(W302*1,"0")+IFERROR(W303*1,"0")</f>
        <v>0</v>
      </c>
      <c r="O526" s="46">
        <f>IFERROR(W308*1,"0")+IFERROR(W312*1,"0")+IFERROR(W316*1,"0")+IFERROR(W320*1,"0")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5625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181.01999999999998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18.900000000000002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316.8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202.79999999999998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0,00"/>
        <filter val="1 200,00"/>
        <filter val="1 400,00"/>
        <filter val="1 461,87"/>
        <filter val="1 600,00"/>
        <filter val="10 049,80"/>
        <filter val="10 474,80"/>
        <filter val="10,00"/>
        <filter val="10,50"/>
        <filter val="100,00"/>
        <filter val="104,50"/>
        <filter val="11,67"/>
        <filter val="116,04"/>
        <filter val="12,00"/>
        <filter val="120,00"/>
        <filter val="135,00"/>
        <filter val="150,00"/>
        <filter val="151,19"/>
        <filter val="16,00"/>
        <filter val="16,67"/>
        <filter val="17"/>
        <filter val="17,50"/>
        <filter val="178,50"/>
        <filter val="18,94"/>
        <filter val="180,00"/>
        <filter val="2,00"/>
        <filter val="2,38"/>
        <filter val="20,00"/>
        <filter val="200,00"/>
        <filter val="203,00"/>
        <filter val="22,80"/>
        <filter val="225,00"/>
        <filter val="25,64"/>
        <filter val="27,78"/>
        <filter val="28,00"/>
        <filter val="28,41"/>
        <filter val="280,00"/>
        <filter val="293,33"/>
        <filter val="3,75"/>
        <filter val="30,00"/>
        <filter val="33,00"/>
        <filter val="33,33"/>
        <filter val="35,00"/>
        <filter val="360,00"/>
        <filter val="372,99"/>
        <filter val="38,10"/>
        <filter val="4 400,00"/>
        <filter val="4,76"/>
        <filter val="40,00"/>
        <filter val="45,00"/>
        <filter val="49,26"/>
        <filter val="50,00"/>
        <filter val="510,00"/>
        <filter val="52,50"/>
        <filter val="55,36"/>
        <filter val="56,00"/>
        <filter val="580,00"/>
        <filter val="70,00"/>
        <filter val="8,33"/>
        <filter val="80,00"/>
        <filter val="9 547,00"/>
        <filter val="9,47"/>
        <filter val="90,00"/>
        <filter val="91,67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