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83F98D-FA61-4D67-A690-21CAB6DC3F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W265" i="1" s="1"/>
  <c r="X56" i="1"/>
  <c r="W73" i="1"/>
  <c r="W83" i="1"/>
  <c r="X147" i="1"/>
  <c r="X32" i="1"/>
  <c r="W262" i="1"/>
  <c r="V265" i="1"/>
  <c r="X40" i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W264" i="1" l="1"/>
  <c r="X266" i="1"/>
  <c r="W261" i="1"/>
  <c r="A274" i="1"/>
  <c r="B274" i="1"/>
  <c r="C274" i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<sst xmlns="http://schemas.openxmlformats.org/spreadsheetml/2006/main" count="969" uniqueCount="378">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</sst>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topLeftCell="A2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/>
      <c r="E5" s="324"/>
      <c r="F5" s="214" t="s">
        <v>9</v>
      </c>
      <c r="G5" s="182"/>
      <c r="H5" s="323" t="s">
        <v>377</v>
      </c>
      <c r="I5" s="333"/>
      <c r="J5" s="333"/>
      <c r="K5" s="333"/>
      <c r="L5" s="324"/>
      <c r="N5" s="25" t="s">
        <v>10</v>
      </c>
      <c r="O5" s="204">
        <v>45341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0.41666666666666669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72</v>
      </c>
      <c r="W29" s="164">
        <f>IFERROR(IF(V29="","",V29),"")</f>
        <v>72</v>
      </c>
      <c r="X29" s="37">
        <f>IFERROR(IF(V29="","",V29*0.00936),"")</f>
        <v>0.67392000000000007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122</v>
      </c>
      <c r="W30" s="164">
        <f>IFERROR(IF(V30="","",V30),"")</f>
        <v>122</v>
      </c>
      <c r="X30" s="37">
        <f>IFERROR(IF(V30="","",V30*0.00936),"")</f>
        <v>1.14192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26</v>
      </c>
      <c r="W31" s="164">
        <f>IFERROR(IF(V31="","",V31),"")</f>
        <v>26</v>
      </c>
      <c r="X31" s="37">
        <f>IFERROR(IF(V31="","",V31*0.00936),"")</f>
        <v>0.24336000000000002</v>
      </c>
      <c r="Y31" s="57"/>
      <c r="Z31" s="58"/>
      <c r="AD31" s="62"/>
      <c r="BA31" s="67" t="s">
        <v>74</v>
      </c>
    </row>
    <row r="32" spans="1:53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220</v>
      </c>
      <c r="W32" s="165">
        <f>IFERROR(SUM(W28:W31),"0")</f>
        <v>220</v>
      </c>
      <c r="X32" s="165">
        <f>IFERROR(IF(X28="",0,X28),"0")+IFERROR(IF(X29="",0,X29),"0")+IFERROR(IF(X30="",0,X30),"0")+IFERROR(IF(X31="",0,X31),"0")</f>
        <v>2.0592000000000001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330</v>
      </c>
      <c r="W33" s="165">
        <f>IFERROR(SUMPRODUCT(W28:W31*H28:H31),"0")</f>
        <v>330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0</v>
      </c>
      <c r="W39" s="164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0</v>
      </c>
      <c r="W40" s="165">
        <f>IFERROR(SUM(W36:W39),"0")</f>
        <v>0</v>
      </c>
      <c r="X40" s="165">
        <f>IFERROR(IF(X36="",0,X36),"0")+IFERROR(IF(X37="",0,X37),"0")+IFERROR(IF(X38="",0,X38),"0")+IFERROR(IF(X39="",0,X39),"0")</f>
        <v>0</v>
      </c>
      <c r="Y40" s="166"/>
      <c r="Z40" s="166"/>
    </row>
    <row r="41" spans="1:53" hidden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0</v>
      </c>
      <c r="W41" s="165">
        <f>IFERROR(SUMPRODUCT(W36:W39*H36:H39),"0")</f>
        <v>0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hidden="1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1</v>
      </c>
      <c r="W52" s="164">
        <f t="shared" si="0"/>
        <v>1</v>
      </c>
      <c r="X52" s="37">
        <f t="shared" si="1"/>
        <v>1.55E-2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15</v>
      </c>
      <c r="W53" s="164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3</v>
      </c>
      <c r="W54" s="164">
        <f t="shared" si="0"/>
        <v>3</v>
      </c>
      <c r="X54" s="37">
        <f t="shared" si="1"/>
        <v>4.65E-2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0</v>
      </c>
      <c r="W55" s="164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19</v>
      </c>
      <c r="W56" s="165">
        <f>IFERROR(SUM(W50:W55),"0")</f>
        <v>19</v>
      </c>
      <c r="X56" s="165">
        <f>IFERROR(IF(X50="",0,X50),"0")+IFERROR(IF(X51="",0,X51),"0")+IFERROR(IF(X52="",0,X52),"0")+IFERROR(IF(X53="",0,X53),"0")+IFERROR(IF(X54="",0,X54),"0")+IFERROR(IF(X55="",0,X55),"0")</f>
        <v>0.29449999999999998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135.51999999999998</v>
      </c>
      <c r="W57" s="165">
        <f>IFERROR(SUMPRODUCT(W50:W55*H50:H55),"0")</f>
        <v>135.51999999999998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260</v>
      </c>
      <c r="W61" s="164">
        <f>IFERROR(IF(V61="","",V61),"")</f>
        <v>260</v>
      </c>
      <c r="X61" s="37">
        <f>IFERROR(IF(V61="","",V61*0.00866),"")</f>
        <v>2.2515999999999998</v>
      </c>
      <c r="Y61" s="57"/>
      <c r="Z61" s="58"/>
      <c r="AD61" s="62"/>
      <c r="BA61" s="81" t="s">
        <v>1</v>
      </c>
    </row>
    <row r="62" spans="1:53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260</v>
      </c>
      <c r="W62" s="165">
        <f>IFERROR(SUM(W60:W61),"0")</f>
        <v>260</v>
      </c>
      <c r="X62" s="165">
        <f>IFERROR(IF(X60="",0,X60),"0")+IFERROR(IF(X61="",0,X61),"0")</f>
        <v>2.2515999999999998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1300</v>
      </c>
      <c r="W63" s="165">
        <f>IFERROR(SUMPRODUCT(W60:W61*H60:H61),"0")</f>
        <v>1300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4</v>
      </c>
      <c r="W66" s="164">
        <f>IFERROR(IF(V66="","",V66),"")</f>
        <v>4</v>
      </c>
      <c r="X66" s="37">
        <f>IFERROR(IF(V66="","",V66*0.01788),"")</f>
        <v>7.152E-2</v>
      </c>
      <c r="Y66" s="57"/>
      <c r="Z66" s="58"/>
      <c r="AD66" s="62"/>
      <c r="BA66" s="82" t="s">
        <v>74</v>
      </c>
    </row>
    <row r="67" spans="1:53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4</v>
      </c>
      <c r="W67" s="165">
        <f>IFERROR(SUM(W66:W66),"0")</f>
        <v>4</v>
      </c>
      <c r="X67" s="165">
        <f>IFERROR(IF(X66="",0,X66),"0")</f>
        <v>7.152E-2</v>
      </c>
      <c r="Y67" s="166"/>
      <c r="Z67" s="166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14.4</v>
      </c>
      <c r="W68" s="165">
        <f>IFERROR(SUMPRODUCT(W66:W66*H66:H66),"0")</f>
        <v>14.4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0</v>
      </c>
      <c r="W71" s="164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1</v>
      </c>
      <c r="W72" s="164">
        <f>IFERROR(IF(V72="","",V72),"")</f>
        <v>1</v>
      </c>
      <c r="X72" s="37">
        <f>IFERROR(IF(V72="","",V72*0.01788),"")</f>
        <v>1.788E-2</v>
      </c>
      <c r="Y72" s="57"/>
      <c r="Z72" s="58"/>
      <c r="AD72" s="62"/>
      <c r="BA72" s="84" t="s">
        <v>74</v>
      </c>
    </row>
    <row r="73" spans="1:53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1</v>
      </c>
      <c r="W73" s="165">
        <f>IFERROR(SUM(W71:W72),"0")</f>
        <v>1</v>
      </c>
      <c r="X73" s="165">
        <f>IFERROR(IF(X71="",0,X71),"0")+IFERROR(IF(X72="",0,X72),"0")</f>
        <v>1.788E-2</v>
      </c>
      <c r="Y73" s="166"/>
      <c r="Z73" s="166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3.6</v>
      </c>
      <c r="W74" s="165">
        <f>IFERROR(SUMPRODUCT(W71:W72*H71:H72),"0")</f>
        <v>3.6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4</v>
      </c>
      <c r="W77" s="164">
        <f t="shared" ref="W77:W82" si="2">IFERROR(IF(V77="","",V77),"")</f>
        <v>4</v>
      </c>
      <c r="X77" s="37">
        <f t="shared" ref="X77:X82" si="3">IFERROR(IF(V77="","",V77*0.01788),"")</f>
        <v>7.152E-2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0</v>
      </c>
      <c r="W79" s="164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39</v>
      </c>
      <c r="W80" s="164">
        <f t="shared" si="2"/>
        <v>39</v>
      </c>
      <c r="X80" s="37">
        <f t="shared" si="3"/>
        <v>0.69732000000000005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2</v>
      </c>
      <c r="W81" s="164">
        <f t="shared" si="2"/>
        <v>2</v>
      </c>
      <c r="X81" s="37">
        <f t="shared" si="3"/>
        <v>3.576E-2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0</v>
      </c>
      <c r="W82" s="164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45</v>
      </c>
      <c r="W83" s="165">
        <f>IFERROR(SUM(W77:W82),"0")</f>
        <v>45</v>
      </c>
      <c r="X83" s="165">
        <f>IFERROR(IF(X77="",0,X77),"0")+IFERROR(IF(X78="",0,X78),"0")+IFERROR(IF(X79="",0,X79),"0")+IFERROR(IF(X80="",0,X80),"0")+IFERROR(IF(X81="",0,X81),"0")+IFERROR(IF(X82="",0,X82),"0")</f>
        <v>0.80460000000000009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164.88000000000002</v>
      </c>
      <c r="W84" s="165">
        <f>IFERROR(SUMPRODUCT(W77:W82*H77:H82),"0")</f>
        <v>164.88000000000002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48</v>
      </c>
      <c r="W87" s="164">
        <f>IFERROR(IF(V87="","",V87),"")</f>
        <v>48</v>
      </c>
      <c r="X87" s="37">
        <f>IFERROR(IF(V87="","",V87*0.00936),"")</f>
        <v>0.44928000000000001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19</v>
      </c>
      <c r="W88" s="164">
        <f>IFERROR(IF(V88="","",V88),"")</f>
        <v>19</v>
      </c>
      <c r="X88" s="37">
        <f>IFERROR(IF(V88="","",V88*0.01788),"")</f>
        <v>0.33972000000000002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41</v>
      </c>
      <c r="W89" s="164">
        <f>IFERROR(IF(V89="","",V89),"")</f>
        <v>41</v>
      </c>
      <c r="X89" s="37">
        <f>IFERROR(IF(V89="","",V89*0.0155),"")</f>
        <v>0.63549999999999995</v>
      </c>
      <c r="Y89" s="57"/>
      <c r="Z89" s="58"/>
      <c r="AD89" s="62"/>
      <c r="BA89" s="93" t="s">
        <v>74</v>
      </c>
    </row>
    <row r="90" spans="1:53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108</v>
      </c>
      <c r="W90" s="165">
        <f>IFERROR(SUM(W87:W89),"0")</f>
        <v>108</v>
      </c>
      <c r="X90" s="165">
        <f>IFERROR(IF(X87="",0,X87),"0")+IFERROR(IF(X88="",0,X88),"0")+IFERROR(IF(X89="",0,X89),"0")</f>
        <v>1.4245000000000001</v>
      </c>
      <c r="Y90" s="166"/>
      <c r="Z90" s="166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298.36</v>
      </c>
      <c r="W91" s="165">
        <f>IFERROR(SUMPRODUCT(W87:W89*H87:H89),"0")</f>
        <v>298.36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2</v>
      </c>
      <c r="W94" s="164">
        <f>IFERROR(IF(V94="","",V94),"")</f>
        <v>2</v>
      </c>
      <c r="X94" s="37">
        <f>IFERROR(IF(V94="","",V94*0.0155),"")</f>
        <v>3.1E-2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38</v>
      </c>
      <c r="W95" s="164">
        <f>IFERROR(IF(V95="","",V95),"")</f>
        <v>38</v>
      </c>
      <c r="X95" s="37">
        <f>IFERROR(IF(V95="","",V95*0.0155),"")</f>
        <v>0.58899999999999997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1</v>
      </c>
      <c r="W96" s="164">
        <f>IFERROR(IF(V96="","",V96),"")</f>
        <v>1</v>
      </c>
      <c r="X96" s="37">
        <f>IFERROR(IF(V96="","",V96*0.0155),"")</f>
        <v>1.55E-2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75</v>
      </c>
      <c r="W97" s="164">
        <f>IFERROR(IF(V97="","",V97),"")</f>
        <v>75</v>
      </c>
      <c r="X97" s="37">
        <f>IFERROR(IF(V97="","",V97*0.0155),"")</f>
        <v>1.1625000000000001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116</v>
      </c>
      <c r="W98" s="165">
        <f>IFERROR(SUM(W94:W97),"0")</f>
        <v>116</v>
      </c>
      <c r="X98" s="165">
        <f>IFERROR(IF(X94="",0,X94),"0")+IFERROR(IF(X95="",0,X95),"0")+IFERROR(IF(X96="",0,X96),"0")+IFERROR(IF(X97="",0,X97),"0")</f>
        <v>1.798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834.24</v>
      </c>
      <c r="W99" s="165">
        <f>IFERROR(SUMPRODUCT(W94:W97*H94:H97),"0")</f>
        <v>834.24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hidden="1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0</v>
      </c>
      <c r="W102" s="164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7</v>
      </c>
      <c r="W103" s="164">
        <f>IFERROR(IF(V103="","",V103),"")</f>
        <v>7</v>
      </c>
      <c r="X103" s="37">
        <f>IFERROR(IF(V103="","",V103*0.01788),"")</f>
        <v>0.12515999999999999</v>
      </c>
      <c r="Y103" s="57"/>
      <c r="Z103" s="58"/>
      <c r="AD103" s="62"/>
      <c r="BA103" s="99" t="s">
        <v>74</v>
      </c>
    </row>
    <row r="104" spans="1:53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7</v>
      </c>
      <c r="W104" s="165">
        <f>IFERROR(SUM(W102:W103),"0")</f>
        <v>7</v>
      </c>
      <c r="X104" s="165">
        <f>IFERROR(IF(X102="",0,X102),"0")+IFERROR(IF(X103="",0,X103),"0")</f>
        <v>0.12515999999999999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21</v>
      </c>
      <c r="W105" s="165">
        <f>IFERROR(SUMPRODUCT(W102:W103*H102:H103),"0")</f>
        <v>21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32</v>
      </c>
      <c r="W108" s="164">
        <f>IFERROR(IF(V108="","",V108),"")</f>
        <v>32</v>
      </c>
      <c r="X108" s="37">
        <f>IFERROR(IF(V108="","",V108*0.01788),"")</f>
        <v>0.57216</v>
      </c>
      <c r="Y108" s="57"/>
      <c r="Z108" s="58"/>
      <c r="AD108" s="62"/>
      <c r="BA108" s="100" t="s">
        <v>74</v>
      </c>
    </row>
    <row r="109" spans="1:53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32</v>
      </c>
      <c r="W109" s="165">
        <f>IFERROR(SUM(W108:W108),"0")</f>
        <v>32</v>
      </c>
      <c r="X109" s="165">
        <f>IFERROR(IF(X108="",0,X108),"0")</f>
        <v>0.57216</v>
      </c>
      <c r="Y109" s="166"/>
      <c r="Z109" s="166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96</v>
      </c>
      <c r="W110" s="165">
        <f>IFERROR(SUMPRODUCT(W108:W108*H108:H108),"0")</f>
        <v>96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36</v>
      </c>
      <c r="W115" s="164">
        <f>IFERROR(IF(V115="","",V115),"")</f>
        <v>36</v>
      </c>
      <c r="X115" s="37">
        <f>IFERROR(IF(V115="","",V115*0.01788),"")</f>
        <v>0.64368000000000003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4301135114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39</v>
      </c>
      <c r="W116" s="164">
        <f>IFERROR(IF(V116="","",V116),"")</f>
        <v>39</v>
      </c>
      <c r="X116" s="37">
        <f>IFERROR(IF(V116="","",V116*0.01788),"")</f>
        <v>0.69732000000000005</v>
      </c>
      <c r="Y116" s="57"/>
      <c r="Z116" s="58"/>
      <c r="AD116" s="62"/>
      <c r="BA116" s="104" t="s">
        <v>74</v>
      </c>
    </row>
    <row r="117" spans="1:53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75</v>
      </c>
      <c r="W117" s="165">
        <f>IFERROR(SUM(W113:W116),"0")</f>
        <v>75</v>
      </c>
      <c r="X117" s="165">
        <f>IFERROR(IF(X113="",0,X113),"0")+IFERROR(IF(X114="",0,X114),"0")+IFERROR(IF(X115="",0,X115),"0")+IFERROR(IF(X116="",0,X116),"0")</f>
        <v>1.3410000000000002</v>
      </c>
      <c r="Y117" s="166"/>
      <c r="Z117" s="166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225</v>
      </c>
      <c r="W118" s="165">
        <f>IFERROR(SUMPRODUCT(W113:W116*H113:H116),"0")</f>
        <v>225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5</v>
      </c>
      <c r="W126" s="164">
        <f>IFERROR(IF(V126="","",V126),"")</f>
        <v>5</v>
      </c>
      <c r="X126" s="37">
        <f>IFERROR(IF(V126="","",V126*0.01786),"")</f>
        <v>8.9300000000000004E-2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3</v>
      </c>
      <c r="W127" s="164">
        <f>IFERROR(IF(V127="","",V127),"")</f>
        <v>3</v>
      </c>
      <c r="X127" s="37">
        <f>IFERROR(IF(V127="","",V127*0.01157),"")</f>
        <v>3.4710000000000005E-2</v>
      </c>
      <c r="Y127" s="57"/>
      <c r="Z127" s="58"/>
      <c r="AD127" s="62"/>
      <c r="BA127" s="107" t="s">
        <v>74</v>
      </c>
    </row>
    <row r="128" spans="1:53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8</v>
      </c>
      <c r="W128" s="165">
        <f>IFERROR(SUM(W126:W127),"0")</f>
        <v>8</v>
      </c>
      <c r="X128" s="165">
        <f>IFERROR(IF(X126="",0,X126),"0")+IFERROR(IF(X127="",0,X127),"0")</f>
        <v>0.12401000000000001</v>
      </c>
      <c r="Y128" s="166"/>
      <c r="Z128" s="166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16.8</v>
      </c>
      <c r="W129" s="165">
        <f>IFERROR(SUMPRODUCT(W126:W127*H126:H127),"0")</f>
        <v>16.8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0</v>
      </c>
      <c r="W145" s="164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0</v>
      </c>
      <c r="W147" s="165">
        <f>IFERROR(SUM(W143:W146),"0")</f>
        <v>0</v>
      </c>
      <c r="X147" s="165">
        <f>IFERROR(IF(X143="",0,X143),"0")+IFERROR(IF(X144="",0,X144),"0")+IFERROR(IF(X145="",0,X145),"0")+IFERROR(IF(X146="",0,X146),"0")</f>
        <v>0</v>
      </c>
      <c r="Y147" s="166"/>
      <c r="Z147" s="166"/>
    </row>
    <row r="148" spans="1:53" hidden="1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0</v>
      </c>
      <c r="W148" s="165">
        <f>IFERROR(SUMPRODUCT(W143:W146*H143:H146),"0")</f>
        <v>0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hidden="1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0</v>
      </c>
      <c r="W157" s="164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41</v>
      </c>
      <c r="W158" s="164">
        <f>IFERROR(IF(V158="","",V158),"")</f>
        <v>41</v>
      </c>
      <c r="X158" s="37">
        <f>IFERROR(IF(V158="","",V158*0.01788),"")</f>
        <v>0.73307999999999995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41</v>
      </c>
      <c r="W159" s="165">
        <f>IFERROR(SUM(W157:W158),"0")</f>
        <v>41</v>
      </c>
      <c r="X159" s="165">
        <f>IFERROR(IF(X157="",0,X157),"0")+IFERROR(IF(X158="",0,X158),"0")</f>
        <v>0.73307999999999995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123</v>
      </c>
      <c r="W160" s="165">
        <f>IFERROR(SUMPRODUCT(W157:W158*H157:H158),"0")</f>
        <v>123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16</v>
      </c>
      <c r="W163" s="164">
        <f>IFERROR(IF(V163="","",V163),"")</f>
        <v>16</v>
      </c>
      <c r="X163" s="37">
        <f>IFERROR(IF(V163="","",V163*0.01157),"")</f>
        <v>0.18512000000000001</v>
      </c>
      <c r="Y163" s="57"/>
      <c r="Z163" s="58"/>
      <c r="AD163" s="62"/>
      <c r="BA163" s="118" t="s">
        <v>74</v>
      </c>
    </row>
    <row r="164" spans="1:53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16</v>
      </c>
      <c r="W164" s="165">
        <f>IFERROR(SUM(W163:W163),"0")</f>
        <v>16</v>
      </c>
      <c r="X164" s="165">
        <f>IFERROR(IF(X163="",0,X163),"0")</f>
        <v>0.18512000000000001</v>
      </c>
      <c r="Y164" s="166"/>
      <c r="Z164" s="166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25.6</v>
      </c>
      <c r="W165" s="165">
        <f>IFERROR(SUMPRODUCT(W163:W163*H163:H163),"0")</f>
        <v>25.6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4</v>
      </c>
      <c r="W175" s="164">
        <f>IFERROR(IF(V175="","",V175),"")</f>
        <v>4</v>
      </c>
      <c r="X175" s="37">
        <f>IFERROR(IF(V175="","",V175*0.01788),"")</f>
        <v>7.152E-2</v>
      </c>
      <c r="Y175" s="57"/>
      <c r="Z175" s="58"/>
      <c r="AD175" s="62"/>
      <c r="BA175" s="122" t="s">
        <v>74</v>
      </c>
    </row>
    <row r="176" spans="1:53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4</v>
      </c>
      <c r="W176" s="165">
        <f>IFERROR(SUM(W173:W175),"0")</f>
        <v>4</v>
      </c>
      <c r="X176" s="165">
        <f>IFERROR(IF(X173="",0,X173),"0")+IFERROR(IF(X174="",0,X174),"0")+IFERROR(IF(X175="",0,X175),"0")</f>
        <v>7.152E-2</v>
      </c>
      <c r="Y176" s="166"/>
      <c r="Z176" s="166"/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12</v>
      </c>
      <c r="W177" s="165">
        <f>IFERROR(SUMPRODUCT(W173:W175*H173:H175),"0")</f>
        <v>12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16</v>
      </c>
      <c r="W187" s="164">
        <f>IFERROR(IF(V187="","",V187),"")</f>
        <v>16</v>
      </c>
      <c r="X187" s="37">
        <f>IFERROR(IF(V187="","",V187*0.0155),"")</f>
        <v>0.248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5</v>
      </c>
      <c r="W189" s="164">
        <f>IFERROR(IF(V189="","",V189),"")</f>
        <v>5</v>
      </c>
      <c r="X189" s="37">
        <f>IFERROR(IF(V189="","",V189*0.0155),"")</f>
        <v>7.7499999999999999E-2</v>
      </c>
      <c r="Y189" s="57"/>
      <c r="Z189" s="58"/>
      <c r="AD189" s="62"/>
      <c r="BA189" s="127" t="s">
        <v>1</v>
      </c>
    </row>
    <row r="190" spans="1:53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21</v>
      </c>
      <c r="W190" s="165">
        <f>IFERROR(SUM(W187:W189),"0")</f>
        <v>21</v>
      </c>
      <c r="X190" s="165">
        <f>IFERROR(IF(X187="",0,X187),"0")+IFERROR(IF(X188="",0,X188),"0")+IFERROR(IF(X189="",0,X189),"0")</f>
        <v>0.32550000000000001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117.6</v>
      </c>
      <c r="W191" s="165">
        <f>IFERROR(SUMPRODUCT(W187:W189*H187:H189),"0")</f>
        <v>117.6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4</v>
      </c>
      <c r="W195" s="164">
        <f>IFERROR(IF(V195="","",V195),"")</f>
        <v>4</v>
      </c>
      <c r="X195" s="37">
        <f>IFERROR(IF(V195="","",V195*0.0155),"")</f>
        <v>6.2E-2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3</v>
      </c>
      <c r="W197" s="164">
        <f>IFERROR(IF(V197="","",V197),"")</f>
        <v>3</v>
      </c>
      <c r="X197" s="37">
        <f>IFERROR(IF(V197="","",V197*0.0155),"")</f>
        <v>4.65E-2</v>
      </c>
      <c r="Y197" s="57"/>
      <c r="Z197" s="58"/>
      <c r="AD197" s="62"/>
      <c r="BA197" s="131" t="s">
        <v>1</v>
      </c>
    </row>
    <row r="198" spans="1:53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7</v>
      </c>
      <c r="W198" s="165">
        <f>IFERROR(SUM(W194:W197),"0")</f>
        <v>7</v>
      </c>
      <c r="X198" s="165">
        <f>IFERROR(IF(X194="",0,X194),"0")+IFERROR(IF(X195="",0,X195),"0")+IFERROR(IF(X196="",0,X196),"0")+IFERROR(IF(X197="",0,X197),"0")</f>
        <v>0.1085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50.400000000000006</v>
      </c>
      <c r="W199" s="165">
        <f>IFERROR(SUMPRODUCT(W194:W197*H194:H197),"0")</f>
        <v>50.400000000000006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hidden="1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12</v>
      </c>
      <c r="W231" s="164">
        <f>IFERROR(IF(V231="","",V231),"")</f>
        <v>12</v>
      </c>
      <c r="X231" s="37">
        <f>IFERROR(IF(V231="","",V231*0.00502),"")</f>
        <v>6.0240000000000002E-2</v>
      </c>
      <c r="Y231" s="57"/>
      <c r="Z231" s="58"/>
      <c r="AD231" s="62"/>
      <c r="BA231" s="138" t="s">
        <v>74</v>
      </c>
    </row>
    <row r="232" spans="1:53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12</v>
      </c>
      <c r="W232" s="165">
        <f>IFERROR(SUM(W231:W231),"0")</f>
        <v>12</v>
      </c>
      <c r="X232" s="165">
        <f>IFERROR(IF(X231="",0,X231),"0")</f>
        <v>6.0240000000000002E-2</v>
      </c>
      <c r="Y232" s="166"/>
      <c r="Z232" s="166"/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21.6</v>
      </c>
      <c r="W233" s="165">
        <f>IFERROR(SUMPRODUCT(W231:W231*H231:H231),"0")</f>
        <v>21.6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hidden="1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0</v>
      </c>
      <c r="W235" s="164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39" t="s">
        <v>74</v>
      </c>
    </row>
    <row r="236" spans="1:53" hidden="1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0</v>
      </c>
      <c r="W236" s="165">
        <f>IFERROR(SUM(W235:W235),"0")</f>
        <v>0</v>
      </c>
      <c r="X236" s="165">
        <f>IFERROR(IF(X235="",0,X235),"0")</f>
        <v>0</v>
      </c>
      <c r="Y236" s="166"/>
      <c r="Z236" s="166"/>
    </row>
    <row r="237" spans="1:53" hidden="1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0</v>
      </c>
      <c r="W237" s="165">
        <f>IFERROR(SUMPRODUCT(W235:W235*H235:H235),"0")</f>
        <v>0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hidden="1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hidden="1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0</v>
      </c>
      <c r="W241" s="164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hidden="1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0</v>
      </c>
      <c r="W243" s="165">
        <f>IFERROR(SUM(W239:W242),"0")</f>
        <v>0</v>
      </c>
      <c r="X243" s="165">
        <f>IFERROR(IF(X239="",0,X239),"0")+IFERROR(IF(X240="",0,X240),"0")+IFERROR(IF(X241="",0,X241),"0")+IFERROR(IF(X242="",0,X242),"0")</f>
        <v>0</v>
      </c>
      <c r="Y243" s="166"/>
      <c r="Z243" s="166"/>
    </row>
    <row r="244" spans="1:53" hidden="1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0</v>
      </c>
      <c r="W244" s="165">
        <f>IFERROR(SUMPRODUCT(W239:W242*H239:H242),"0")</f>
        <v>0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hidden="1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4</v>
      </c>
      <c r="W247" s="164">
        <f t="shared" si="4"/>
        <v>4</v>
      </c>
      <c r="X247" s="37">
        <f>IFERROR(IF(V247="","",V247*0.00936),"")</f>
        <v>3.7440000000000001E-2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271</v>
      </c>
      <c r="W248" s="164">
        <f t="shared" si="4"/>
        <v>271</v>
      </c>
      <c r="X248" s="37">
        <f>IFERROR(IF(V248="","",V248*0.00936),"")</f>
        <v>2.5365600000000001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4</v>
      </c>
      <c r="W250" s="164">
        <f t="shared" si="4"/>
        <v>4</v>
      </c>
      <c r="X250" s="37">
        <f>IFERROR(IF(V250="","",V250*0.00936),"")</f>
        <v>3.7440000000000001E-2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0</v>
      </c>
      <c r="W252" s="164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hidden="1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279</v>
      </c>
      <c r="W259" s="165">
        <f>IFERROR(SUM(W246:W258),"0")</f>
        <v>279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2.6114400000000004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1032.3</v>
      </c>
      <c r="W260" s="165">
        <f>IFERROR(SUMPRODUCT(W246:W258*H246:H258),"0")</f>
        <v>1032.3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4822.3</v>
      </c>
      <c r="W261" s="165">
        <f>IFERROR(W24+W33+W41+W47+W57+W63+W68+W74+W84+W91+W99+W105+W110+W118+W123+W129+W134+W140+W148+W153+W160+W165+W170+W177+W184+W191+W199+W204+W210+W216+W222+W227+W233+W237+W244+W260,"0")</f>
        <v>4822.3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5245.6647999999986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5245.6647999999986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13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13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5570.6647999999986</v>
      </c>
      <c r="W264" s="165">
        <f>GrossWeightTotalR+PalletQtyTotalR*25</f>
        <v>5570.6647999999986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1275</v>
      </c>
      <c r="W265" s="165">
        <f>IFERROR(W23+W32+W40+W46+W56+W62+W67+W73+W83+W90+W98+W104+W109+W117+W122+W128+W133+W139+W147+W152+W159+W164+W169+W176+W183+W190+W198+W203+W209+W215+W221+W226+W232+W236+W243+W259,"0")</f>
        <v>1275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14.979529999999995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330</v>
      </c>
      <c r="D271" s="47">
        <f>IFERROR(V36*H36,"0")+IFERROR(V37*H37,"0")+IFERROR(V38*H38,"0")+IFERROR(V39*H39,"0")</f>
        <v>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135.51999999999998</v>
      </c>
      <c r="G271" s="47">
        <f>IFERROR(V60*H60,"0")+IFERROR(V61*H61,"0")</f>
        <v>1300</v>
      </c>
      <c r="H271" s="47">
        <f>IFERROR(V66*H66,"0")</f>
        <v>14.4</v>
      </c>
      <c r="I271" s="47">
        <f>IFERROR(V71*H71,"0")+IFERROR(V72*H72,"0")</f>
        <v>3.6</v>
      </c>
      <c r="J271" s="47">
        <f>IFERROR(V77*H77,"0")+IFERROR(V78*H78,"0")+IFERROR(V79*H79,"0")+IFERROR(V80*H80,"0")+IFERROR(V81*H81,"0")+IFERROR(V82*H82,"0")</f>
        <v>164.88000000000002</v>
      </c>
      <c r="K271" s="47">
        <f>IFERROR(V87*H87,"0")+IFERROR(V88*H88,"0")+IFERROR(V89*H89,"0")</f>
        <v>298.36</v>
      </c>
      <c r="L271" s="47">
        <f>IFERROR(V94*H94,"0")+IFERROR(V95*H95,"0")+IFERROR(V96*H96,"0")+IFERROR(V97*H97,"0")</f>
        <v>834.24</v>
      </c>
      <c r="M271" s="47">
        <f>IFERROR(V102*H102,"0")+IFERROR(V103*H103,"0")</f>
        <v>21</v>
      </c>
      <c r="N271" s="47">
        <f>IFERROR(V108*H108,"0")</f>
        <v>96</v>
      </c>
      <c r="O271" s="47">
        <f>IFERROR(V113*H113,"0")+IFERROR(V114*H114,"0")+IFERROR(V115*H115,"0")+IFERROR(V116*H116,"0")</f>
        <v>225</v>
      </c>
      <c r="P271" s="47">
        <f>IFERROR(V121*H121,"0")</f>
        <v>0</v>
      </c>
      <c r="Q271" s="47">
        <f>IFERROR(V126*H126,"0")+IFERROR(V127*H127,"0")</f>
        <v>16.8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0</v>
      </c>
      <c r="U271" s="47">
        <f>IFERROR(V157*H157,"0")+IFERROR(V158*H158,"0")</f>
        <v>123</v>
      </c>
      <c r="V271" s="47">
        <f>IFERROR(V163*H163,"0")</f>
        <v>25.6</v>
      </c>
      <c r="W271" s="47">
        <f>IFERROR(V168*H168,"0")</f>
        <v>0</v>
      </c>
      <c r="X271" s="47">
        <f>IFERROR(V173*H173,"0")+IFERROR(V174*H174,"0")+IFERROR(V175*H175,"0")</f>
        <v>12</v>
      </c>
      <c r="Y271" s="47">
        <f>IFERROR(V181*H181,"0")+IFERROR(V182*H182,"0")</f>
        <v>0</v>
      </c>
      <c r="Z271" s="47">
        <f>IFERROR(V187*H187,"0")+IFERROR(V188*H188,"0")+IFERROR(V189*H189,"0")</f>
        <v>117.6</v>
      </c>
      <c r="AA271" s="47">
        <f>IFERROR(V194*H194,"0")+IFERROR(V195*H195,"0")+IFERROR(V196*H196,"0")+IFERROR(V197*H197,"0")</f>
        <v>50.400000000000006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1053.9000000000001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2437.7600000000002</v>
      </c>
      <c r="B274" s="61">
        <f>SUMPRODUCT(--(BA:BA="ПГП"),--(U:U="кор"),H:H,W:W)+SUMPRODUCT(--(BA:BA="ПГП"),--(U:U="кг"),W:W)</f>
        <v>2384.54</v>
      </c>
      <c r="C274" s="61">
        <f>SUMPRODUCT(--(BA:BA="КИЗ"),--(U:U="кор"),H:H,W:W)+SUMPRODUCT(--(BA:BA="КИЗ"),--(U:U="кг"),W:W)</f>
        <v>0</v>
      </c>
    </row>
  </sheetData>
  <sheetProtection algorithmName="SHA-512" hashValue="MUE8CyoKc9dKLFOwetlaTMK4I76ICxNuKCXD4jXjiO0rN1DO5JHMCiXgGlubCzTTtvGPdD/+z/XuqwvawA7dXg==" saltValue="1Dnig5X/Ygo9vqMYDcdGCA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32,30"/>
        <filter val="1 275,00"/>
        <filter val="1 300,00"/>
        <filter val="1,00"/>
        <filter val="108,00"/>
        <filter val="116,00"/>
        <filter val="117,60"/>
        <filter val="12,00"/>
        <filter val="122,00"/>
        <filter val="123,00"/>
        <filter val="13"/>
        <filter val="135,52"/>
        <filter val="14,40"/>
        <filter val="15,00"/>
        <filter val="16,00"/>
        <filter val="16,80"/>
        <filter val="164,88"/>
        <filter val="19,00"/>
        <filter val="2,00"/>
        <filter val="21,00"/>
        <filter val="21,60"/>
        <filter val="220,00"/>
        <filter val="225,00"/>
        <filter val="25,60"/>
        <filter val="26,00"/>
        <filter val="260,00"/>
        <filter val="271,00"/>
        <filter val="279,00"/>
        <filter val="298,36"/>
        <filter val="3,00"/>
        <filter val="3,60"/>
        <filter val="32,00"/>
        <filter val="330,00"/>
        <filter val="36,00"/>
        <filter val="38,00"/>
        <filter val="39,00"/>
        <filter val="4 822,30"/>
        <filter val="4,00"/>
        <filter val="41,00"/>
        <filter val="45,00"/>
        <filter val="48,00"/>
        <filter val="5 245,66"/>
        <filter val="5 570,66"/>
        <filter val="5,00"/>
        <filter val="50,40"/>
        <filter val="7,00"/>
        <filter val="72,00"/>
        <filter val="75,00"/>
        <filter val="8,00"/>
        <filter val="834,24"/>
        <filter val="96,00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nst9uAL5icYDwrrkS9kKlPFWZVIatPOnCIIwf/z0aHl1VnTMlpTCbbsRbYavUpLGhxxHbq6OpIfR/yvIcddN5Q==" saltValue="h0zc/HlxhAY44rKFoJ2D9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