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E01C1E-F681-4355-84EF-40548DA2BC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V226" i="1"/>
  <c r="X225" i="1"/>
  <c r="X226" i="1" s="1"/>
  <c r="W225" i="1"/>
  <c r="W226" i="1" s="1"/>
  <c r="N225" i="1"/>
  <c r="V222" i="1"/>
  <c r="V221" i="1"/>
  <c r="X220" i="1"/>
  <c r="X221" i="1" s="1"/>
  <c r="W220" i="1"/>
  <c r="W221" i="1" s="1"/>
  <c r="N220" i="1"/>
  <c r="V216" i="1"/>
  <c r="V215" i="1"/>
  <c r="X214" i="1"/>
  <c r="X215" i="1" s="1"/>
  <c r="W214" i="1"/>
  <c r="W215" i="1" s="1"/>
  <c r="N214" i="1"/>
  <c r="V210" i="1"/>
  <c r="V209" i="1"/>
  <c r="X208" i="1"/>
  <c r="W208" i="1"/>
  <c r="N208" i="1"/>
  <c r="X207" i="1"/>
  <c r="W207" i="1"/>
  <c r="W209" i="1" s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N97" i="1"/>
  <c r="X96" i="1"/>
  <c r="W96" i="1"/>
  <c r="N96" i="1"/>
  <c r="X95" i="1"/>
  <c r="X98" i="1" s="1"/>
  <c r="W95" i="1"/>
  <c r="N95" i="1"/>
  <c r="X94" i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V33" i="1"/>
  <c r="V32" i="1"/>
  <c r="X31" i="1"/>
  <c r="W31" i="1"/>
  <c r="N31" i="1"/>
  <c r="X30" i="1"/>
  <c r="W30" i="1"/>
  <c r="N30" i="1"/>
  <c r="X29" i="1"/>
  <c r="X32" i="1" s="1"/>
  <c r="W29" i="1"/>
  <c r="N29" i="1"/>
  <c r="X28" i="1"/>
  <c r="W28" i="1"/>
  <c r="W32" i="1" s="1"/>
  <c r="N28" i="1"/>
  <c r="V24" i="1"/>
  <c r="V261" i="1" s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65" i="1" l="1"/>
  <c r="W133" i="1"/>
  <c r="W139" i="1"/>
  <c r="W148" i="1"/>
  <c r="W160" i="1"/>
  <c r="W177" i="1"/>
  <c r="X183" i="1"/>
  <c r="W184" i="1"/>
  <c r="W199" i="1"/>
  <c r="W232" i="1"/>
  <c r="J9" i="1"/>
  <c r="W33" i="1"/>
  <c r="W99" i="1"/>
  <c r="F9" i="1"/>
  <c r="F10" i="1"/>
  <c r="W23" i="1"/>
  <c r="W47" i="1"/>
  <c r="W56" i="1"/>
  <c r="W57" i="1"/>
  <c r="W63" i="1"/>
  <c r="W84" i="1"/>
  <c r="W91" i="1"/>
  <c r="W109" i="1"/>
  <c r="X117" i="1"/>
  <c r="W118" i="1"/>
  <c r="W123" i="1"/>
  <c r="W129" i="1"/>
  <c r="X152" i="1"/>
  <c r="W153" i="1"/>
  <c r="X159" i="1"/>
  <c r="W164" i="1"/>
  <c r="W169" i="1"/>
  <c r="X176" i="1"/>
  <c r="W176" i="1"/>
  <c r="W183" i="1"/>
  <c r="W190" i="1"/>
  <c r="X190" i="1"/>
  <c r="X198" i="1"/>
  <c r="W203" i="1"/>
  <c r="X209" i="1"/>
  <c r="W210" i="1"/>
  <c r="W62" i="1"/>
  <c r="W104" i="1"/>
  <c r="W128" i="1"/>
  <c r="W147" i="1"/>
  <c r="W263" i="1"/>
  <c r="W262" i="1"/>
  <c r="W41" i="1"/>
  <c r="W46" i="1"/>
  <c r="X62" i="1"/>
  <c r="W73" i="1"/>
  <c r="W83" i="1"/>
  <c r="X104" i="1"/>
  <c r="W117" i="1"/>
  <c r="X128" i="1"/>
  <c r="X147" i="1"/>
  <c r="W152" i="1"/>
  <c r="W159" i="1"/>
  <c r="W191" i="1"/>
  <c r="W198" i="1"/>
  <c r="W216" i="1"/>
  <c r="W222" i="1"/>
  <c r="W227" i="1"/>
  <c r="W237" i="1"/>
  <c r="W260" i="1"/>
  <c r="H9" i="1"/>
  <c r="X266" i="1" l="1"/>
  <c r="W261" i="1"/>
  <c r="W265" i="1"/>
  <c r="W264" i="1"/>
  <c r="C274" i="1" s="1"/>
  <c r="A274" i="1"/>
  <c r="B274" i="1" l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<sst xmlns="http://schemas.openxmlformats.org/spreadsheetml/2006/main" count="968" uniqueCount="377">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</sst>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20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44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45" t="s">
        <v>8</v>
      </c>
      <c r="B5" s="209"/>
      <c r="C5" s="210"/>
      <c r="D5" s="198"/>
      <c r="E5" s="200"/>
      <c r="F5" s="330" t="s">
        <v>9</v>
      </c>
      <c r="G5" s="210"/>
      <c r="H5" s="198"/>
      <c r="I5" s="199"/>
      <c r="J5" s="199"/>
      <c r="K5" s="199"/>
      <c r="L5" s="200"/>
      <c r="N5" s="25" t="s">
        <v>10</v>
      </c>
      <c r="O5" s="301">
        <v>45341</v>
      </c>
      <c r="P5" s="223"/>
      <c r="R5" s="346" t="s">
        <v>11</v>
      </c>
      <c r="S5" s="180"/>
      <c r="T5" s="274" t="s">
        <v>12</v>
      </c>
      <c r="U5" s="223"/>
      <c r="Z5" s="52"/>
      <c r="AA5" s="52"/>
      <c r="AB5" s="52"/>
    </row>
    <row r="6" spans="1:29" s="161" customFormat="1" ht="24" customHeight="1" x14ac:dyDescent="0.2">
      <c r="A6" s="245" t="s">
        <v>13</v>
      </c>
      <c r="B6" s="209"/>
      <c r="C6" s="210"/>
      <c r="D6" s="312" t="s">
        <v>14</v>
      </c>
      <c r="E6" s="313"/>
      <c r="F6" s="313"/>
      <c r="G6" s="313"/>
      <c r="H6" s="313"/>
      <c r="I6" s="313"/>
      <c r="J6" s="313"/>
      <c r="K6" s="313"/>
      <c r="L6" s="223"/>
      <c r="N6" s="25" t="s">
        <v>15</v>
      </c>
      <c r="O6" s="244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179" t="s">
        <v>16</v>
      </c>
      <c r="S6" s="180"/>
      <c r="T6" s="276" t="s">
        <v>17</v>
      </c>
      <c r="U6" s="20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87" t="str">
        <f>IFERROR(VLOOKUP(DeliveryAddress,Table,3,0),1)</f>
        <v>1</v>
      </c>
      <c r="E7" s="288"/>
      <c r="F7" s="288"/>
      <c r="G7" s="288"/>
      <c r="H7" s="288"/>
      <c r="I7" s="288"/>
      <c r="J7" s="288"/>
      <c r="K7" s="288"/>
      <c r="L7" s="289"/>
      <c r="N7" s="25"/>
      <c r="O7" s="43"/>
      <c r="P7" s="43"/>
      <c r="R7" s="168"/>
      <c r="S7" s="180"/>
      <c r="T7" s="277"/>
      <c r="U7" s="278"/>
      <c r="Z7" s="52"/>
      <c r="AA7" s="52"/>
      <c r="AB7" s="52"/>
    </row>
    <row r="8" spans="1:29" s="161" customFormat="1" ht="25.5" customHeight="1" x14ac:dyDescent="0.2">
      <c r="A8" s="336" t="s">
        <v>18</v>
      </c>
      <c r="B8" s="171"/>
      <c r="C8" s="172"/>
      <c r="D8" s="225"/>
      <c r="E8" s="226"/>
      <c r="F8" s="226"/>
      <c r="G8" s="226"/>
      <c r="H8" s="226"/>
      <c r="I8" s="226"/>
      <c r="J8" s="226"/>
      <c r="K8" s="226"/>
      <c r="L8" s="227"/>
      <c r="N8" s="25" t="s">
        <v>19</v>
      </c>
      <c r="O8" s="222">
        <v>0.33333333333333331</v>
      </c>
      <c r="P8" s="223"/>
      <c r="R8" s="168"/>
      <c r="S8" s="180"/>
      <c r="T8" s="277"/>
      <c r="U8" s="278"/>
      <c r="Z8" s="52"/>
      <c r="AA8" s="52"/>
      <c r="AB8" s="52"/>
    </row>
    <row r="9" spans="1:29" s="16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1"/>
      <c r="E9" s="176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301"/>
      <c r="P9" s="223"/>
      <c r="R9" s="168"/>
      <c r="S9" s="180"/>
      <c r="T9" s="279"/>
      <c r="U9" s="280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1"/>
      <c r="E10" s="176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320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22"/>
      <c r="P10" s="223"/>
      <c r="S10" s="25" t="s">
        <v>22</v>
      </c>
      <c r="T10" s="206" t="s">
        <v>23</v>
      </c>
      <c r="U10" s="20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2"/>
      <c r="P11" s="223"/>
      <c r="S11" s="25" t="s">
        <v>26</v>
      </c>
      <c r="T11" s="314" t="s">
        <v>27</v>
      </c>
      <c r="U11" s="315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331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10"/>
      <c r="N12" s="25" t="s">
        <v>29</v>
      </c>
      <c r="O12" s="310"/>
      <c r="P12" s="289"/>
      <c r="Q12" s="24"/>
      <c r="S12" s="25"/>
      <c r="T12" s="238"/>
      <c r="U12" s="168"/>
      <c r="Z12" s="52"/>
      <c r="AA12" s="52"/>
      <c r="AB12" s="52"/>
    </row>
    <row r="13" spans="1:29" s="161" customFormat="1" ht="23.25" customHeight="1" x14ac:dyDescent="0.2">
      <c r="A13" s="331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10"/>
      <c r="M13" s="27"/>
      <c r="N13" s="27" t="s">
        <v>31</v>
      </c>
      <c r="O13" s="314"/>
      <c r="P13" s="315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331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10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329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10"/>
      <c r="N15" s="260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1"/>
      <c r="O16" s="261"/>
      <c r="P16" s="261"/>
      <c r="Q16" s="261"/>
      <c r="R16" s="261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46" t="s">
        <v>37</v>
      </c>
      <c r="D17" s="190" t="s">
        <v>38</v>
      </c>
      <c r="E17" s="240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39"/>
      <c r="P17" s="239"/>
      <c r="Q17" s="239"/>
      <c r="R17" s="240"/>
      <c r="S17" s="341" t="s">
        <v>48</v>
      </c>
      <c r="T17" s="210"/>
      <c r="U17" s="190" t="s">
        <v>49</v>
      </c>
      <c r="V17" s="190" t="s">
        <v>50</v>
      </c>
      <c r="W17" s="177" t="s">
        <v>51</v>
      </c>
      <c r="X17" s="190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2" t="s">
        <v>56</v>
      </c>
    </row>
    <row r="18" spans="1:53" ht="14.25" customHeight="1" x14ac:dyDescent="0.2">
      <c r="A18" s="191"/>
      <c r="B18" s="191"/>
      <c r="C18" s="191"/>
      <c r="D18" s="241"/>
      <c r="E18" s="243"/>
      <c r="F18" s="191"/>
      <c r="G18" s="191"/>
      <c r="H18" s="191"/>
      <c r="I18" s="191"/>
      <c r="J18" s="191"/>
      <c r="K18" s="191"/>
      <c r="L18" s="191"/>
      <c r="M18" s="191"/>
      <c r="N18" s="241"/>
      <c r="O18" s="242"/>
      <c r="P18" s="242"/>
      <c r="Q18" s="242"/>
      <c r="R18" s="243"/>
      <c r="S18" s="160" t="s">
        <v>57</v>
      </c>
      <c r="T18" s="160" t="s">
        <v>58</v>
      </c>
      <c r="U18" s="191"/>
      <c r="V18" s="191"/>
      <c r="W18" s="178"/>
      <c r="X18" s="191"/>
      <c r="Y18" s="303"/>
      <c r="Z18" s="303"/>
      <c r="AA18" s="219"/>
      <c r="AB18" s="220"/>
      <c r="AC18" s="221"/>
      <c r="AD18" s="253"/>
      <c r="BA18" s="168"/>
    </row>
    <row r="19" spans="1:53" ht="27.75" hidden="1" customHeight="1" x14ac:dyDescent="0.2">
      <c r="A19" s="185" t="s">
        <v>59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49"/>
      <c r="Z19" s="49"/>
    </row>
    <row r="20" spans="1:53" ht="16.5" hidden="1" customHeight="1" x14ac:dyDescent="0.25">
      <c r="A20" s="184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9"/>
      <c r="Z20" s="159"/>
    </row>
    <row r="21" spans="1:53" ht="14.25" hidden="1" customHeight="1" x14ac:dyDescent="0.25">
      <c r="A21" s="188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3">
        <v>4607111035752</v>
      </c>
      <c r="E22" s="174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2"/>
      <c r="P22" s="182"/>
      <c r="Q22" s="182"/>
      <c r="R22" s="174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0" t="s">
        <v>66</v>
      </c>
      <c r="O23" s="171"/>
      <c r="P23" s="171"/>
      <c r="Q23" s="171"/>
      <c r="R23" s="171"/>
      <c r="S23" s="171"/>
      <c r="T23" s="172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0" t="s">
        <v>66</v>
      </c>
      <c r="O24" s="171"/>
      <c r="P24" s="171"/>
      <c r="Q24" s="171"/>
      <c r="R24" s="171"/>
      <c r="S24" s="171"/>
      <c r="T24" s="172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185" t="s">
        <v>68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49"/>
      <c r="Z25" s="49"/>
    </row>
    <row r="26" spans="1:53" ht="16.5" hidden="1" customHeight="1" x14ac:dyDescent="0.25">
      <c r="A26" s="184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9"/>
      <c r="Z26" s="159"/>
    </row>
    <row r="27" spans="1:53" ht="14.25" hidden="1" customHeight="1" x14ac:dyDescent="0.25">
      <c r="A27" s="188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3">
        <v>4607111036520</v>
      </c>
      <c r="E28" s="174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74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3">
        <v>4607111036605</v>
      </c>
      <c r="E29" s="174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74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3">
        <v>4607111036537</v>
      </c>
      <c r="E30" s="174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74"/>
      <c r="S30" s="35"/>
      <c r="T30" s="35"/>
      <c r="U30" s="36" t="s">
        <v>65</v>
      </c>
      <c r="V30" s="163">
        <v>298</v>
      </c>
      <c r="W30" s="164">
        <f>IFERROR(IF(V30="","",V30),"")</f>
        <v>298</v>
      </c>
      <c r="X30" s="37">
        <f>IFERROR(IF(V30="","",V30*0.00936),"")</f>
        <v>2.7892800000000002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3">
        <v>4607111036599</v>
      </c>
      <c r="E31" s="174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74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0" t="s">
        <v>66</v>
      </c>
      <c r="O32" s="171"/>
      <c r="P32" s="171"/>
      <c r="Q32" s="171"/>
      <c r="R32" s="171"/>
      <c r="S32" s="171"/>
      <c r="T32" s="172"/>
      <c r="U32" s="38" t="s">
        <v>65</v>
      </c>
      <c r="V32" s="165">
        <f>IFERROR(SUM(V28:V31),"0")</f>
        <v>298</v>
      </c>
      <c r="W32" s="165">
        <f>IFERROR(SUM(W28:W31),"0")</f>
        <v>298</v>
      </c>
      <c r="X32" s="165">
        <f>IFERROR(IF(X28="",0,X28),"0")+IFERROR(IF(X29="",0,X29),"0")+IFERROR(IF(X30="",0,X30),"0")+IFERROR(IF(X31="",0,X31),"0")</f>
        <v>2.7892800000000002</v>
      </c>
      <c r="Y32" s="166"/>
      <c r="Z32" s="166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0" t="s">
        <v>66</v>
      </c>
      <c r="O33" s="171"/>
      <c r="P33" s="171"/>
      <c r="Q33" s="171"/>
      <c r="R33" s="171"/>
      <c r="S33" s="171"/>
      <c r="T33" s="172"/>
      <c r="U33" s="38" t="s">
        <v>67</v>
      </c>
      <c r="V33" s="165">
        <f>IFERROR(SUMPRODUCT(V28:V31*H28:H31),"0")</f>
        <v>447</v>
      </c>
      <c r="W33" s="165">
        <f>IFERROR(SUMPRODUCT(W28:W31*H28:H31),"0")</f>
        <v>447</v>
      </c>
      <c r="X33" s="38"/>
      <c r="Y33" s="166"/>
      <c r="Z33" s="166"/>
    </row>
    <row r="34" spans="1:53" ht="16.5" hidden="1" customHeight="1" x14ac:dyDescent="0.25">
      <c r="A34" s="184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9"/>
      <c r="Z34" s="159"/>
    </row>
    <row r="35" spans="1:53" ht="14.25" hidden="1" customHeight="1" x14ac:dyDescent="0.25">
      <c r="A35" s="188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3">
        <v>4607111036285</v>
      </c>
      <c r="E36" s="174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74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3">
        <v>4607111036308</v>
      </c>
      <c r="E37" s="174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82"/>
      <c r="P37" s="182"/>
      <c r="Q37" s="182"/>
      <c r="R37" s="174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3">
        <v>4607111036315</v>
      </c>
      <c r="E38" s="174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74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3">
        <v>4607111036292</v>
      </c>
      <c r="E39" s="174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74"/>
      <c r="S39" s="35"/>
      <c r="T39" s="35"/>
      <c r="U39" s="36" t="s">
        <v>65</v>
      </c>
      <c r="V39" s="163">
        <v>110</v>
      </c>
      <c r="W39" s="164">
        <f>IFERROR(IF(V39="","",V39),"")</f>
        <v>110</v>
      </c>
      <c r="X39" s="37">
        <f>IFERROR(IF(V39="","",V39*0.0155),"")</f>
        <v>1.7050000000000001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0" t="s">
        <v>66</v>
      </c>
      <c r="O40" s="171"/>
      <c r="P40" s="171"/>
      <c r="Q40" s="171"/>
      <c r="R40" s="171"/>
      <c r="S40" s="171"/>
      <c r="T40" s="172"/>
      <c r="U40" s="38" t="s">
        <v>65</v>
      </c>
      <c r="V40" s="165">
        <f>IFERROR(SUM(V36:V39),"0")</f>
        <v>110</v>
      </c>
      <c r="W40" s="165">
        <f>IFERROR(SUM(W36:W39),"0")</f>
        <v>110</v>
      </c>
      <c r="X40" s="165">
        <f>IFERROR(IF(X36="",0,X36),"0")+IFERROR(IF(X37="",0,X37),"0")+IFERROR(IF(X38="",0,X38),"0")+IFERROR(IF(X39="",0,X39),"0")</f>
        <v>1.7050000000000001</v>
      </c>
      <c r="Y40" s="166"/>
      <c r="Z40" s="166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0" t="s">
        <v>66</v>
      </c>
      <c r="O41" s="171"/>
      <c r="P41" s="171"/>
      <c r="Q41" s="171"/>
      <c r="R41" s="171"/>
      <c r="S41" s="171"/>
      <c r="T41" s="172"/>
      <c r="U41" s="38" t="s">
        <v>67</v>
      </c>
      <c r="V41" s="165">
        <f>IFERROR(SUMPRODUCT(V36:V39*H36:H39),"0")</f>
        <v>660</v>
      </c>
      <c r="W41" s="165">
        <f>IFERROR(SUMPRODUCT(W36:W39*H36:H39),"0")</f>
        <v>660</v>
      </c>
      <c r="X41" s="38"/>
      <c r="Y41" s="166"/>
      <c r="Z41" s="166"/>
    </row>
    <row r="42" spans="1:53" ht="16.5" hidden="1" customHeight="1" x14ac:dyDescent="0.25">
      <c r="A42" s="184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9"/>
      <c r="Z42" s="159"/>
    </row>
    <row r="43" spans="1:53" ht="14.25" hidden="1" customHeight="1" x14ac:dyDescent="0.25">
      <c r="A43" s="188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3">
        <v>4607111037053</v>
      </c>
      <c r="E44" s="174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2"/>
      <c r="P44" s="182"/>
      <c r="Q44" s="182"/>
      <c r="R44" s="174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3">
        <v>4607111037060</v>
      </c>
      <c r="E45" s="174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74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0" t="s">
        <v>66</v>
      </c>
      <c r="O46" s="171"/>
      <c r="P46" s="171"/>
      <c r="Q46" s="171"/>
      <c r="R46" s="171"/>
      <c r="S46" s="171"/>
      <c r="T46" s="172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0" t="s">
        <v>66</v>
      </c>
      <c r="O47" s="171"/>
      <c r="P47" s="171"/>
      <c r="Q47" s="171"/>
      <c r="R47" s="171"/>
      <c r="S47" s="171"/>
      <c r="T47" s="172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84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9"/>
      <c r="Z48" s="159"/>
    </row>
    <row r="49" spans="1:53" ht="14.25" hidden="1" customHeight="1" x14ac:dyDescent="0.25">
      <c r="A49" s="188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3">
        <v>4607111037190</v>
      </c>
      <c r="E50" s="174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2"/>
      <c r="P50" s="182"/>
      <c r="Q50" s="182"/>
      <c r="R50" s="174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3">
        <v>4607111037183</v>
      </c>
      <c r="E51" s="174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2"/>
      <c r="P51" s="182"/>
      <c r="Q51" s="182"/>
      <c r="R51" s="174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3">
        <v>4607111037091</v>
      </c>
      <c r="E52" s="174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2"/>
      <c r="P52" s="182"/>
      <c r="Q52" s="182"/>
      <c r="R52" s="174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3">
        <v>4607111036902</v>
      </c>
      <c r="E53" s="174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2"/>
      <c r="P53" s="182"/>
      <c r="Q53" s="182"/>
      <c r="R53" s="174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3">
        <v>4607111036858</v>
      </c>
      <c r="E54" s="174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2"/>
      <c r="P54" s="182"/>
      <c r="Q54" s="182"/>
      <c r="R54" s="174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3">
        <v>4607111036889</v>
      </c>
      <c r="E55" s="174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2"/>
      <c r="P55" s="182"/>
      <c r="Q55" s="182"/>
      <c r="R55" s="174"/>
      <c r="S55" s="35"/>
      <c r="T55" s="35"/>
      <c r="U55" s="36" t="s">
        <v>65</v>
      </c>
      <c r="V55" s="163">
        <v>43</v>
      </c>
      <c r="W55" s="164">
        <f t="shared" si="0"/>
        <v>43</v>
      </c>
      <c r="X55" s="37">
        <f t="shared" si="1"/>
        <v>0.66649999999999998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0" t="s">
        <v>66</v>
      </c>
      <c r="O56" s="171"/>
      <c r="P56" s="171"/>
      <c r="Q56" s="171"/>
      <c r="R56" s="171"/>
      <c r="S56" s="171"/>
      <c r="T56" s="172"/>
      <c r="U56" s="38" t="s">
        <v>65</v>
      </c>
      <c r="V56" s="165">
        <f>IFERROR(SUM(V50:V55),"0")</f>
        <v>43</v>
      </c>
      <c r="W56" s="165">
        <f>IFERROR(SUM(W50:W55),"0")</f>
        <v>43</v>
      </c>
      <c r="X56" s="165">
        <f>IFERROR(IF(X50="",0,X50),"0")+IFERROR(IF(X51="",0,X51),"0")+IFERROR(IF(X52="",0,X52),"0")+IFERROR(IF(X53="",0,X53),"0")+IFERROR(IF(X54="",0,X54),"0")+IFERROR(IF(X55="",0,X55),"0")</f>
        <v>0.66649999999999998</v>
      </c>
      <c r="Y56" s="166"/>
      <c r="Z56" s="166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0" t="s">
        <v>66</v>
      </c>
      <c r="O57" s="171"/>
      <c r="P57" s="171"/>
      <c r="Q57" s="171"/>
      <c r="R57" s="171"/>
      <c r="S57" s="171"/>
      <c r="T57" s="172"/>
      <c r="U57" s="38" t="s">
        <v>67</v>
      </c>
      <c r="V57" s="165">
        <f>IFERROR(SUMPRODUCT(V50:V55*H50:H55),"0")</f>
        <v>309.60000000000002</v>
      </c>
      <c r="W57" s="165">
        <f>IFERROR(SUMPRODUCT(W50:W55*H50:H55),"0")</f>
        <v>309.60000000000002</v>
      </c>
      <c r="X57" s="38"/>
      <c r="Y57" s="166"/>
      <c r="Z57" s="166"/>
    </row>
    <row r="58" spans="1:53" ht="16.5" hidden="1" customHeight="1" x14ac:dyDescent="0.25">
      <c r="A58" s="184" t="s">
        <v>111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9"/>
      <c r="Z58" s="159"/>
    </row>
    <row r="59" spans="1:53" ht="14.25" hidden="1" customHeight="1" x14ac:dyDescent="0.25">
      <c r="A59" s="188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3">
        <v>4607111037411</v>
      </c>
      <c r="E60" s="174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2"/>
      <c r="P60" s="182"/>
      <c r="Q60" s="182"/>
      <c r="R60" s="174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3">
        <v>4607111036728</v>
      </c>
      <c r="E61" s="174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2"/>
      <c r="P61" s="182"/>
      <c r="Q61" s="182"/>
      <c r="R61" s="174"/>
      <c r="S61" s="35"/>
      <c r="T61" s="35"/>
      <c r="U61" s="36" t="s">
        <v>65</v>
      </c>
      <c r="V61" s="163">
        <v>342</v>
      </c>
      <c r="W61" s="164">
        <f>IFERROR(IF(V61="","",V61),"")</f>
        <v>342</v>
      </c>
      <c r="X61" s="37">
        <f>IFERROR(IF(V61="","",V61*0.00866),"")</f>
        <v>2.9617199999999997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0" t="s">
        <v>66</v>
      </c>
      <c r="O62" s="171"/>
      <c r="P62" s="171"/>
      <c r="Q62" s="171"/>
      <c r="R62" s="171"/>
      <c r="S62" s="171"/>
      <c r="T62" s="172"/>
      <c r="U62" s="38" t="s">
        <v>65</v>
      </c>
      <c r="V62" s="165">
        <f>IFERROR(SUM(V60:V61),"0")</f>
        <v>342</v>
      </c>
      <c r="W62" s="165">
        <f>IFERROR(SUM(W60:W61),"0")</f>
        <v>342</v>
      </c>
      <c r="X62" s="165">
        <f>IFERROR(IF(X60="",0,X60),"0")+IFERROR(IF(X61="",0,X61),"0")</f>
        <v>2.9617199999999997</v>
      </c>
      <c r="Y62" s="166"/>
      <c r="Z62" s="166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0" t="s">
        <v>66</v>
      </c>
      <c r="O63" s="171"/>
      <c r="P63" s="171"/>
      <c r="Q63" s="171"/>
      <c r="R63" s="171"/>
      <c r="S63" s="171"/>
      <c r="T63" s="172"/>
      <c r="U63" s="38" t="s">
        <v>67</v>
      </c>
      <c r="V63" s="165">
        <f>IFERROR(SUMPRODUCT(V60:V61*H60:H61),"0")</f>
        <v>1710</v>
      </c>
      <c r="W63" s="165">
        <f>IFERROR(SUMPRODUCT(W60:W61*H60:H61),"0")</f>
        <v>1710</v>
      </c>
      <c r="X63" s="38"/>
      <c r="Y63" s="166"/>
      <c r="Z63" s="166"/>
    </row>
    <row r="64" spans="1:53" ht="16.5" hidden="1" customHeight="1" x14ac:dyDescent="0.25">
      <c r="A64" s="184" t="s">
        <v>117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9"/>
      <c r="Z64" s="159"/>
    </row>
    <row r="65" spans="1:53" ht="14.25" hidden="1" customHeight="1" x14ac:dyDescent="0.25">
      <c r="A65" s="188" t="s">
        <v>118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3">
        <v>4607111033659</v>
      </c>
      <c r="E66" s="174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74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0" t="s">
        <v>66</v>
      </c>
      <c r="O67" s="171"/>
      <c r="P67" s="171"/>
      <c r="Q67" s="171"/>
      <c r="R67" s="171"/>
      <c r="S67" s="171"/>
      <c r="T67" s="172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0" t="s">
        <v>66</v>
      </c>
      <c r="O68" s="171"/>
      <c r="P68" s="171"/>
      <c r="Q68" s="171"/>
      <c r="R68" s="171"/>
      <c r="S68" s="171"/>
      <c r="T68" s="172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84" t="s">
        <v>121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9"/>
      <c r="Z69" s="159"/>
    </row>
    <row r="70" spans="1:53" ht="14.25" hidden="1" customHeight="1" x14ac:dyDescent="0.25">
      <c r="A70" s="188" t="s">
        <v>122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8"/>
      <c r="Z70" s="158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3">
        <v>4607111034137</v>
      </c>
      <c r="E71" s="174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74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3">
        <v>4607111034120</v>
      </c>
      <c r="E72" s="174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74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0" t="s">
        <v>66</v>
      </c>
      <c r="O73" s="171"/>
      <c r="P73" s="171"/>
      <c r="Q73" s="171"/>
      <c r="R73" s="171"/>
      <c r="S73" s="171"/>
      <c r="T73" s="172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0" t="s">
        <v>66</v>
      </c>
      <c r="O74" s="171"/>
      <c r="P74" s="171"/>
      <c r="Q74" s="171"/>
      <c r="R74" s="171"/>
      <c r="S74" s="171"/>
      <c r="T74" s="172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hidden="1" customHeight="1" x14ac:dyDescent="0.25">
      <c r="A75" s="184" t="s">
        <v>127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9"/>
      <c r="Z75" s="159"/>
    </row>
    <row r="76" spans="1:53" ht="14.25" hidden="1" customHeight="1" x14ac:dyDescent="0.25">
      <c r="A76" s="188" t="s">
        <v>118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3">
        <v>4607111036407</v>
      </c>
      <c r="E77" s="174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74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3">
        <v>4607111033628</v>
      </c>
      <c r="E78" s="174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74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3">
        <v>4607111033451</v>
      </c>
      <c r="E79" s="174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74"/>
      <c r="S79" s="35"/>
      <c r="T79" s="35"/>
      <c r="U79" s="36" t="s">
        <v>65</v>
      </c>
      <c r="V79" s="163">
        <v>164</v>
      </c>
      <c r="W79" s="164">
        <f t="shared" si="2"/>
        <v>164</v>
      </c>
      <c r="X79" s="37">
        <f t="shared" si="3"/>
        <v>2.9323199999999998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3">
        <v>4607111035141</v>
      </c>
      <c r="E80" s="174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74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3">
        <v>4607111035028</v>
      </c>
      <c r="E81" s="174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74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3">
        <v>4607111033444</v>
      </c>
      <c r="E82" s="174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74"/>
      <c r="S82" s="35"/>
      <c r="T82" s="35"/>
      <c r="U82" s="36" t="s">
        <v>65</v>
      </c>
      <c r="V82" s="163">
        <v>162</v>
      </c>
      <c r="W82" s="164">
        <f t="shared" si="2"/>
        <v>162</v>
      </c>
      <c r="X82" s="37">
        <f t="shared" si="3"/>
        <v>2.89656</v>
      </c>
      <c r="Y82" s="57"/>
      <c r="Z82" s="58"/>
      <c r="AD82" s="62"/>
      <c r="BA82" s="90" t="s">
        <v>74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0" t="s">
        <v>66</v>
      </c>
      <c r="O83" s="171"/>
      <c r="P83" s="171"/>
      <c r="Q83" s="171"/>
      <c r="R83" s="171"/>
      <c r="S83" s="171"/>
      <c r="T83" s="172"/>
      <c r="U83" s="38" t="s">
        <v>65</v>
      </c>
      <c r="V83" s="165">
        <f>IFERROR(SUM(V77:V82),"0")</f>
        <v>326</v>
      </c>
      <c r="W83" s="165">
        <f>IFERROR(SUM(W77:W82),"0")</f>
        <v>326</v>
      </c>
      <c r="X83" s="165">
        <f>IFERROR(IF(X77="",0,X77),"0")+IFERROR(IF(X78="",0,X78),"0")+IFERROR(IF(X79="",0,X79),"0")+IFERROR(IF(X80="",0,X80),"0")+IFERROR(IF(X81="",0,X81),"0")+IFERROR(IF(X82="",0,X82),"0")</f>
        <v>5.8288799999999998</v>
      </c>
      <c r="Y83" s="166"/>
      <c r="Z83" s="166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0" t="s">
        <v>66</v>
      </c>
      <c r="O84" s="171"/>
      <c r="P84" s="171"/>
      <c r="Q84" s="171"/>
      <c r="R84" s="171"/>
      <c r="S84" s="171"/>
      <c r="T84" s="172"/>
      <c r="U84" s="38" t="s">
        <v>67</v>
      </c>
      <c r="V84" s="165">
        <f>IFERROR(SUMPRODUCT(V77:V82*H77:H82),"0")</f>
        <v>1173.5999999999999</v>
      </c>
      <c r="W84" s="165">
        <f>IFERROR(SUMPRODUCT(W77:W82*H77:H82),"0")</f>
        <v>1173.5999999999999</v>
      </c>
      <c r="X84" s="38"/>
      <c r="Y84" s="166"/>
      <c r="Z84" s="166"/>
    </row>
    <row r="85" spans="1:53" ht="16.5" hidden="1" customHeight="1" x14ac:dyDescent="0.25">
      <c r="A85" s="184" t="s">
        <v>140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9"/>
      <c r="Z85" s="159"/>
    </row>
    <row r="86" spans="1:53" ht="14.25" hidden="1" customHeight="1" x14ac:dyDescent="0.25">
      <c r="A86" s="188" t="s">
        <v>140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3">
        <v>4607025784012</v>
      </c>
      <c r="E87" s="174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74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3">
        <v>4607025784319</v>
      </c>
      <c r="E88" s="174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74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3">
        <v>4607111035370</v>
      </c>
      <c r="E89" s="174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74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0" t="s">
        <v>66</v>
      </c>
      <c r="O90" s="171"/>
      <c r="P90" s="171"/>
      <c r="Q90" s="171"/>
      <c r="R90" s="171"/>
      <c r="S90" s="171"/>
      <c r="T90" s="172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0" t="s">
        <v>66</v>
      </c>
      <c r="O91" s="171"/>
      <c r="P91" s="171"/>
      <c r="Q91" s="171"/>
      <c r="R91" s="171"/>
      <c r="S91" s="171"/>
      <c r="T91" s="172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84" t="s">
        <v>147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9"/>
      <c r="Z92" s="159"/>
    </row>
    <row r="93" spans="1:53" ht="14.25" hidden="1" customHeight="1" x14ac:dyDescent="0.25">
      <c r="A93" s="188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8"/>
      <c r="Z93" s="158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3">
        <v>4607111033970</v>
      </c>
      <c r="E94" s="174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2"/>
      <c r="P94" s="182"/>
      <c r="Q94" s="182"/>
      <c r="R94" s="174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3">
        <v>4607111034144</v>
      </c>
      <c r="E95" s="174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7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2"/>
      <c r="P95" s="182"/>
      <c r="Q95" s="182"/>
      <c r="R95" s="174"/>
      <c r="S95" s="35"/>
      <c r="T95" s="35"/>
      <c r="U95" s="36" t="s">
        <v>65</v>
      </c>
      <c r="V95" s="163">
        <v>173</v>
      </c>
      <c r="W95" s="164">
        <f>IFERROR(IF(V95="","",V95),"")</f>
        <v>173</v>
      </c>
      <c r="X95" s="37">
        <f>IFERROR(IF(V95="","",V95*0.0155),"")</f>
        <v>2.6814999999999998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3">
        <v>4607111033987</v>
      </c>
      <c r="E96" s="174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2"/>
      <c r="P96" s="182"/>
      <c r="Q96" s="182"/>
      <c r="R96" s="174"/>
      <c r="S96" s="35"/>
      <c r="T96" s="35"/>
      <c r="U96" s="36" t="s">
        <v>65</v>
      </c>
      <c r="V96" s="163">
        <v>18</v>
      </c>
      <c r="W96" s="164">
        <f>IFERROR(IF(V96="","",V96),"")</f>
        <v>18</v>
      </c>
      <c r="X96" s="37">
        <f>IFERROR(IF(V96="","",V96*0.0155),"")</f>
        <v>0.27900000000000003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3">
        <v>4607111034151</v>
      </c>
      <c r="E97" s="174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2"/>
      <c r="P97" s="182"/>
      <c r="Q97" s="182"/>
      <c r="R97" s="174"/>
      <c r="S97" s="35"/>
      <c r="T97" s="35"/>
      <c r="U97" s="36" t="s">
        <v>65</v>
      </c>
      <c r="V97" s="163">
        <v>208</v>
      </c>
      <c r="W97" s="164">
        <f>IFERROR(IF(V97="","",V97),"")</f>
        <v>208</v>
      </c>
      <c r="X97" s="37">
        <f>IFERROR(IF(V97="","",V97*0.0155),"")</f>
        <v>3.2240000000000002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0" t="s">
        <v>66</v>
      </c>
      <c r="O98" s="171"/>
      <c r="P98" s="171"/>
      <c r="Q98" s="171"/>
      <c r="R98" s="171"/>
      <c r="S98" s="171"/>
      <c r="T98" s="172"/>
      <c r="U98" s="38" t="s">
        <v>65</v>
      </c>
      <c r="V98" s="165">
        <f>IFERROR(SUM(V94:V97),"0")</f>
        <v>399</v>
      </c>
      <c r="W98" s="165">
        <f>IFERROR(SUM(W94:W97),"0")</f>
        <v>399</v>
      </c>
      <c r="X98" s="165">
        <f>IFERROR(IF(X94="",0,X94),"0")+IFERROR(IF(X95="",0,X95),"0")+IFERROR(IF(X96="",0,X96),"0")+IFERROR(IF(X97="",0,X97),"0")</f>
        <v>6.1844999999999999</v>
      </c>
      <c r="Y98" s="166"/>
      <c r="Z98" s="166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0" t="s">
        <v>66</v>
      </c>
      <c r="O99" s="171"/>
      <c r="P99" s="171"/>
      <c r="Q99" s="171"/>
      <c r="R99" s="171"/>
      <c r="S99" s="171"/>
      <c r="T99" s="172"/>
      <c r="U99" s="38" t="s">
        <v>67</v>
      </c>
      <c r="V99" s="165">
        <f>IFERROR(SUMPRODUCT(V94:V97*H94:H97),"0")</f>
        <v>2867.04</v>
      </c>
      <c r="W99" s="165">
        <f>IFERROR(SUMPRODUCT(W94:W97*H94:H97),"0")</f>
        <v>2867.04</v>
      </c>
      <c r="X99" s="38"/>
      <c r="Y99" s="166"/>
      <c r="Z99" s="166"/>
    </row>
    <row r="100" spans="1:53" ht="16.5" hidden="1" customHeight="1" x14ac:dyDescent="0.25">
      <c r="A100" s="184" t="s">
        <v>156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9"/>
      <c r="Z100" s="159"/>
    </row>
    <row r="101" spans="1:53" ht="14.25" hidden="1" customHeight="1" x14ac:dyDescent="0.25">
      <c r="A101" s="188" t="s">
        <v>118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3">
        <v>4607111034014</v>
      </c>
      <c r="E102" s="174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74"/>
      <c r="S102" s="35"/>
      <c r="T102" s="35"/>
      <c r="U102" s="36" t="s">
        <v>65</v>
      </c>
      <c r="V102" s="163">
        <v>152</v>
      </c>
      <c r="W102" s="164">
        <f>IFERROR(IF(V102="","",V102),"")</f>
        <v>152</v>
      </c>
      <c r="X102" s="37">
        <f>IFERROR(IF(V102="","",V102*0.01788),"")</f>
        <v>2.7177600000000002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3">
        <v>4607111033994</v>
      </c>
      <c r="E103" s="174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74"/>
      <c r="S103" s="35"/>
      <c r="T103" s="35"/>
      <c r="U103" s="36" t="s">
        <v>65</v>
      </c>
      <c r="V103" s="163">
        <v>156</v>
      </c>
      <c r="W103" s="164">
        <f>IFERROR(IF(V103="","",V103),"")</f>
        <v>156</v>
      </c>
      <c r="X103" s="37">
        <f>IFERROR(IF(V103="","",V103*0.01788),"")</f>
        <v>2.7892800000000002</v>
      </c>
      <c r="Y103" s="57"/>
      <c r="Z103" s="58"/>
      <c r="AD103" s="62"/>
      <c r="BA103" s="99" t="s">
        <v>74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0" t="s">
        <v>66</v>
      </c>
      <c r="O104" s="171"/>
      <c r="P104" s="171"/>
      <c r="Q104" s="171"/>
      <c r="R104" s="171"/>
      <c r="S104" s="171"/>
      <c r="T104" s="172"/>
      <c r="U104" s="38" t="s">
        <v>65</v>
      </c>
      <c r="V104" s="165">
        <f>IFERROR(SUM(V102:V103),"0")</f>
        <v>308</v>
      </c>
      <c r="W104" s="165">
        <f>IFERROR(SUM(W102:W103),"0")</f>
        <v>308</v>
      </c>
      <c r="X104" s="165">
        <f>IFERROR(IF(X102="",0,X102),"0")+IFERROR(IF(X103="",0,X103),"0")</f>
        <v>5.5070399999999999</v>
      </c>
      <c r="Y104" s="166"/>
      <c r="Z104" s="166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0" t="s">
        <v>66</v>
      </c>
      <c r="O105" s="171"/>
      <c r="P105" s="171"/>
      <c r="Q105" s="171"/>
      <c r="R105" s="171"/>
      <c r="S105" s="171"/>
      <c r="T105" s="172"/>
      <c r="U105" s="38" t="s">
        <v>67</v>
      </c>
      <c r="V105" s="165">
        <f>IFERROR(SUMPRODUCT(V102:V103*H102:H103),"0")</f>
        <v>924</v>
      </c>
      <c r="W105" s="165">
        <f>IFERROR(SUMPRODUCT(W102:W103*H102:H103),"0")</f>
        <v>924</v>
      </c>
      <c r="X105" s="38"/>
      <c r="Y105" s="166"/>
      <c r="Z105" s="166"/>
    </row>
    <row r="106" spans="1:53" ht="16.5" hidden="1" customHeight="1" x14ac:dyDescent="0.25">
      <c r="A106" s="184" t="s">
        <v>161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9"/>
      <c r="Z106" s="159"/>
    </row>
    <row r="107" spans="1:53" ht="14.25" hidden="1" customHeight="1" x14ac:dyDescent="0.25">
      <c r="A107" s="188" t="s">
        <v>118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3">
        <v>4607111034199</v>
      </c>
      <c r="E108" s="174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74"/>
      <c r="S108" s="35"/>
      <c r="T108" s="35"/>
      <c r="U108" s="36" t="s">
        <v>65</v>
      </c>
      <c r="V108" s="163">
        <v>163</v>
      </c>
      <c r="W108" s="164">
        <f>IFERROR(IF(V108="","",V108),"")</f>
        <v>163</v>
      </c>
      <c r="X108" s="37">
        <f>IFERROR(IF(V108="","",V108*0.01788),"")</f>
        <v>2.9144399999999999</v>
      </c>
      <c r="Y108" s="57"/>
      <c r="Z108" s="58"/>
      <c r="AD108" s="62"/>
      <c r="BA108" s="100" t="s">
        <v>74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0" t="s">
        <v>66</v>
      </c>
      <c r="O109" s="171"/>
      <c r="P109" s="171"/>
      <c r="Q109" s="171"/>
      <c r="R109" s="171"/>
      <c r="S109" s="171"/>
      <c r="T109" s="172"/>
      <c r="U109" s="38" t="s">
        <v>65</v>
      </c>
      <c r="V109" s="165">
        <f>IFERROR(SUM(V108:V108),"0")</f>
        <v>163</v>
      </c>
      <c r="W109" s="165">
        <f>IFERROR(SUM(W108:W108),"0")</f>
        <v>163</v>
      </c>
      <c r="X109" s="165">
        <f>IFERROR(IF(X108="",0,X108),"0")</f>
        <v>2.9144399999999999</v>
      </c>
      <c r="Y109" s="166"/>
      <c r="Z109" s="166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0" t="s">
        <v>66</v>
      </c>
      <c r="O110" s="171"/>
      <c r="P110" s="171"/>
      <c r="Q110" s="171"/>
      <c r="R110" s="171"/>
      <c r="S110" s="171"/>
      <c r="T110" s="172"/>
      <c r="U110" s="38" t="s">
        <v>67</v>
      </c>
      <c r="V110" s="165">
        <f>IFERROR(SUMPRODUCT(V108:V108*H108:H108),"0")</f>
        <v>489</v>
      </c>
      <c r="W110" s="165">
        <f>IFERROR(SUMPRODUCT(W108:W108*H108:H108),"0")</f>
        <v>489</v>
      </c>
      <c r="X110" s="38"/>
      <c r="Y110" s="166"/>
      <c r="Z110" s="166"/>
    </row>
    <row r="111" spans="1:53" ht="16.5" hidden="1" customHeight="1" x14ac:dyDescent="0.25">
      <c r="A111" s="184" t="s">
        <v>164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9"/>
      <c r="Z111" s="159"/>
    </row>
    <row r="112" spans="1:53" ht="14.25" hidden="1" customHeight="1" x14ac:dyDescent="0.25">
      <c r="A112" s="188" t="s">
        <v>118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3">
        <v>4607111034670</v>
      </c>
      <c r="E113" s="174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74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3">
        <v>4607111034687</v>
      </c>
      <c r="E114" s="174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2"/>
      <c r="P114" s="182"/>
      <c r="Q114" s="182"/>
      <c r="R114" s="174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3">
        <v>4607111034380</v>
      </c>
      <c r="E115" s="174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9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2"/>
      <c r="P115" s="182"/>
      <c r="Q115" s="182"/>
      <c r="R115" s="174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4301135114</v>
      </c>
      <c r="D116" s="173">
        <v>4607111034397</v>
      </c>
      <c r="E116" s="174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2"/>
      <c r="P116" s="182"/>
      <c r="Q116" s="182"/>
      <c r="R116" s="174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0" t="s">
        <v>66</v>
      </c>
      <c r="O117" s="171"/>
      <c r="P117" s="171"/>
      <c r="Q117" s="171"/>
      <c r="R117" s="171"/>
      <c r="S117" s="171"/>
      <c r="T117" s="172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0" t="s">
        <v>66</v>
      </c>
      <c r="O118" s="171"/>
      <c r="P118" s="171"/>
      <c r="Q118" s="171"/>
      <c r="R118" s="171"/>
      <c r="S118" s="171"/>
      <c r="T118" s="172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84" t="s">
        <v>174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9"/>
      <c r="Z119" s="159"/>
    </row>
    <row r="120" spans="1:53" ht="14.25" hidden="1" customHeight="1" x14ac:dyDescent="0.25">
      <c r="A120" s="188" t="s">
        <v>118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3">
        <v>4607111035806</v>
      </c>
      <c r="E121" s="174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74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0" t="s">
        <v>66</v>
      </c>
      <c r="O122" s="171"/>
      <c r="P122" s="171"/>
      <c r="Q122" s="171"/>
      <c r="R122" s="171"/>
      <c r="S122" s="171"/>
      <c r="T122" s="172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0" t="s">
        <v>66</v>
      </c>
      <c r="O123" s="171"/>
      <c r="P123" s="171"/>
      <c r="Q123" s="171"/>
      <c r="R123" s="171"/>
      <c r="S123" s="171"/>
      <c r="T123" s="172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84" t="s">
        <v>177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9"/>
      <c r="Z124" s="159"/>
    </row>
    <row r="125" spans="1:53" ht="14.25" hidden="1" customHeight="1" x14ac:dyDescent="0.25">
      <c r="A125" s="188" t="s">
        <v>178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3">
        <v>4607111035639</v>
      </c>
      <c r="E126" s="174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74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3">
        <v>4607111035646</v>
      </c>
      <c r="E127" s="174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74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0" t="s">
        <v>66</v>
      </c>
      <c r="O128" s="171"/>
      <c r="P128" s="171"/>
      <c r="Q128" s="171"/>
      <c r="R128" s="171"/>
      <c r="S128" s="171"/>
      <c r="T128" s="172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0" t="s">
        <v>66</v>
      </c>
      <c r="O129" s="171"/>
      <c r="P129" s="171"/>
      <c r="Q129" s="171"/>
      <c r="R129" s="171"/>
      <c r="S129" s="171"/>
      <c r="T129" s="172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84" t="s">
        <v>185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9"/>
      <c r="Z130" s="159"/>
    </row>
    <row r="131" spans="1:53" ht="14.25" hidden="1" customHeight="1" x14ac:dyDescent="0.25">
      <c r="A131" s="188" t="s">
        <v>118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3">
        <v>4607111036568</v>
      </c>
      <c r="E132" s="174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74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0" t="s">
        <v>66</v>
      </c>
      <c r="O133" s="171"/>
      <c r="P133" s="171"/>
      <c r="Q133" s="171"/>
      <c r="R133" s="171"/>
      <c r="S133" s="171"/>
      <c r="T133" s="172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0" t="s">
        <v>66</v>
      </c>
      <c r="O134" s="171"/>
      <c r="P134" s="171"/>
      <c r="Q134" s="171"/>
      <c r="R134" s="171"/>
      <c r="S134" s="171"/>
      <c r="T134" s="172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185" t="s">
        <v>188</v>
      </c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49"/>
      <c r="Z135" s="49"/>
    </row>
    <row r="136" spans="1:53" ht="16.5" hidden="1" customHeight="1" x14ac:dyDescent="0.25">
      <c r="A136" s="184" t="s">
        <v>189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9"/>
      <c r="Z136" s="159"/>
    </row>
    <row r="137" spans="1:53" ht="14.25" hidden="1" customHeight="1" x14ac:dyDescent="0.25">
      <c r="A137" s="188" t="s">
        <v>178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3">
        <v>4607111037701</v>
      </c>
      <c r="E138" s="174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74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0" t="s">
        <v>66</v>
      </c>
      <c r="O139" s="171"/>
      <c r="P139" s="171"/>
      <c r="Q139" s="171"/>
      <c r="R139" s="171"/>
      <c r="S139" s="171"/>
      <c r="T139" s="172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0" t="s">
        <v>66</v>
      </c>
      <c r="O140" s="171"/>
      <c r="P140" s="171"/>
      <c r="Q140" s="171"/>
      <c r="R140" s="171"/>
      <c r="S140" s="171"/>
      <c r="T140" s="172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84" t="s">
        <v>192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9"/>
      <c r="Z141" s="159"/>
    </row>
    <row r="142" spans="1:53" ht="14.25" hidden="1" customHeight="1" x14ac:dyDescent="0.25">
      <c r="A142" s="188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3">
        <v>4607111036384</v>
      </c>
      <c r="E143" s="174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42" t="s">
        <v>195</v>
      </c>
      <c r="O143" s="182"/>
      <c r="P143" s="182"/>
      <c r="Q143" s="182"/>
      <c r="R143" s="174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3">
        <v>4640242180250</v>
      </c>
      <c r="E144" s="174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09" t="s">
        <v>198</v>
      </c>
      <c r="O144" s="182"/>
      <c r="P144" s="182"/>
      <c r="Q144" s="182"/>
      <c r="R144" s="174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3">
        <v>4607111036216</v>
      </c>
      <c r="E145" s="174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2"/>
      <c r="P145" s="182"/>
      <c r="Q145" s="182"/>
      <c r="R145" s="174"/>
      <c r="S145" s="35"/>
      <c r="T145" s="35"/>
      <c r="U145" s="36" t="s">
        <v>65</v>
      </c>
      <c r="V145" s="163">
        <v>100</v>
      </c>
      <c r="W145" s="164">
        <f>IFERROR(IF(V145="","",V145),"")</f>
        <v>100</v>
      </c>
      <c r="X145" s="37">
        <f>IFERROR(IF(V145="","",V145*0.00866),"")</f>
        <v>0.86599999999999988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3">
        <v>4607111036278</v>
      </c>
      <c r="E146" s="174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25" t="s">
        <v>203</v>
      </c>
      <c r="O146" s="182"/>
      <c r="P146" s="182"/>
      <c r="Q146" s="182"/>
      <c r="R146" s="174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0" t="s">
        <v>66</v>
      </c>
      <c r="O147" s="171"/>
      <c r="P147" s="171"/>
      <c r="Q147" s="171"/>
      <c r="R147" s="171"/>
      <c r="S147" s="171"/>
      <c r="T147" s="172"/>
      <c r="U147" s="38" t="s">
        <v>65</v>
      </c>
      <c r="V147" s="165">
        <f>IFERROR(SUM(V143:V146),"0")</f>
        <v>100</v>
      </c>
      <c r="W147" s="165">
        <f>IFERROR(SUM(W143:W146),"0")</f>
        <v>100</v>
      </c>
      <c r="X147" s="165">
        <f>IFERROR(IF(X143="",0,X143),"0")+IFERROR(IF(X144="",0,X144),"0")+IFERROR(IF(X145="",0,X145),"0")+IFERROR(IF(X146="",0,X146),"0")</f>
        <v>0.86599999999999988</v>
      </c>
      <c r="Y147" s="166"/>
      <c r="Z147" s="166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0" t="s">
        <v>66</v>
      </c>
      <c r="O148" s="171"/>
      <c r="P148" s="171"/>
      <c r="Q148" s="171"/>
      <c r="R148" s="171"/>
      <c r="S148" s="171"/>
      <c r="T148" s="172"/>
      <c r="U148" s="38" t="s">
        <v>67</v>
      </c>
      <c r="V148" s="165">
        <f>IFERROR(SUMPRODUCT(V143:V146*H143:H146),"0")</f>
        <v>500</v>
      </c>
      <c r="W148" s="165">
        <f>IFERROR(SUMPRODUCT(W143:W146*H143:H146),"0")</f>
        <v>500</v>
      </c>
      <c r="X148" s="38"/>
      <c r="Y148" s="166"/>
      <c r="Z148" s="166"/>
    </row>
    <row r="149" spans="1:53" ht="14.25" hidden="1" customHeight="1" x14ac:dyDescent="0.25">
      <c r="A149" s="188" t="s">
        <v>204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3">
        <v>4607111036827</v>
      </c>
      <c r="E150" s="174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74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3">
        <v>4607111036834</v>
      </c>
      <c r="E151" s="174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74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0" t="s">
        <v>66</v>
      </c>
      <c r="O152" s="171"/>
      <c r="P152" s="171"/>
      <c r="Q152" s="171"/>
      <c r="R152" s="171"/>
      <c r="S152" s="171"/>
      <c r="T152" s="172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0" t="s">
        <v>66</v>
      </c>
      <c r="O153" s="171"/>
      <c r="P153" s="171"/>
      <c r="Q153" s="171"/>
      <c r="R153" s="171"/>
      <c r="S153" s="171"/>
      <c r="T153" s="172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185" t="s">
        <v>209</v>
      </c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49"/>
      <c r="Z154" s="49"/>
    </row>
    <row r="155" spans="1:53" ht="16.5" hidden="1" customHeight="1" x14ac:dyDescent="0.25">
      <c r="A155" s="184" t="s">
        <v>210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9"/>
      <c r="Z155" s="159"/>
    </row>
    <row r="156" spans="1:53" ht="14.25" hidden="1" customHeight="1" x14ac:dyDescent="0.25">
      <c r="A156" s="188" t="s">
        <v>70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3">
        <v>4607111035721</v>
      </c>
      <c r="E157" s="174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74"/>
      <c r="S157" s="35"/>
      <c r="T157" s="35"/>
      <c r="U157" s="36" t="s">
        <v>65</v>
      </c>
      <c r="V157" s="163">
        <v>86</v>
      </c>
      <c r="W157" s="164">
        <f>IFERROR(IF(V157="","",V157),"")</f>
        <v>86</v>
      </c>
      <c r="X157" s="37">
        <f>IFERROR(IF(V157="","",V157*0.01788),"")</f>
        <v>1.5376799999999999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3">
        <v>4607111035691</v>
      </c>
      <c r="E158" s="174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74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0" t="s">
        <v>66</v>
      </c>
      <c r="O159" s="171"/>
      <c r="P159" s="171"/>
      <c r="Q159" s="171"/>
      <c r="R159" s="171"/>
      <c r="S159" s="171"/>
      <c r="T159" s="172"/>
      <c r="U159" s="38" t="s">
        <v>65</v>
      </c>
      <c r="V159" s="165">
        <f>IFERROR(SUM(V157:V158),"0")</f>
        <v>86</v>
      </c>
      <c r="W159" s="165">
        <f>IFERROR(SUM(W157:W158),"0")</f>
        <v>86</v>
      </c>
      <c r="X159" s="165">
        <f>IFERROR(IF(X157="",0,X157),"0")+IFERROR(IF(X158="",0,X158),"0")</f>
        <v>1.5376799999999999</v>
      </c>
      <c r="Y159" s="166"/>
      <c r="Z159" s="166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0" t="s">
        <v>66</v>
      </c>
      <c r="O160" s="171"/>
      <c r="P160" s="171"/>
      <c r="Q160" s="171"/>
      <c r="R160" s="171"/>
      <c r="S160" s="171"/>
      <c r="T160" s="172"/>
      <c r="U160" s="38" t="s">
        <v>67</v>
      </c>
      <c r="V160" s="165">
        <f>IFERROR(SUMPRODUCT(V157:V158*H157:H158),"0")</f>
        <v>258</v>
      </c>
      <c r="W160" s="165">
        <f>IFERROR(SUMPRODUCT(W157:W158*H157:H158),"0")</f>
        <v>258</v>
      </c>
      <c r="X160" s="38"/>
      <c r="Y160" s="166"/>
      <c r="Z160" s="166"/>
    </row>
    <row r="161" spans="1:53" ht="16.5" hidden="1" customHeight="1" x14ac:dyDescent="0.25">
      <c r="A161" s="184" t="s">
        <v>215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9"/>
      <c r="Z161" s="159"/>
    </row>
    <row r="162" spans="1:53" ht="14.25" hidden="1" customHeight="1" x14ac:dyDescent="0.25">
      <c r="A162" s="188" t="s">
        <v>215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3">
        <v>4607111035783</v>
      </c>
      <c r="E163" s="174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74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0" t="s">
        <v>66</v>
      </c>
      <c r="O164" s="171"/>
      <c r="P164" s="171"/>
      <c r="Q164" s="171"/>
      <c r="R164" s="171"/>
      <c r="S164" s="171"/>
      <c r="T164" s="172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0" t="s">
        <v>66</v>
      </c>
      <c r="O165" s="171"/>
      <c r="P165" s="171"/>
      <c r="Q165" s="171"/>
      <c r="R165" s="171"/>
      <c r="S165" s="171"/>
      <c r="T165" s="172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84" t="s">
        <v>209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9"/>
      <c r="Z166" s="159"/>
    </row>
    <row r="167" spans="1:53" ht="14.25" hidden="1" customHeight="1" x14ac:dyDescent="0.25">
      <c r="A167" s="188" t="s">
        <v>218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3">
        <v>4680115881204</v>
      </c>
      <c r="E168" s="174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2"/>
      <c r="P168" s="182"/>
      <c r="Q168" s="182"/>
      <c r="R168" s="174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0" t="s">
        <v>66</v>
      </c>
      <c r="O169" s="171"/>
      <c r="P169" s="171"/>
      <c r="Q169" s="171"/>
      <c r="R169" s="171"/>
      <c r="S169" s="171"/>
      <c r="T169" s="172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0" t="s">
        <v>66</v>
      </c>
      <c r="O170" s="171"/>
      <c r="P170" s="171"/>
      <c r="Q170" s="171"/>
      <c r="R170" s="171"/>
      <c r="S170" s="171"/>
      <c r="T170" s="172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84" t="s">
        <v>223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9"/>
      <c r="Z171" s="159"/>
    </row>
    <row r="172" spans="1:53" ht="14.25" hidden="1" customHeight="1" x14ac:dyDescent="0.25">
      <c r="A172" s="188" t="s">
        <v>70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3">
        <v>4607111035721</v>
      </c>
      <c r="E173" s="174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74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3">
        <v>4607111035691</v>
      </c>
      <c r="E174" s="174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74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3">
        <v>4607111038487</v>
      </c>
      <c r="E175" s="174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2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2"/>
      <c r="P175" s="182"/>
      <c r="Q175" s="182"/>
      <c r="R175" s="174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0" t="s">
        <v>66</v>
      </c>
      <c r="O176" s="171"/>
      <c r="P176" s="171"/>
      <c r="Q176" s="171"/>
      <c r="R176" s="171"/>
      <c r="S176" s="171"/>
      <c r="T176" s="172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0" t="s">
        <v>66</v>
      </c>
      <c r="O177" s="171"/>
      <c r="P177" s="171"/>
      <c r="Q177" s="171"/>
      <c r="R177" s="171"/>
      <c r="S177" s="171"/>
      <c r="T177" s="172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185" t="s">
        <v>230</v>
      </c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49"/>
      <c r="Z178" s="49"/>
    </row>
    <row r="179" spans="1:53" ht="16.5" hidden="1" customHeight="1" x14ac:dyDescent="0.25">
      <c r="A179" s="184" t="s">
        <v>231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9"/>
      <c r="Z179" s="159"/>
    </row>
    <row r="180" spans="1:53" ht="14.25" hidden="1" customHeight="1" x14ac:dyDescent="0.25">
      <c r="A180" s="188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3">
        <v>4607111036957</v>
      </c>
      <c r="E181" s="174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19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2"/>
      <c r="P181" s="182"/>
      <c r="Q181" s="182"/>
      <c r="R181" s="174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3">
        <v>4607111037213</v>
      </c>
      <c r="E182" s="174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3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2"/>
      <c r="P182" s="182"/>
      <c r="Q182" s="182"/>
      <c r="R182" s="174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167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9"/>
      <c r="N183" s="170" t="s">
        <v>66</v>
      </c>
      <c r="O183" s="171"/>
      <c r="P183" s="171"/>
      <c r="Q183" s="171"/>
      <c r="R183" s="171"/>
      <c r="S183" s="171"/>
      <c r="T183" s="172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0" t="s">
        <v>66</v>
      </c>
      <c r="O184" s="171"/>
      <c r="P184" s="171"/>
      <c r="Q184" s="171"/>
      <c r="R184" s="171"/>
      <c r="S184" s="171"/>
      <c r="T184" s="172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84" t="s">
        <v>236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59"/>
      <c r="Z185" s="159"/>
    </row>
    <row r="186" spans="1:53" ht="14.25" hidden="1" customHeight="1" x14ac:dyDescent="0.25">
      <c r="A186" s="188" t="s">
        <v>60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3">
        <v>4607111037022</v>
      </c>
      <c r="E187" s="174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2"/>
      <c r="P187" s="182"/>
      <c r="Q187" s="182"/>
      <c r="R187" s="174"/>
      <c r="S187" s="35"/>
      <c r="T187" s="35"/>
      <c r="U187" s="36" t="s">
        <v>65</v>
      </c>
      <c r="V187" s="163">
        <v>20</v>
      </c>
      <c r="W187" s="164">
        <f>IFERROR(IF(V187="","",V187),"")</f>
        <v>20</v>
      </c>
      <c r="X187" s="37">
        <f>IFERROR(IF(V187="","",V187*0.0155),"")</f>
        <v>0.31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3">
        <v>4607111038494</v>
      </c>
      <c r="E188" s="174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2"/>
      <c r="P188" s="182"/>
      <c r="Q188" s="182"/>
      <c r="R188" s="174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3">
        <v>4607111038135</v>
      </c>
      <c r="E189" s="174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2"/>
      <c r="P189" s="182"/>
      <c r="Q189" s="182"/>
      <c r="R189" s="174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67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9"/>
      <c r="N190" s="170" t="s">
        <v>66</v>
      </c>
      <c r="O190" s="171"/>
      <c r="P190" s="171"/>
      <c r="Q190" s="171"/>
      <c r="R190" s="171"/>
      <c r="S190" s="171"/>
      <c r="T190" s="172"/>
      <c r="U190" s="38" t="s">
        <v>65</v>
      </c>
      <c r="V190" s="165">
        <f>IFERROR(SUM(V187:V189),"0")</f>
        <v>20</v>
      </c>
      <c r="W190" s="165">
        <f>IFERROR(SUM(W187:W189),"0")</f>
        <v>20</v>
      </c>
      <c r="X190" s="165">
        <f>IFERROR(IF(X187="",0,X187),"0")+IFERROR(IF(X188="",0,X188),"0")+IFERROR(IF(X189="",0,X189),"0")</f>
        <v>0.31</v>
      </c>
      <c r="Y190" s="166"/>
      <c r="Z190" s="166"/>
    </row>
    <row r="191" spans="1:53" x14ac:dyDescent="0.2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9"/>
      <c r="N191" s="170" t="s">
        <v>66</v>
      </c>
      <c r="O191" s="171"/>
      <c r="P191" s="171"/>
      <c r="Q191" s="171"/>
      <c r="R191" s="171"/>
      <c r="S191" s="171"/>
      <c r="T191" s="172"/>
      <c r="U191" s="38" t="s">
        <v>67</v>
      </c>
      <c r="V191" s="165">
        <f>IFERROR(SUMPRODUCT(V187:V189*H187:H189),"0")</f>
        <v>112</v>
      </c>
      <c r="W191" s="165">
        <f>IFERROR(SUMPRODUCT(W187:W189*H187:H189),"0")</f>
        <v>112</v>
      </c>
      <c r="X191" s="38"/>
      <c r="Y191" s="166"/>
      <c r="Z191" s="166"/>
    </row>
    <row r="192" spans="1:53" ht="16.5" hidden="1" customHeight="1" x14ac:dyDescent="0.25">
      <c r="A192" s="184" t="s">
        <v>243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59"/>
      <c r="Z192" s="159"/>
    </row>
    <row r="193" spans="1:53" ht="14.25" hidden="1" customHeight="1" x14ac:dyDescent="0.25">
      <c r="A193" s="188" t="s">
        <v>60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3">
        <v>4607111035882</v>
      </c>
      <c r="E194" s="174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2"/>
      <c r="P194" s="182"/>
      <c r="Q194" s="182"/>
      <c r="R194" s="174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3">
        <v>4607111035905</v>
      </c>
      <c r="E195" s="174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2"/>
      <c r="P195" s="182"/>
      <c r="Q195" s="182"/>
      <c r="R195" s="174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3">
        <v>4607111035912</v>
      </c>
      <c r="E196" s="174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2"/>
      <c r="P196" s="182"/>
      <c r="Q196" s="182"/>
      <c r="R196" s="174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3">
        <v>4607111035929</v>
      </c>
      <c r="E197" s="174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2"/>
      <c r="P197" s="182"/>
      <c r="Q197" s="182"/>
      <c r="R197" s="174"/>
      <c r="S197" s="35"/>
      <c r="T197" s="35"/>
      <c r="U197" s="36" t="s">
        <v>65</v>
      </c>
      <c r="V197" s="163">
        <v>36</v>
      </c>
      <c r="W197" s="164">
        <f>IFERROR(IF(V197="","",V197),"")</f>
        <v>36</v>
      </c>
      <c r="X197" s="37">
        <f>IFERROR(IF(V197="","",V197*0.0155),"")</f>
        <v>0.55800000000000005</v>
      </c>
      <c r="Y197" s="57"/>
      <c r="Z197" s="58"/>
      <c r="AD197" s="62"/>
      <c r="BA197" s="131" t="s">
        <v>1</v>
      </c>
    </row>
    <row r="198" spans="1:53" x14ac:dyDescent="0.2">
      <c r="A198" s="167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0" t="s">
        <v>66</v>
      </c>
      <c r="O198" s="171"/>
      <c r="P198" s="171"/>
      <c r="Q198" s="171"/>
      <c r="R198" s="171"/>
      <c r="S198" s="171"/>
      <c r="T198" s="172"/>
      <c r="U198" s="38" t="s">
        <v>65</v>
      </c>
      <c r="V198" s="165">
        <f>IFERROR(SUM(V194:V197),"0")</f>
        <v>36</v>
      </c>
      <c r="W198" s="165">
        <f>IFERROR(SUM(W194:W197),"0")</f>
        <v>36</v>
      </c>
      <c r="X198" s="165">
        <f>IFERROR(IF(X194="",0,X194),"0")+IFERROR(IF(X195="",0,X195),"0")+IFERROR(IF(X196="",0,X196),"0")+IFERROR(IF(X197="",0,X197),"0")</f>
        <v>0.55800000000000005</v>
      </c>
      <c r="Y198" s="166"/>
      <c r="Z198" s="166"/>
    </row>
    <row r="199" spans="1:53" x14ac:dyDescent="0.2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9"/>
      <c r="N199" s="170" t="s">
        <v>66</v>
      </c>
      <c r="O199" s="171"/>
      <c r="P199" s="171"/>
      <c r="Q199" s="171"/>
      <c r="R199" s="171"/>
      <c r="S199" s="171"/>
      <c r="T199" s="172"/>
      <c r="U199" s="38" t="s">
        <v>67</v>
      </c>
      <c r="V199" s="165">
        <f>IFERROR(SUMPRODUCT(V194:V197*H194:H197),"0")</f>
        <v>259.2</v>
      </c>
      <c r="W199" s="165">
        <f>IFERROR(SUMPRODUCT(W194:W197*H194:H197),"0")</f>
        <v>259.2</v>
      </c>
      <c r="X199" s="38"/>
      <c r="Y199" s="166"/>
      <c r="Z199" s="166"/>
    </row>
    <row r="200" spans="1:53" ht="16.5" hidden="1" customHeight="1" x14ac:dyDescent="0.25">
      <c r="A200" s="184" t="s">
        <v>252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9"/>
      <c r="Z200" s="159"/>
    </row>
    <row r="201" spans="1:53" ht="14.25" hidden="1" customHeight="1" x14ac:dyDescent="0.25">
      <c r="A201" s="188" t="s">
        <v>218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3">
        <v>4680115881334</v>
      </c>
      <c r="E202" s="174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2"/>
      <c r="P202" s="182"/>
      <c r="Q202" s="182"/>
      <c r="R202" s="174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0" t="s">
        <v>66</v>
      </c>
      <c r="O203" s="171"/>
      <c r="P203" s="171"/>
      <c r="Q203" s="171"/>
      <c r="R203" s="171"/>
      <c r="S203" s="171"/>
      <c r="T203" s="172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0" t="s">
        <v>66</v>
      </c>
      <c r="O204" s="171"/>
      <c r="P204" s="171"/>
      <c r="Q204" s="171"/>
      <c r="R204" s="171"/>
      <c r="S204" s="171"/>
      <c r="T204" s="172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84" t="s">
        <v>255</v>
      </c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59"/>
      <c r="Z205" s="159"/>
    </row>
    <row r="206" spans="1:53" ht="14.25" hidden="1" customHeight="1" x14ac:dyDescent="0.25">
      <c r="A206" s="188" t="s">
        <v>60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3">
        <v>4607111035332</v>
      </c>
      <c r="E207" s="174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1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2"/>
      <c r="P207" s="182"/>
      <c r="Q207" s="182"/>
      <c r="R207" s="174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3">
        <v>4607111035080</v>
      </c>
      <c r="E208" s="174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2"/>
      <c r="P208" s="182"/>
      <c r="Q208" s="182"/>
      <c r="R208" s="174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0" t="s">
        <v>66</v>
      </c>
      <c r="O209" s="171"/>
      <c r="P209" s="171"/>
      <c r="Q209" s="171"/>
      <c r="R209" s="171"/>
      <c r="S209" s="171"/>
      <c r="T209" s="172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0" t="s">
        <v>66</v>
      </c>
      <c r="O210" s="171"/>
      <c r="P210" s="171"/>
      <c r="Q210" s="171"/>
      <c r="R210" s="171"/>
      <c r="S210" s="171"/>
      <c r="T210" s="172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185" t="s">
        <v>260</v>
      </c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49"/>
      <c r="Z211" s="49"/>
    </row>
    <row r="212" spans="1:53" ht="16.5" hidden="1" customHeight="1" x14ac:dyDescent="0.25">
      <c r="A212" s="184" t="s">
        <v>261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9"/>
      <c r="Z212" s="159"/>
    </row>
    <row r="213" spans="1:53" ht="14.25" hidden="1" customHeight="1" x14ac:dyDescent="0.25">
      <c r="A213" s="188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3">
        <v>4607111036162</v>
      </c>
      <c r="E214" s="174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1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2"/>
      <c r="P214" s="182"/>
      <c r="Q214" s="182"/>
      <c r="R214" s="174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0" t="s">
        <v>66</v>
      </c>
      <c r="O215" s="171"/>
      <c r="P215" s="171"/>
      <c r="Q215" s="171"/>
      <c r="R215" s="171"/>
      <c r="S215" s="171"/>
      <c r="T215" s="172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0" t="s">
        <v>66</v>
      </c>
      <c r="O216" s="171"/>
      <c r="P216" s="171"/>
      <c r="Q216" s="171"/>
      <c r="R216" s="171"/>
      <c r="S216" s="171"/>
      <c r="T216" s="172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185" t="s">
        <v>264</v>
      </c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49"/>
      <c r="Z217" s="49"/>
    </row>
    <row r="218" spans="1:53" ht="16.5" hidden="1" customHeight="1" x14ac:dyDescent="0.25">
      <c r="A218" s="184" t="s">
        <v>265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9"/>
      <c r="Z218" s="159"/>
    </row>
    <row r="219" spans="1:53" ht="14.25" hidden="1" customHeight="1" x14ac:dyDescent="0.25">
      <c r="A219" s="188" t="s">
        <v>60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3">
        <v>4607111035899</v>
      </c>
      <c r="E220" s="174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3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2"/>
      <c r="P220" s="182"/>
      <c r="Q220" s="182"/>
      <c r="R220" s="174"/>
      <c r="S220" s="35"/>
      <c r="T220" s="35"/>
      <c r="U220" s="36" t="s">
        <v>65</v>
      </c>
      <c r="V220" s="163">
        <v>284</v>
      </c>
      <c r="W220" s="164">
        <f>IFERROR(IF(V220="","",V220),"")</f>
        <v>284</v>
      </c>
      <c r="X220" s="37">
        <f>IFERROR(IF(V220="","",V220*0.0155),"")</f>
        <v>4.4020000000000001</v>
      </c>
      <c r="Y220" s="57"/>
      <c r="Z220" s="58"/>
      <c r="AD220" s="62"/>
      <c r="BA220" s="136" t="s">
        <v>1</v>
      </c>
    </row>
    <row r="221" spans="1:53" x14ac:dyDescent="0.2">
      <c r="A221" s="167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0" t="s">
        <v>66</v>
      </c>
      <c r="O221" s="171"/>
      <c r="P221" s="171"/>
      <c r="Q221" s="171"/>
      <c r="R221" s="171"/>
      <c r="S221" s="171"/>
      <c r="T221" s="172"/>
      <c r="U221" s="38" t="s">
        <v>65</v>
      </c>
      <c r="V221" s="165">
        <f>IFERROR(SUM(V220:V220),"0")</f>
        <v>284</v>
      </c>
      <c r="W221" s="165">
        <f>IFERROR(SUM(W220:W220),"0")</f>
        <v>284</v>
      </c>
      <c r="X221" s="165">
        <f>IFERROR(IF(X220="",0,X220),"0")</f>
        <v>4.4020000000000001</v>
      </c>
      <c r="Y221" s="166"/>
      <c r="Z221" s="166"/>
    </row>
    <row r="222" spans="1:53" x14ac:dyDescent="0.2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9"/>
      <c r="N222" s="170" t="s">
        <v>66</v>
      </c>
      <c r="O222" s="171"/>
      <c r="P222" s="171"/>
      <c r="Q222" s="171"/>
      <c r="R222" s="171"/>
      <c r="S222" s="171"/>
      <c r="T222" s="172"/>
      <c r="U222" s="38" t="s">
        <v>67</v>
      </c>
      <c r="V222" s="165">
        <f>IFERROR(SUMPRODUCT(V220:V220*H220:H220),"0")</f>
        <v>1420</v>
      </c>
      <c r="W222" s="165">
        <f>IFERROR(SUMPRODUCT(W220:W220*H220:H220),"0")</f>
        <v>1420</v>
      </c>
      <c r="X222" s="38"/>
      <c r="Y222" s="166"/>
      <c r="Z222" s="166"/>
    </row>
    <row r="223" spans="1:53" ht="16.5" hidden="1" customHeight="1" x14ac:dyDescent="0.25">
      <c r="A223" s="184" t="s">
        <v>268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9"/>
      <c r="Z223" s="159"/>
    </row>
    <row r="224" spans="1:53" ht="14.25" hidden="1" customHeight="1" x14ac:dyDescent="0.25">
      <c r="A224" s="188" t="s">
        <v>60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3">
        <v>4607111036711</v>
      </c>
      <c r="E225" s="174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2"/>
      <c r="P225" s="182"/>
      <c r="Q225" s="182"/>
      <c r="R225" s="174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0" t="s">
        <v>66</v>
      </c>
      <c r="O226" s="171"/>
      <c r="P226" s="171"/>
      <c r="Q226" s="171"/>
      <c r="R226" s="171"/>
      <c r="S226" s="171"/>
      <c r="T226" s="172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0" t="s">
        <v>66</v>
      </c>
      <c r="O227" s="171"/>
      <c r="P227" s="171"/>
      <c r="Q227" s="171"/>
      <c r="R227" s="171"/>
      <c r="S227" s="171"/>
      <c r="T227" s="172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185" t="s">
        <v>271</v>
      </c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49"/>
      <c r="Z228" s="49"/>
    </row>
    <row r="229" spans="1:53" ht="16.5" hidden="1" customHeight="1" x14ac:dyDescent="0.25">
      <c r="A229" s="184" t="s">
        <v>272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59"/>
      <c r="Z229" s="159"/>
    </row>
    <row r="230" spans="1:53" ht="14.25" hidden="1" customHeight="1" x14ac:dyDescent="0.25">
      <c r="A230" s="188" t="s">
        <v>122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3">
        <v>4640242180427</v>
      </c>
      <c r="E231" s="174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47" t="s">
        <v>275</v>
      </c>
      <c r="O231" s="182"/>
      <c r="P231" s="182"/>
      <c r="Q231" s="182"/>
      <c r="R231" s="174"/>
      <c r="S231" s="35"/>
      <c r="T231" s="35"/>
      <c r="U231" s="36" t="s">
        <v>65</v>
      </c>
      <c r="V231" s="163">
        <v>77</v>
      </c>
      <c r="W231" s="164">
        <f>IFERROR(IF(V231="","",V231),"")</f>
        <v>77</v>
      </c>
      <c r="X231" s="37">
        <f>IFERROR(IF(V231="","",V231*0.00502),"")</f>
        <v>0.38653999999999999</v>
      </c>
      <c r="Y231" s="57"/>
      <c r="Z231" s="58"/>
      <c r="AD231" s="62"/>
      <c r="BA231" s="138" t="s">
        <v>74</v>
      </c>
    </row>
    <row r="232" spans="1:53" x14ac:dyDescent="0.2">
      <c r="A232" s="167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9"/>
      <c r="N232" s="170" t="s">
        <v>66</v>
      </c>
      <c r="O232" s="171"/>
      <c r="P232" s="171"/>
      <c r="Q232" s="171"/>
      <c r="R232" s="171"/>
      <c r="S232" s="171"/>
      <c r="T232" s="172"/>
      <c r="U232" s="38" t="s">
        <v>65</v>
      </c>
      <c r="V232" s="165">
        <f>IFERROR(SUM(V231:V231),"0")</f>
        <v>77</v>
      </c>
      <c r="W232" s="165">
        <f>IFERROR(SUM(W231:W231),"0")</f>
        <v>77</v>
      </c>
      <c r="X232" s="165">
        <f>IFERROR(IF(X231="",0,X231),"0")</f>
        <v>0.38653999999999999</v>
      </c>
      <c r="Y232" s="166"/>
      <c r="Z232" s="166"/>
    </row>
    <row r="233" spans="1:53" x14ac:dyDescent="0.2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9"/>
      <c r="N233" s="170" t="s">
        <v>66</v>
      </c>
      <c r="O233" s="171"/>
      <c r="P233" s="171"/>
      <c r="Q233" s="171"/>
      <c r="R233" s="171"/>
      <c r="S233" s="171"/>
      <c r="T233" s="172"/>
      <c r="U233" s="38" t="s">
        <v>67</v>
      </c>
      <c r="V233" s="165">
        <f>IFERROR(SUMPRODUCT(V231:V231*H231:H231),"0")</f>
        <v>138.6</v>
      </c>
      <c r="W233" s="165">
        <f>IFERROR(SUMPRODUCT(W231:W231*H231:H231),"0")</f>
        <v>138.6</v>
      </c>
      <c r="X233" s="38"/>
      <c r="Y233" s="166"/>
      <c r="Z233" s="166"/>
    </row>
    <row r="234" spans="1:53" ht="14.25" hidden="1" customHeight="1" x14ac:dyDescent="0.25">
      <c r="A234" s="188" t="s">
        <v>70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3">
        <v>4640242180397</v>
      </c>
      <c r="E235" s="174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49" t="s">
        <v>278</v>
      </c>
      <c r="O235" s="182"/>
      <c r="P235" s="182"/>
      <c r="Q235" s="182"/>
      <c r="R235" s="174"/>
      <c r="S235" s="35"/>
      <c r="T235" s="35"/>
      <c r="U235" s="36" t="s">
        <v>65</v>
      </c>
      <c r="V235" s="163">
        <v>99</v>
      </c>
      <c r="W235" s="164">
        <f>IFERROR(IF(V235="","",V235),"")</f>
        <v>99</v>
      </c>
      <c r="X235" s="37">
        <f>IFERROR(IF(V235="","",V235*0.0155),"")</f>
        <v>1.5345</v>
      </c>
      <c r="Y235" s="57"/>
      <c r="Z235" s="58"/>
      <c r="AD235" s="62"/>
      <c r="BA235" s="139" t="s">
        <v>74</v>
      </c>
    </row>
    <row r="236" spans="1:53" x14ac:dyDescent="0.2">
      <c r="A236" s="167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9"/>
      <c r="N236" s="170" t="s">
        <v>66</v>
      </c>
      <c r="O236" s="171"/>
      <c r="P236" s="171"/>
      <c r="Q236" s="171"/>
      <c r="R236" s="171"/>
      <c r="S236" s="171"/>
      <c r="T236" s="172"/>
      <c r="U236" s="38" t="s">
        <v>65</v>
      </c>
      <c r="V236" s="165">
        <f>IFERROR(SUM(V235:V235),"0")</f>
        <v>99</v>
      </c>
      <c r="W236" s="165">
        <f>IFERROR(SUM(W235:W235),"0")</f>
        <v>99</v>
      </c>
      <c r="X236" s="165">
        <f>IFERROR(IF(X235="",0,X235),"0")</f>
        <v>1.5345</v>
      </c>
      <c r="Y236" s="166"/>
      <c r="Z236" s="166"/>
    </row>
    <row r="237" spans="1:53" x14ac:dyDescent="0.2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0" t="s">
        <v>66</v>
      </c>
      <c r="O237" s="171"/>
      <c r="P237" s="171"/>
      <c r="Q237" s="171"/>
      <c r="R237" s="171"/>
      <c r="S237" s="171"/>
      <c r="T237" s="172"/>
      <c r="U237" s="38" t="s">
        <v>67</v>
      </c>
      <c r="V237" s="165">
        <f>IFERROR(SUMPRODUCT(V235:V235*H235:H235),"0")</f>
        <v>594</v>
      </c>
      <c r="W237" s="165">
        <f>IFERROR(SUMPRODUCT(W235:W235*H235:H235),"0")</f>
        <v>594</v>
      </c>
      <c r="X237" s="38"/>
      <c r="Y237" s="166"/>
      <c r="Z237" s="166"/>
    </row>
    <row r="238" spans="1:53" ht="14.25" hidden="1" customHeight="1" x14ac:dyDescent="0.25">
      <c r="A238" s="188" t="s">
        <v>140</v>
      </c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3">
        <v>4640242180304</v>
      </c>
      <c r="E239" s="174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8" t="s">
        <v>281</v>
      </c>
      <c r="O239" s="182"/>
      <c r="P239" s="182"/>
      <c r="Q239" s="182"/>
      <c r="R239" s="174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3">
        <v>4640242180298</v>
      </c>
      <c r="E240" s="174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4" t="s">
        <v>284</v>
      </c>
      <c r="O240" s="182"/>
      <c r="P240" s="182"/>
      <c r="Q240" s="182"/>
      <c r="R240" s="174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3">
        <v>4640242180236</v>
      </c>
      <c r="E241" s="174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51" t="s">
        <v>287</v>
      </c>
      <c r="O241" s="182"/>
      <c r="P241" s="182"/>
      <c r="Q241" s="182"/>
      <c r="R241" s="174"/>
      <c r="S241" s="35"/>
      <c r="T241" s="35"/>
      <c r="U241" s="36" t="s">
        <v>65</v>
      </c>
      <c r="V241" s="163">
        <v>80</v>
      </c>
      <c r="W241" s="164">
        <f>IFERROR(IF(V241="","",V241),"")</f>
        <v>80</v>
      </c>
      <c r="X241" s="37">
        <f>IFERROR(IF(V241="","",V241*0.0155),"")</f>
        <v>1.24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3">
        <v>4640242180410</v>
      </c>
      <c r="E242" s="174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9" t="s">
        <v>290</v>
      </c>
      <c r="O242" s="182"/>
      <c r="P242" s="182"/>
      <c r="Q242" s="182"/>
      <c r="R242" s="174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67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9"/>
      <c r="N243" s="170" t="s">
        <v>66</v>
      </c>
      <c r="O243" s="171"/>
      <c r="P243" s="171"/>
      <c r="Q243" s="171"/>
      <c r="R243" s="171"/>
      <c r="S243" s="171"/>
      <c r="T243" s="172"/>
      <c r="U243" s="38" t="s">
        <v>65</v>
      </c>
      <c r="V243" s="165">
        <f>IFERROR(SUM(V239:V242),"0")</f>
        <v>80</v>
      </c>
      <c r="W243" s="165">
        <f>IFERROR(SUM(W239:W242),"0")</f>
        <v>80</v>
      </c>
      <c r="X243" s="165">
        <f>IFERROR(IF(X239="",0,X239),"0")+IFERROR(IF(X240="",0,X240),"0")+IFERROR(IF(X241="",0,X241),"0")+IFERROR(IF(X242="",0,X242),"0")</f>
        <v>1.24</v>
      </c>
      <c r="Y243" s="166"/>
      <c r="Z243" s="166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9"/>
      <c r="N244" s="170" t="s">
        <v>66</v>
      </c>
      <c r="O244" s="171"/>
      <c r="P244" s="171"/>
      <c r="Q244" s="171"/>
      <c r="R244" s="171"/>
      <c r="S244" s="171"/>
      <c r="T244" s="172"/>
      <c r="U244" s="38" t="s">
        <v>67</v>
      </c>
      <c r="V244" s="165">
        <f>IFERROR(SUMPRODUCT(V239:V242*H239:H242),"0")</f>
        <v>400</v>
      </c>
      <c r="W244" s="165">
        <f>IFERROR(SUMPRODUCT(W239:W242*H239:H242),"0")</f>
        <v>400</v>
      </c>
      <c r="X244" s="38"/>
      <c r="Y244" s="166"/>
      <c r="Z244" s="166"/>
    </row>
    <row r="245" spans="1:53" ht="14.25" hidden="1" customHeight="1" x14ac:dyDescent="0.25">
      <c r="A245" s="188" t="s">
        <v>118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3">
        <v>4640242180373</v>
      </c>
      <c r="E246" s="174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26" t="s">
        <v>293</v>
      </c>
      <c r="O246" s="182"/>
      <c r="P246" s="182"/>
      <c r="Q246" s="182"/>
      <c r="R246" s="174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3">
        <v>4640242180366</v>
      </c>
      <c r="E247" s="174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8" t="s">
        <v>296</v>
      </c>
      <c r="O247" s="182"/>
      <c r="P247" s="182"/>
      <c r="Q247" s="182"/>
      <c r="R247" s="174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3">
        <v>4640242180335</v>
      </c>
      <c r="E248" s="174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8" t="s">
        <v>299</v>
      </c>
      <c r="O248" s="182"/>
      <c r="P248" s="182"/>
      <c r="Q248" s="182"/>
      <c r="R248" s="174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3">
        <v>4640242180342</v>
      </c>
      <c r="E249" s="174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3" t="s">
        <v>302</v>
      </c>
      <c r="O249" s="182"/>
      <c r="P249" s="182"/>
      <c r="Q249" s="182"/>
      <c r="R249" s="174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3">
        <v>4640242180359</v>
      </c>
      <c r="E250" s="174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6" t="s">
        <v>305</v>
      </c>
      <c r="O250" s="182"/>
      <c r="P250" s="182"/>
      <c r="Q250" s="182"/>
      <c r="R250" s="174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73">
        <v>4640242180380</v>
      </c>
      <c r="E251" s="174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1" t="s">
        <v>308</v>
      </c>
      <c r="O251" s="182"/>
      <c r="P251" s="182"/>
      <c r="Q251" s="182"/>
      <c r="R251" s="174"/>
      <c r="S251" s="35"/>
      <c r="T251" s="35"/>
      <c r="U251" s="36" t="s">
        <v>65</v>
      </c>
      <c r="V251" s="163">
        <v>94</v>
      </c>
      <c r="W251" s="164">
        <f t="shared" si="4"/>
        <v>94</v>
      </c>
      <c r="X251" s="37">
        <f>IFERROR(IF(V251="","",V251*0.00502),"")</f>
        <v>0.47188000000000002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3">
        <v>4640242180380</v>
      </c>
      <c r="E252" s="174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205" t="s">
        <v>311</v>
      </c>
      <c r="O252" s="182"/>
      <c r="P252" s="182"/>
      <c r="Q252" s="182"/>
      <c r="R252" s="174"/>
      <c r="S252" s="35"/>
      <c r="T252" s="35"/>
      <c r="U252" s="36" t="s">
        <v>65</v>
      </c>
      <c r="V252" s="163">
        <v>27</v>
      </c>
      <c r="W252" s="164">
        <f t="shared" si="4"/>
        <v>27</v>
      </c>
      <c r="X252" s="37">
        <f>IFERROR(IF(V252="","",V252*0.00936),"")</f>
        <v>0.25272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3">
        <v>4640242180311</v>
      </c>
      <c r="E253" s="174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4" t="s">
        <v>314</v>
      </c>
      <c r="O253" s="182"/>
      <c r="P253" s="182"/>
      <c r="Q253" s="182"/>
      <c r="R253" s="174"/>
      <c r="S253" s="35"/>
      <c r="T253" s="35"/>
      <c r="U253" s="36" t="s">
        <v>65</v>
      </c>
      <c r="V253" s="163">
        <v>132</v>
      </c>
      <c r="W253" s="164">
        <f t="shared" si="4"/>
        <v>132</v>
      </c>
      <c r="X253" s="37">
        <f>IFERROR(IF(V253="","",V253*0.0155),"")</f>
        <v>2.0459999999999998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3">
        <v>4640242180328</v>
      </c>
      <c r="E254" s="174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8" t="s">
        <v>317</v>
      </c>
      <c r="O254" s="182"/>
      <c r="P254" s="182"/>
      <c r="Q254" s="182"/>
      <c r="R254" s="174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3">
        <v>4640242180403</v>
      </c>
      <c r="E255" s="174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8" t="s">
        <v>320</v>
      </c>
      <c r="O255" s="182"/>
      <c r="P255" s="182"/>
      <c r="Q255" s="182"/>
      <c r="R255" s="174"/>
      <c r="S255" s="35"/>
      <c r="T255" s="35"/>
      <c r="U255" s="36" t="s">
        <v>65</v>
      </c>
      <c r="V255" s="163">
        <v>8</v>
      </c>
      <c r="W255" s="164">
        <f t="shared" si="4"/>
        <v>8</v>
      </c>
      <c r="X255" s="37">
        <f>IFERROR(IF(V255="","",V255*0.00936),"")</f>
        <v>7.4880000000000002E-2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3">
        <v>4607111037480</v>
      </c>
      <c r="E256" s="174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2"/>
      <c r="P256" s="182"/>
      <c r="Q256" s="182"/>
      <c r="R256" s="174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3">
        <v>4607111037473</v>
      </c>
      <c r="E257" s="174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20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2"/>
      <c r="P257" s="182"/>
      <c r="Q257" s="182"/>
      <c r="R257" s="174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3">
        <v>4640242180663</v>
      </c>
      <c r="E258" s="174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68" t="s">
        <v>327</v>
      </c>
      <c r="O258" s="182"/>
      <c r="P258" s="182"/>
      <c r="Q258" s="182"/>
      <c r="R258" s="174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167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9"/>
      <c r="N259" s="170" t="s">
        <v>66</v>
      </c>
      <c r="O259" s="171"/>
      <c r="P259" s="171"/>
      <c r="Q259" s="171"/>
      <c r="R259" s="171"/>
      <c r="S259" s="171"/>
      <c r="T259" s="172"/>
      <c r="U259" s="38" t="s">
        <v>65</v>
      </c>
      <c r="V259" s="165">
        <f>IFERROR(SUM(V246:V258),"0")</f>
        <v>261</v>
      </c>
      <c r="W259" s="165">
        <f>IFERROR(SUM(W246:W258),"0")</f>
        <v>261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2.8454799999999998</v>
      </c>
      <c r="Y259" s="166"/>
      <c r="Z259" s="166"/>
    </row>
    <row r="260" spans="1:53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9"/>
      <c r="N260" s="170" t="s">
        <v>66</v>
      </c>
      <c r="O260" s="171"/>
      <c r="P260" s="171"/>
      <c r="Q260" s="171"/>
      <c r="R260" s="171"/>
      <c r="S260" s="171"/>
      <c r="T260" s="172"/>
      <c r="U260" s="38" t="s">
        <v>67</v>
      </c>
      <c r="V260" s="165">
        <f>IFERROR(SUMPRODUCT(V246:V258*H246:H258),"0")</f>
        <v>1019.1</v>
      </c>
      <c r="W260" s="165">
        <f>IFERROR(SUMPRODUCT(W246:W258*H246:H258),"0")</f>
        <v>1019.1</v>
      </c>
      <c r="X260" s="38"/>
      <c r="Y260" s="166"/>
      <c r="Z260" s="166"/>
    </row>
    <row r="261" spans="1:53" ht="15" customHeight="1" x14ac:dyDescent="0.2">
      <c r="A261" s="347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80"/>
      <c r="N261" s="208" t="s">
        <v>328</v>
      </c>
      <c r="O261" s="209"/>
      <c r="P261" s="209"/>
      <c r="Q261" s="209"/>
      <c r="R261" s="209"/>
      <c r="S261" s="209"/>
      <c r="T261" s="210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13281.140000000001</v>
      </c>
      <c r="W261" s="165">
        <f>IFERROR(W24+W33+W41+W47+W57+W63+W68+W74+W84+W91+W99+W105+W110+W118+W123+W129+W134+W140+W148+W153+W160+W165+W170+W177+W184+W191+W199+W204+W210+W216+W222+W227+W233+W237+W244+W260,"0")</f>
        <v>13281.140000000001</v>
      </c>
      <c r="X261" s="38"/>
      <c r="Y261" s="166"/>
      <c r="Z261" s="166"/>
    </row>
    <row r="262" spans="1:53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80"/>
      <c r="N262" s="208" t="s">
        <v>329</v>
      </c>
      <c r="O262" s="209"/>
      <c r="P262" s="209"/>
      <c r="Q262" s="209"/>
      <c r="R262" s="209"/>
      <c r="S262" s="209"/>
      <c r="T262" s="210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14448.3958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14448.3958</v>
      </c>
      <c r="X262" s="38"/>
      <c r="Y262" s="166"/>
      <c r="Z262" s="166"/>
    </row>
    <row r="263" spans="1:53" x14ac:dyDescent="0.2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80"/>
      <c r="N263" s="208" t="s">
        <v>330</v>
      </c>
      <c r="O263" s="209"/>
      <c r="P263" s="209"/>
      <c r="Q263" s="209"/>
      <c r="R263" s="209"/>
      <c r="S263" s="209"/>
      <c r="T263" s="210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34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34</v>
      </c>
      <c r="X263" s="38"/>
      <c r="Y263" s="166"/>
      <c r="Z263" s="166"/>
    </row>
    <row r="264" spans="1:53" x14ac:dyDescent="0.2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80"/>
      <c r="N264" s="208" t="s">
        <v>332</v>
      </c>
      <c r="O264" s="209"/>
      <c r="P264" s="209"/>
      <c r="Q264" s="209"/>
      <c r="R264" s="209"/>
      <c r="S264" s="209"/>
      <c r="T264" s="210"/>
      <c r="U264" s="38" t="s">
        <v>67</v>
      </c>
      <c r="V264" s="165">
        <f>GrossWeightTotal+PalletQtyTotal*25</f>
        <v>15298.3958</v>
      </c>
      <c r="W264" s="165">
        <f>GrossWeightTotalR+PalletQtyTotalR*25</f>
        <v>15298.3958</v>
      </c>
      <c r="X264" s="38"/>
      <c r="Y264" s="166"/>
      <c r="Z264" s="166"/>
    </row>
    <row r="265" spans="1:53" x14ac:dyDescent="0.2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80"/>
      <c r="N265" s="208" t="s">
        <v>333</v>
      </c>
      <c r="O265" s="209"/>
      <c r="P265" s="209"/>
      <c r="Q265" s="209"/>
      <c r="R265" s="209"/>
      <c r="S265" s="209"/>
      <c r="T265" s="210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3032</v>
      </c>
      <c r="W265" s="165">
        <f>IFERROR(W23+W32+W40+W46+W56+W62+W67+W73+W83+W90+W98+W104+W109+W117+W122+W128+W133+W139+W147+W152+W159+W164+W169+W176+W183+W190+W198+W203+W209+W215+W221+W226+W232+W236+W243+W259,"0")</f>
        <v>3032</v>
      </c>
      <c r="X265" s="38"/>
      <c r="Y265" s="166"/>
      <c r="Z265" s="166"/>
    </row>
    <row r="266" spans="1:53" ht="14.25" hidden="1" customHeight="1" x14ac:dyDescent="0.2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80"/>
      <c r="N266" s="208" t="s">
        <v>334</v>
      </c>
      <c r="O266" s="209"/>
      <c r="P266" s="209"/>
      <c r="Q266" s="209"/>
      <c r="R266" s="209"/>
      <c r="S266" s="209"/>
      <c r="T266" s="210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42.237559999999995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95" t="s">
        <v>68</v>
      </c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5"/>
      <c r="S268" s="195" t="s">
        <v>188</v>
      </c>
      <c r="T268" s="265"/>
      <c r="U268" s="195" t="s">
        <v>209</v>
      </c>
      <c r="V268" s="264"/>
      <c r="W268" s="264"/>
      <c r="X268" s="265"/>
      <c r="Y268" s="195" t="s">
        <v>230</v>
      </c>
      <c r="Z268" s="264"/>
      <c r="AA268" s="264"/>
      <c r="AB268" s="264"/>
      <c r="AC268" s="265"/>
      <c r="AD268" s="157" t="s">
        <v>260</v>
      </c>
      <c r="AE268" s="195" t="s">
        <v>264</v>
      </c>
      <c r="AF268" s="265"/>
      <c r="AG268" s="157" t="s">
        <v>271</v>
      </c>
    </row>
    <row r="269" spans="1:53" ht="14.25" customHeight="1" thickTop="1" x14ac:dyDescent="0.2">
      <c r="A269" s="292" t="s">
        <v>337</v>
      </c>
      <c r="B269" s="195" t="s">
        <v>59</v>
      </c>
      <c r="C269" s="195" t="s">
        <v>69</v>
      </c>
      <c r="D269" s="195" t="s">
        <v>81</v>
      </c>
      <c r="E269" s="195" t="s">
        <v>91</v>
      </c>
      <c r="F269" s="195" t="s">
        <v>98</v>
      </c>
      <c r="G269" s="195" t="s">
        <v>111</v>
      </c>
      <c r="H269" s="195" t="s">
        <v>117</v>
      </c>
      <c r="I269" s="195" t="s">
        <v>121</v>
      </c>
      <c r="J269" s="195" t="s">
        <v>127</v>
      </c>
      <c r="K269" s="195" t="s">
        <v>140</v>
      </c>
      <c r="L269" s="195" t="s">
        <v>147</v>
      </c>
      <c r="M269" s="195" t="s">
        <v>156</v>
      </c>
      <c r="N269" s="195" t="s">
        <v>161</v>
      </c>
      <c r="O269" s="195" t="s">
        <v>164</v>
      </c>
      <c r="P269" s="195" t="s">
        <v>174</v>
      </c>
      <c r="Q269" s="195" t="s">
        <v>177</v>
      </c>
      <c r="R269" s="195" t="s">
        <v>185</v>
      </c>
      <c r="S269" s="195" t="s">
        <v>189</v>
      </c>
      <c r="T269" s="195" t="s">
        <v>192</v>
      </c>
      <c r="U269" s="195" t="s">
        <v>210</v>
      </c>
      <c r="V269" s="195" t="s">
        <v>215</v>
      </c>
      <c r="W269" s="195" t="s">
        <v>209</v>
      </c>
      <c r="X269" s="195" t="s">
        <v>223</v>
      </c>
      <c r="Y269" s="195" t="s">
        <v>231</v>
      </c>
      <c r="Z269" s="195" t="s">
        <v>236</v>
      </c>
      <c r="AA269" s="195" t="s">
        <v>243</v>
      </c>
      <c r="AB269" s="195" t="s">
        <v>252</v>
      </c>
      <c r="AC269" s="195" t="s">
        <v>255</v>
      </c>
      <c r="AD269" s="195" t="s">
        <v>261</v>
      </c>
      <c r="AE269" s="195" t="s">
        <v>265</v>
      </c>
      <c r="AF269" s="195" t="s">
        <v>268</v>
      </c>
      <c r="AG269" s="195" t="s">
        <v>272</v>
      </c>
    </row>
    <row r="270" spans="1:53" ht="13.5" customHeight="1" thickBot="1" x14ac:dyDescent="0.25">
      <c r="A270" s="293"/>
      <c r="B270" s="196"/>
      <c r="C270" s="196"/>
      <c r="D270" s="196"/>
      <c r="E270" s="196"/>
      <c r="F270" s="196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447</v>
      </c>
      <c r="D271" s="47">
        <f>IFERROR(V36*H36,"0")+IFERROR(V37*H37,"0")+IFERROR(V38*H38,"0")+IFERROR(V39*H39,"0")</f>
        <v>660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309.60000000000002</v>
      </c>
      <c r="G271" s="47">
        <f>IFERROR(V60*H60,"0")+IFERROR(V61*H61,"0")</f>
        <v>1710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1173.5999999999999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2867.04</v>
      </c>
      <c r="M271" s="47">
        <f>IFERROR(V102*H102,"0")+IFERROR(V103*H103,"0")</f>
        <v>924</v>
      </c>
      <c r="N271" s="47">
        <f>IFERROR(V108*H108,"0")</f>
        <v>489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500</v>
      </c>
      <c r="U271" s="47">
        <f>IFERROR(V157*H157,"0")+IFERROR(V158*H158,"0")</f>
        <v>258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112</v>
      </c>
      <c r="AA271" s="47">
        <f>IFERROR(V194*H194,"0")+IFERROR(V195*H195,"0")+IFERROR(V196*H196,"0")+IFERROR(V197*H197,"0")</f>
        <v>259.2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1420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2151.6999999999998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7837.84</v>
      </c>
      <c r="B274" s="61">
        <f>SUMPRODUCT(--(BA:BA="ПГП"),--(U:U="кор"),H:H,W:W)+SUMPRODUCT(--(BA:BA="ПГП"),--(U:U="кг"),W:W)</f>
        <v>5443.3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9,10"/>
        <filter val="1 173,60"/>
        <filter val="1 420,00"/>
        <filter val="1 710,00"/>
        <filter val="100,00"/>
        <filter val="110,00"/>
        <filter val="112,00"/>
        <filter val="13 281,14"/>
        <filter val="132,00"/>
        <filter val="138,60"/>
        <filter val="14 448,40"/>
        <filter val="15 298,40"/>
        <filter val="152,00"/>
        <filter val="156,00"/>
        <filter val="162,00"/>
        <filter val="163,00"/>
        <filter val="164,00"/>
        <filter val="173,00"/>
        <filter val="18,00"/>
        <filter val="2 867,04"/>
        <filter val="20,00"/>
        <filter val="208,00"/>
        <filter val="258,00"/>
        <filter val="259,20"/>
        <filter val="261,00"/>
        <filter val="27,00"/>
        <filter val="284,00"/>
        <filter val="298,00"/>
        <filter val="3 032,00"/>
        <filter val="308,00"/>
        <filter val="309,60"/>
        <filter val="326,00"/>
        <filter val="34"/>
        <filter val="342,00"/>
        <filter val="36,00"/>
        <filter val="399,00"/>
        <filter val="400,00"/>
        <filter val="43,00"/>
        <filter val="447,00"/>
        <filter val="489,00"/>
        <filter val="500,00"/>
        <filter val="594,00"/>
        <filter val="660,00"/>
        <filter val="77,00"/>
        <filter val="8,00"/>
        <filter val="80,00"/>
        <filter val="86,00"/>
        <filter val="924,00"/>
        <filter val="94,00"/>
        <filter val="99,00"/>
      </filters>
    </filterColumn>
  </autoFilter>
  <mergeCells count="482"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42:X142"/>
    <mergeCell ref="A111:X111"/>
    <mergeCell ref="N152:T152"/>
    <mergeCell ref="A169:M170"/>
    <mergeCell ref="W269:W270"/>
    <mergeCell ref="N249:R249"/>
    <mergeCell ref="N169:T169"/>
    <mergeCell ref="D121:E121"/>
    <mergeCell ref="A130:X130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A15:L15"/>
    <mergeCell ref="A62:M63"/>
    <mergeCell ref="N23:T23"/>
    <mergeCell ref="A48:X48"/>
    <mergeCell ref="D54:E54"/>
    <mergeCell ref="D80:E80"/>
    <mergeCell ref="N66:R66"/>
    <mergeCell ref="M17:M18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188:R188"/>
    <mergeCell ref="N53:R53"/>
    <mergeCell ref="N222:T222"/>
    <mergeCell ref="A26:X26"/>
    <mergeCell ref="N204:T20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