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EA2307-71D7-41C7-8F3E-7B6DEFD0EA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X512" i="1"/>
  <c r="W512" i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X502" i="1" s="1"/>
  <c r="V500" i="1"/>
  <c r="V499" i="1"/>
  <c r="W498" i="1"/>
  <c r="X498" i="1" s="1"/>
  <c r="W497" i="1"/>
  <c r="X497" i="1" s="1"/>
  <c r="W496" i="1"/>
  <c r="X496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X481" i="1" s="1"/>
  <c r="N481" i="1"/>
  <c r="W480" i="1"/>
  <c r="W484" i="1" s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N466" i="1"/>
  <c r="V464" i="1"/>
  <c r="V463" i="1"/>
  <c r="W462" i="1"/>
  <c r="X462" i="1" s="1"/>
  <c r="W461" i="1"/>
  <c r="X461" i="1" s="1"/>
  <c r="N461" i="1"/>
  <c r="W460" i="1"/>
  <c r="X460" i="1" s="1"/>
  <c r="N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W451" i="1"/>
  <c r="X451" i="1" s="1"/>
  <c r="N451" i="1"/>
  <c r="W450" i="1"/>
  <c r="X450" i="1" s="1"/>
  <c r="W449" i="1"/>
  <c r="X449" i="1" s="1"/>
  <c r="X448" i="1"/>
  <c r="W448" i="1"/>
  <c r="N448" i="1"/>
  <c r="W447" i="1"/>
  <c r="X447" i="1" s="1"/>
  <c r="X446" i="1"/>
  <c r="W446" i="1"/>
  <c r="N446" i="1"/>
  <c r="W445" i="1"/>
  <c r="W444" i="1"/>
  <c r="N444" i="1"/>
  <c r="V440" i="1"/>
  <c r="V439" i="1"/>
  <c r="W438" i="1"/>
  <c r="X438" i="1" s="1"/>
  <c r="X439" i="1" s="1"/>
  <c r="N438" i="1"/>
  <c r="V436" i="1"/>
  <c r="V435" i="1"/>
  <c r="W434" i="1"/>
  <c r="X434" i="1" s="1"/>
  <c r="X435" i="1" s="1"/>
  <c r="N434" i="1"/>
  <c r="V432" i="1"/>
  <c r="V431" i="1"/>
  <c r="W430" i="1"/>
  <c r="X430" i="1" s="1"/>
  <c r="N430" i="1"/>
  <c r="X429" i="1"/>
  <c r="W429" i="1"/>
  <c r="N429" i="1"/>
  <c r="W428" i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X420" i="1"/>
  <c r="W420" i="1"/>
  <c r="N420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X415" i="1" s="1"/>
  <c r="N411" i="1"/>
  <c r="V409" i="1"/>
  <c r="V408" i="1"/>
  <c r="X407" i="1"/>
  <c r="X408" i="1" s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V382" i="1"/>
  <c r="V381" i="1"/>
  <c r="X380" i="1"/>
  <c r="W380" i="1"/>
  <c r="N380" i="1"/>
  <c r="W379" i="1"/>
  <c r="N379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V363" i="1"/>
  <c r="W362" i="1"/>
  <c r="X362" i="1" s="1"/>
  <c r="N362" i="1"/>
  <c r="W361" i="1"/>
  <c r="W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V350" i="1"/>
  <c r="V349" i="1"/>
  <c r="W348" i="1"/>
  <c r="X348" i="1" s="1"/>
  <c r="X349" i="1" s="1"/>
  <c r="N348" i="1"/>
  <c r="V346" i="1"/>
  <c r="V345" i="1"/>
  <c r="W344" i="1"/>
  <c r="X344" i="1" s="1"/>
  <c r="N344" i="1"/>
  <c r="W343" i="1"/>
  <c r="V341" i="1"/>
  <c r="V340" i="1"/>
  <c r="W339" i="1"/>
  <c r="X339" i="1" s="1"/>
  <c r="N339" i="1"/>
  <c r="X338" i="1"/>
  <c r="W338" i="1"/>
  <c r="N338" i="1"/>
  <c r="W337" i="1"/>
  <c r="W341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V322" i="1"/>
  <c r="V321" i="1"/>
  <c r="W320" i="1"/>
  <c r="N320" i="1"/>
  <c r="W318" i="1"/>
  <c r="V318" i="1"/>
  <c r="V317" i="1"/>
  <c r="W316" i="1"/>
  <c r="N316" i="1"/>
  <c r="V314" i="1"/>
  <c r="V313" i="1"/>
  <c r="W312" i="1"/>
  <c r="N312" i="1"/>
  <c r="V310" i="1"/>
  <c r="V309" i="1"/>
  <c r="W308" i="1"/>
  <c r="W310" i="1" s="1"/>
  <c r="N308" i="1"/>
  <c r="V305" i="1"/>
  <c r="V304" i="1"/>
  <c r="W303" i="1"/>
  <c r="X303" i="1" s="1"/>
  <c r="N303" i="1"/>
  <c r="X302" i="1"/>
  <c r="X304" i="1" s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X272" i="1"/>
  <c r="X275" i="1" s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X252" i="1"/>
  <c r="X256" i="1" s="1"/>
  <c r="W252" i="1"/>
  <c r="N252" i="1"/>
  <c r="V250" i="1"/>
  <c r="V249" i="1"/>
  <c r="W248" i="1"/>
  <c r="W249" i="1" s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V217" i="1"/>
  <c r="V216" i="1"/>
  <c r="W215" i="1"/>
  <c r="X215" i="1" s="1"/>
  <c r="X216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X206" i="1"/>
  <c r="W206" i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X167" i="1"/>
  <c r="W167" i="1"/>
  <c r="N167" i="1"/>
  <c r="W166" i="1"/>
  <c r="W168" i="1" s="1"/>
  <c r="N166" i="1"/>
  <c r="V164" i="1"/>
  <c r="V163" i="1"/>
  <c r="W162" i="1"/>
  <c r="N162" i="1"/>
  <c r="W161" i="1"/>
  <c r="X161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W148" i="1"/>
  <c r="X148" i="1" s="1"/>
  <c r="N148" i="1"/>
  <c r="V145" i="1"/>
  <c r="V144" i="1"/>
  <c r="X143" i="1"/>
  <c r="W143" i="1"/>
  <c r="N143" i="1"/>
  <c r="W142" i="1"/>
  <c r="X142" i="1" s="1"/>
  <c r="N142" i="1"/>
  <c r="W141" i="1"/>
  <c r="X141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W137" i="1" s="1"/>
  <c r="N132" i="1"/>
  <c r="V129" i="1"/>
  <c r="V128" i="1"/>
  <c r="W127" i="1"/>
  <c r="X127" i="1" s="1"/>
  <c r="N127" i="1"/>
  <c r="X126" i="1"/>
  <c r="W126" i="1"/>
  <c r="N126" i="1"/>
  <c r="W125" i="1"/>
  <c r="X125" i="1" s="1"/>
  <c r="N125" i="1"/>
  <c r="W124" i="1"/>
  <c r="X124" i="1" s="1"/>
  <c r="W123" i="1"/>
  <c r="X123" i="1" s="1"/>
  <c r="N123" i="1"/>
  <c r="W122" i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W94" i="1" s="1"/>
  <c r="N90" i="1"/>
  <c r="X89" i="1"/>
  <c r="W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W86" i="1" s="1"/>
  <c r="N64" i="1"/>
  <c r="V61" i="1"/>
  <c r="V60" i="1"/>
  <c r="X59" i="1"/>
  <c r="W59" i="1"/>
  <c r="X58" i="1"/>
  <c r="W58" i="1"/>
  <c r="N58" i="1"/>
  <c r="W57" i="1"/>
  <c r="X57" i="1" s="1"/>
  <c r="N57" i="1"/>
  <c r="W56" i="1"/>
  <c r="D52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W24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506" i="1" l="1"/>
  <c r="X248" i="1"/>
  <c r="X249" i="1" s="1"/>
  <c r="W175" i="1"/>
  <c r="X171" i="1"/>
  <c r="W313" i="1"/>
  <c r="X312" i="1"/>
  <c r="X313" i="1" s="1"/>
  <c r="W321" i="1"/>
  <c r="X320" i="1"/>
  <c r="X321" i="1" s="1"/>
  <c r="W382" i="1"/>
  <c r="X379" i="1"/>
  <c r="X381" i="1" s="1"/>
  <c r="X404" i="1"/>
  <c r="W432" i="1"/>
  <c r="X424" i="1"/>
  <c r="W435" i="1"/>
  <c r="W436" i="1"/>
  <c r="W439" i="1"/>
  <c r="W440" i="1"/>
  <c r="X26" i="1"/>
  <c r="X56" i="1"/>
  <c r="X64" i="1"/>
  <c r="W93" i="1"/>
  <c r="W129" i="1"/>
  <c r="W144" i="1"/>
  <c r="H526" i="1"/>
  <c r="W196" i="1"/>
  <c r="W202" i="1"/>
  <c r="X198" i="1"/>
  <c r="X226" i="1"/>
  <c r="W246" i="1"/>
  <c r="W288" i="1"/>
  <c r="W305" i="1"/>
  <c r="O526" i="1"/>
  <c r="X308" i="1"/>
  <c r="X309" i="1" s="1"/>
  <c r="W314" i="1"/>
  <c r="W317" i="1"/>
  <c r="X316" i="1"/>
  <c r="X317" i="1" s="1"/>
  <c r="W322" i="1"/>
  <c r="X358" i="1"/>
  <c r="X370" i="1"/>
  <c r="W431" i="1"/>
  <c r="X428" i="1"/>
  <c r="W119" i="1"/>
  <c r="W128" i="1"/>
  <c r="W158" i="1"/>
  <c r="W164" i="1"/>
  <c r="W203" i="1"/>
  <c r="J526" i="1"/>
  <c r="W250" i="1"/>
  <c r="W269" i="1"/>
  <c r="W276" i="1"/>
  <c r="W275" i="1"/>
  <c r="W282" i="1"/>
  <c r="W304" i="1"/>
  <c r="W340" i="1"/>
  <c r="W370" i="1"/>
  <c r="W397" i="1"/>
  <c r="W398" i="1"/>
  <c r="W404" i="1"/>
  <c r="W416" i="1"/>
  <c r="W463" i="1"/>
  <c r="W493" i="1"/>
  <c r="V516" i="1"/>
  <c r="X337" i="1"/>
  <c r="X340" i="1" s="1"/>
  <c r="W518" i="1"/>
  <c r="V519" i="1"/>
  <c r="F9" i="1"/>
  <c r="F10" i="1"/>
  <c r="X175" i="1"/>
  <c r="X202" i="1"/>
  <c r="X212" i="1"/>
  <c r="X118" i="1"/>
  <c r="X299" i="1"/>
  <c r="X334" i="1"/>
  <c r="X33" i="1"/>
  <c r="X60" i="1"/>
  <c r="X85" i="1"/>
  <c r="X104" i="1"/>
  <c r="X144" i="1"/>
  <c r="X499" i="1"/>
  <c r="W118" i="1"/>
  <c r="W157" i="1"/>
  <c r="W226" i="1"/>
  <c r="W299" i="1"/>
  <c r="H9" i="1"/>
  <c r="V520" i="1"/>
  <c r="X36" i="1"/>
  <c r="X37" i="1" s="1"/>
  <c r="X40" i="1"/>
  <c r="X41" i="1" s="1"/>
  <c r="X44" i="1"/>
  <c r="X45" i="1" s="1"/>
  <c r="X50" i="1"/>
  <c r="X52" i="1" s="1"/>
  <c r="W53" i="1"/>
  <c r="W61" i="1"/>
  <c r="X90" i="1"/>
  <c r="X93" i="1" s="1"/>
  <c r="W105" i="1"/>
  <c r="X122" i="1"/>
  <c r="X128" i="1" s="1"/>
  <c r="X149" i="1"/>
  <c r="X157" i="1" s="1"/>
  <c r="I526" i="1"/>
  <c r="X162" i="1"/>
  <c r="X163" i="1" s="1"/>
  <c r="X166" i="1"/>
  <c r="X168" i="1" s="1"/>
  <c r="W169" i="1"/>
  <c r="X178" i="1"/>
  <c r="X195" i="1" s="1"/>
  <c r="W212" i="1"/>
  <c r="W216" i="1"/>
  <c r="W217" i="1"/>
  <c r="X259" i="1"/>
  <c r="X269" i="1" s="1"/>
  <c r="W270" i="1"/>
  <c r="W281" i="1"/>
  <c r="W287" i="1"/>
  <c r="X284" i="1"/>
  <c r="X287" i="1" s="1"/>
  <c r="W358" i="1"/>
  <c r="W359" i="1"/>
  <c r="W364" i="1"/>
  <c r="W374" i="1"/>
  <c r="W375" i="1"/>
  <c r="X397" i="1"/>
  <c r="W408" i="1"/>
  <c r="W409" i="1"/>
  <c r="W415" i="1"/>
  <c r="S526" i="1"/>
  <c r="W421" i="1"/>
  <c r="W422" i="1"/>
  <c r="X419" i="1"/>
  <c r="X421" i="1" s="1"/>
  <c r="X445" i="1"/>
  <c r="X480" i="1"/>
  <c r="X483" i="1" s="1"/>
  <c r="W483" i="1"/>
  <c r="M526" i="1"/>
  <c r="W464" i="1"/>
  <c r="J9" i="1"/>
  <c r="W34" i="1"/>
  <c r="W38" i="1"/>
  <c r="W42" i="1"/>
  <c r="W46" i="1"/>
  <c r="W52" i="1"/>
  <c r="W60" i="1"/>
  <c r="W85" i="1"/>
  <c r="W104" i="1"/>
  <c r="F526" i="1"/>
  <c r="W136" i="1"/>
  <c r="W176" i="1"/>
  <c r="W195" i="1"/>
  <c r="L526" i="1"/>
  <c r="W256" i="1"/>
  <c r="P526" i="1"/>
  <c r="X431" i="1"/>
  <c r="W469" i="1"/>
  <c r="W468" i="1"/>
  <c r="W477" i="1"/>
  <c r="W478" i="1"/>
  <c r="X471" i="1"/>
  <c r="X477" i="1" s="1"/>
  <c r="W506" i="1"/>
  <c r="W515" i="1"/>
  <c r="X509" i="1"/>
  <c r="X514" i="1" s="1"/>
  <c r="W514" i="1"/>
  <c r="Q526" i="1"/>
  <c r="W245" i="1"/>
  <c r="X230" i="1"/>
  <c r="X245" i="1" s="1"/>
  <c r="W494" i="1"/>
  <c r="X488" i="1"/>
  <c r="X493" i="1" s="1"/>
  <c r="B526" i="1"/>
  <c r="W517" i="1"/>
  <c r="E526" i="1"/>
  <c r="X132" i="1"/>
  <c r="X136" i="1" s="1"/>
  <c r="G526" i="1"/>
  <c r="W145" i="1"/>
  <c r="W163" i="1"/>
  <c r="X278" i="1"/>
  <c r="X281" i="1" s="1"/>
  <c r="W345" i="1"/>
  <c r="W346" i="1"/>
  <c r="X343" i="1"/>
  <c r="X345" i="1" s="1"/>
  <c r="W349" i="1"/>
  <c r="W350" i="1"/>
  <c r="X361" i="1"/>
  <c r="X363" i="1" s="1"/>
  <c r="R526" i="1"/>
  <c r="W381" i="1"/>
  <c r="T526" i="1"/>
  <c r="W499" i="1"/>
  <c r="W500" i="1"/>
  <c r="W507" i="1"/>
  <c r="U526" i="1"/>
  <c r="W213" i="1"/>
  <c r="W257" i="1"/>
  <c r="W300" i="1"/>
  <c r="W309" i="1"/>
  <c r="W335" i="1"/>
  <c r="W371" i="1"/>
  <c r="W405" i="1"/>
  <c r="N526" i="1"/>
  <c r="W227" i="1"/>
  <c r="W334" i="1"/>
  <c r="X444" i="1"/>
  <c r="X466" i="1"/>
  <c r="X468" i="1" s="1"/>
  <c r="W516" i="1" l="1"/>
  <c r="X463" i="1"/>
  <c r="X521" i="1" s="1"/>
  <c r="W519" i="1"/>
  <c r="W520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<sst xmlns="http://schemas.openxmlformats.org/spreadsheetml/2006/main" count="2244" uniqueCount="736">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</sst>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/>
      <c r="E5" s="657"/>
      <c r="F5" s="420" t="s">
        <v>9</v>
      </c>
      <c r="G5" s="402"/>
      <c r="H5" s="656"/>
      <c r="I5" s="701"/>
      <c r="J5" s="701"/>
      <c r="K5" s="701"/>
      <c r="L5" s="657"/>
      <c r="N5" s="24" t="s">
        <v>10</v>
      </c>
      <c r="O5" s="409">
        <v>45341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Понедельник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0.33333333333333331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80</v>
      </c>
      <c r="W50" s="355">
        <f>IFERROR(IF(V50="",0,CEILING((V50/$H50),1)*$H50),"")</f>
        <v>86.4</v>
      </c>
      <c r="X50" s="36">
        <f>IFERROR(IF(W50=0,"",ROUNDUP(W50/H50,0)*0.02175),"")</f>
        <v>0.17399999999999999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157.5</v>
      </c>
      <c r="W51" s="355">
        <f>IFERROR(IF(V51="",0,CEILING((V51/$H51),1)*$H51),"")</f>
        <v>159.30000000000001</v>
      </c>
      <c r="X51" s="36">
        <f>IFERROR(IF(W51=0,"",ROUNDUP(W51/H51,0)*0.00753),"")</f>
        <v>0.44427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65.740740740740733</v>
      </c>
      <c r="W52" s="356">
        <f>IFERROR(W50/H50,"0")+IFERROR(W51/H51,"0")</f>
        <v>67</v>
      </c>
      <c r="X52" s="356">
        <f>IFERROR(IF(X50="",0,X50),"0")+IFERROR(IF(X51="",0,X51),"0")</f>
        <v>0.61826999999999999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237.5</v>
      </c>
      <c r="W53" s="356">
        <f>IFERROR(SUM(W50:W51),"0")</f>
        <v>245.70000000000002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400</v>
      </c>
      <c r="W56" s="355">
        <f>IFERROR(IF(V56="",0,CEILING((V56/$H56),1)*$H56),"")</f>
        <v>410.40000000000003</v>
      </c>
      <c r="X56" s="36">
        <f>IFERROR(IF(W56=0,"",ROUNDUP(W56/H56,0)*0.02175),"")</f>
        <v>0.8264999999999999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450</v>
      </c>
      <c r="W58" s="355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137.03703703703704</v>
      </c>
      <c r="W60" s="356">
        <f>IFERROR(W56/H56,"0")+IFERROR(W57/H57,"0")+IFERROR(W58/H58,"0")+IFERROR(W59/H59,"0")</f>
        <v>138</v>
      </c>
      <c r="X60" s="356">
        <f>IFERROR(IF(X56="",0,X56),"0")+IFERROR(IF(X57="",0,X57),"0")+IFERROR(IF(X58="",0,X58),"0")+IFERROR(IF(X59="",0,X59),"0")</f>
        <v>1.7634999999999998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850</v>
      </c>
      <c r="W61" s="356">
        <f>IFERROR(SUM(W56:W59),"0")</f>
        <v>860.40000000000009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30</v>
      </c>
      <c r="W64" s="355">
        <f t="shared" ref="W64:W84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50</v>
      </c>
      <c r="W65" s="355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150</v>
      </c>
      <c r="W68" s="355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50</v>
      </c>
      <c r="W70" s="355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25</v>
      </c>
      <c r="W71" s="355">
        <f t="shared" si="2"/>
        <v>27</v>
      </c>
      <c r="X71" s="36">
        <f>IFERROR(IF(W71=0,"",ROUNDUP(W71/H71,0)*0.00753),"")</f>
        <v>6.7769999999999997E-2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120</v>
      </c>
      <c r="W73" s="355">
        <f t="shared" si="2"/>
        <v>120</v>
      </c>
      <c r="X73" s="36">
        <f t="shared" si="4"/>
        <v>0.28110000000000002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495</v>
      </c>
      <c r="W78" s="355">
        <f t="shared" si="2"/>
        <v>495</v>
      </c>
      <c r="X78" s="36">
        <f t="shared" si="4"/>
        <v>1.0306999999999999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450</v>
      </c>
      <c r="W83" s="355">
        <f t="shared" si="2"/>
        <v>450</v>
      </c>
      <c r="X83" s="36">
        <f>IFERROR(IF(W83=0,"",ROUNDUP(W83/H83,0)*0.00937),"")</f>
        <v>0.93699999999999994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273.82936507936506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276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2.9038199999999996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1370</v>
      </c>
      <c r="W86" s="356">
        <f>IFERROR(SUM(W64:W84),"0")</f>
        <v>1388.8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21</v>
      </c>
      <c r="W102" s="355">
        <f t="shared" si="5"/>
        <v>22.4</v>
      </c>
      <c r="X102" s="36">
        <f>IFERROR(IF(W102=0,"",ROUNDUP(W102/H102,0)*0.00753),"")</f>
        <v>6.0240000000000002E-2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7.5000000000000009</v>
      </c>
      <c r="W104" s="356">
        <f>IFERROR(W96/H96,"0")+IFERROR(W97/H97,"0")+IFERROR(W98/H98,"0")+IFERROR(W99/H99,"0")+IFERROR(W100/H100,"0")+IFERROR(W101/H101,"0")+IFERROR(W102/H102,"0")+IFERROR(W103/H103,"0")</f>
        <v>8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6.0240000000000002E-2</v>
      </c>
      <c r="Y104" s="357"/>
      <c r="Z104" s="357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21</v>
      </c>
      <c r="W105" s="356">
        <f>IFERROR(SUM(W96:W103),"0")</f>
        <v>22.4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50</v>
      </c>
      <c r="W108" s="355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50</v>
      </c>
      <c r="W109" s="355">
        <f t="shared" si="6"/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23.1</v>
      </c>
      <c r="W112" s="355">
        <f t="shared" si="6"/>
        <v>23.76</v>
      </c>
      <c r="X112" s="36">
        <f>IFERROR(IF(W112=0,"",ROUNDUP(W112/H112,0)*0.00753),"")</f>
        <v>6.7769999999999997E-2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270</v>
      </c>
      <c r="W113" s="355">
        <f t="shared" si="6"/>
        <v>270</v>
      </c>
      <c r="X113" s="36">
        <f>IFERROR(IF(W113=0,"",ROUNDUP(W113/H113,0)*0.00753),"")</f>
        <v>0.753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20</v>
      </c>
      <c r="W116" s="355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127.32142857142857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128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1.1344800000000002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413.1</v>
      </c>
      <c r="W119" s="356">
        <f>IFERROR(SUM(W107:W117),"0")</f>
        <v>415.56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50</v>
      </c>
      <c r="W124" s="355">
        <f t="shared" si="7"/>
        <v>50.400000000000006</v>
      </c>
      <c r="X124" s="36">
        <f>IFERROR(IF(W124=0,"",ROUNDUP(W124/H124,0)*0.02175),"")</f>
        <v>0.1305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9.9</v>
      </c>
      <c r="W126" s="355">
        <f t="shared" si="7"/>
        <v>9.9</v>
      </c>
      <c r="X126" s="36">
        <f>IFERROR(IF(W126=0,"",ROUNDUP(W126/H126,0)*0.00753),"")</f>
        <v>3.7650000000000003E-2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10.952380952380953</v>
      </c>
      <c r="W128" s="356">
        <f>IFERROR(W121/H121,"0")+IFERROR(W122/H122,"0")+IFERROR(W123/H123,"0")+IFERROR(W124/H124,"0")+IFERROR(W125/H125,"0")+IFERROR(W126/H126,"0")+IFERROR(W127/H127,"0")</f>
        <v>11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0.16815000000000002</v>
      </c>
      <c r="Y128" s="357"/>
      <c r="Z128" s="357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59.9</v>
      </c>
      <c r="W129" s="356">
        <f>IFERROR(SUM(W121:W127),"0")</f>
        <v>60.300000000000004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250</v>
      </c>
      <c r="W133" s="355">
        <f>IFERROR(IF(V133="",0,CEILING((V133/$H133),1)*$H133),"")</f>
        <v>252</v>
      </c>
      <c r="X133" s="36">
        <f>IFERROR(IF(W133=0,"",ROUNDUP(W133/H133,0)*0.02175),"")</f>
        <v>0.65249999999999997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405</v>
      </c>
      <c r="W135" s="355">
        <f>IFERROR(IF(V135="",0,CEILING((V135/$H135),1)*$H135),"")</f>
        <v>405</v>
      </c>
      <c r="X135" s="36">
        <f>IFERROR(IF(W135=0,"",ROUNDUP(W135/H135,0)*0.00753),"")</f>
        <v>1.1294999999999999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179.76190476190476</v>
      </c>
      <c r="W136" s="356">
        <f>IFERROR(W132/H132,"0")+IFERROR(W133/H133,"0")+IFERROR(W134/H134,"0")+IFERROR(W135/H135,"0")</f>
        <v>180</v>
      </c>
      <c r="X136" s="356">
        <f>IFERROR(IF(X132="",0,X132),"0")+IFERROR(IF(X133="",0,X133),"0")+IFERROR(IF(X134="",0,X134),"0")+IFERROR(IF(X135="",0,X135),"0")</f>
        <v>1.782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655</v>
      </c>
      <c r="W137" s="356">
        <f>IFERROR(SUM(W132:W135),"0")</f>
        <v>657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70</v>
      </c>
      <c r="W148" s="355">
        <f t="shared" ref="W148:W156" si="8">IFERROR(IF(V148="",0,CEILING((V148/$H148),1)*$H148),"")</f>
        <v>71.400000000000006</v>
      </c>
      <c r="X148" s="36">
        <f>IFERROR(IF(W148=0,"",ROUNDUP(W148/H148,0)*0.00753),"")</f>
        <v>0.12801000000000001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90</v>
      </c>
      <c r="W149" s="355">
        <f t="shared" si="8"/>
        <v>92.4</v>
      </c>
      <c r="X149" s="36">
        <f>IFERROR(IF(W149=0,"",ROUNDUP(W149/H149,0)*0.00753),"")</f>
        <v>0.16566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120</v>
      </c>
      <c r="W150" s="355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140</v>
      </c>
      <c r="W151" s="355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105</v>
      </c>
      <c r="W153" s="355">
        <f t="shared" si="8"/>
        <v>105</v>
      </c>
      <c r="X153" s="36">
        <f>IFERROR(IF(W153=0,"",ROUNDUP(W153/H153,0)*0.00502),"")</f>
        <v>0.251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140</v>
      </c>
      <c r="W154" s="355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5.6000000000000014</v>
      </c>
      <c r="W156" s="355">
        <f t="shared" si="8"/>
        <v>6.72</v>
      </c>
      <c r="X156" s="36">
        <f>IFERROR(IF(W156=0,"",ROUNDUP(W156/H156,0)*0.00502),"")</f>
        <v>2.0080000000000001E-2</v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253.33333333333331</v>
      </c>
      <c r="W157" s="356">
        <f>IFERROR(W148/H148,"0")+IFERROR(W149/H149,"0")+IFERROR(W150/H150,"0")+IFERROR(W151/H151,"0")+IFERROR(W152/H152,"0")+IFERROR(W153/H153,"0")+IFERROR(W154/H154,"0")+IFERROR(W155/H155,"0")+IFERROR(W156/H156,"0")</f>
        <v>256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1.4558000000000002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670.6</v>
      </c>
      <c r="W158" s="356">
        <f>IFERROR(SUM(W148:W156),"0")</f>
        <v>678.72000000000014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20</v>
      </c>
      <c r="W161" s="355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1.8518518518518516</v>
      </c>
      <c r="W163" s="356">
        <f>IFERROR(W161/H161,"0")+IFERROR(W162/H162,"0")</f>
        <v>2</v>
      </c>
      <c r="X163" s="356">
        <f>IFERROR(IF(X161="",0,X161),"0")+IFERROR(IF(X162="",0,X162),"0")</f>
        <v>4.3499999999999997E-2</v>
      </c>
      <c r="Y163" s="357"/>
      <c r="Z163" s="357"/>
    </row>
    <row r="164" spans="1:53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20</v>
      </c>
      <c r="W164" s="356">
        <f>IFERROR(SUM(W161:W162),"0")</f>
        <v>21.6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120</v>
      </c>
      <c r="W171" s="355">
        <f>IFERROR(IF(V171="",0,CEILING((V171/$H171),1)*$H171),"")</f>
        <v>124.2</v>
      </c>
      <c r="X171" s="36">
        <f>IFERROR(IF(W171=0,"",ROUNDUP(W171/H171,0)*0.00937),"")</f>
        <v>0.21551000000000001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60</v>
      </c>
      <c r="W172" s="355">
        <f>IFERROR(IF(V172="",0,CEILING((V172/$H172),1)*$H172),"")</f>
        <v>64.800000000000011</v>
      </c>
      <c r="X172" s="36">
        <f>IFERROR(IF(W172=0,"",ROUNDUP(W172/H172,0)*0.00937),"")</f>
        <v>0.11244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200</v>
      </c>
      <c r="W173" s="355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120</v>
      </c>
      <c r="W174" s="355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92.592592592592581</v>
      </c>
      <c r="W175" s="356">
        <f>IFERROR(W171/H171,"0")+IFERROR(W172/H172,"0")+IFERROR(W173/H173,"0")+IFERROR(W174/H174,"0")</f>
        <v>96</v>
      </c>
      <c r="X175" s="356">
        <f>IFERROR(IF(X171="",0,X171),"0")+IFERROR(IF(X172="",0,X172),"0")+IFERROR(IF(X173="",0,X173),"0")+IFERROR(IF(X174="",0,X174),"0")</f>
        <v>0.89951999999999999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500</v>
      </c>
      <c r="W176" s="356">
        <f>IFERROR(SUM(W171:W174),"0")</f>
        <v>518.40000000000009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200</v>
      </c>
      <c r="W179" s="355">
        <f t="shared" si="9"/>
        <v>200.1</v>
      </c>
      <c r="X179" s="36">
        <f>IFERROR(IF(W179=0,"",ROUNDUP(W179/H179,0)*0.02175),"")</f>
        <v>0.50024999999999997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280</v>
      </c>
      <c r="W184" s="355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320</v>
      </c>
      <c r="W186" s="355">
        <f t="shared" si="9"/>
        <v>321.59999999999997</v>
      </c>
      <c r="X186" s="36">
        <f>IFERROR(IF(W186=0,"",ROUNDUP(W186/H186,0)*0.00753),"")</f>
        <v>1.00902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320</v>
      </c>
      <c r="W188" s="355">
        <f t="shared" si="9"/>
        <v>321.59999999999997</v>
      </c>
      <c r="X188" s="36">
        <f t="shared" ref="X188:X194" si="10">IFERROR(IF(W188=0,"",ROUNDUP(W188/H188,0)*0.00753),"")</f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480</v>
      </c>
      <c r="W190" s="355">
        <f t="shared" si="9"/>
        <v>480</v>
      </c>
      <c r="X190" s="36">
        <f t="shared" si="10"/>
        <v>1.506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80</v>
      </c>
      <c r="W193" s="355">
        <f t="shared" si="9"/>
        <v>81.599999999999994</v>
      </c>
      <c r="X193" s="36">
        <f t="shared" si="10"/>
        <v>0.25602000000000003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200</v>
      </c>
      <c r="W194" s="355">
        <f t="shared" si="9"/>
        <v>201.6</v>
      </c>
      <c r="X194" s="36">
        <f t="shared" si="10"/>
        <v>0.63251999999999997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722.98850574712651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726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5.7938400000000012</v>
      </c>
      <c r="Y195" s="357"/>
      <c r="Z195" s="357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1880</v>
      </c>
      <c r="W196" s="356">
        <f>IFERROR(SUM(W178:W194),"0")</f>
        <v>1887.2999999999997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32</v>
      </c>
      <c r="W200" s="355">
        <f>IFERROR(IF(V200="",0,CEILING((V200/$H200),1)*$H200),"")</f>
        <v>33.6</v>
      </c>
      <c r="X200" s="36">
        <f>IFERROR(IF(W200=0,"",ROUNDUP(W200/H200,0)*0.00753),"")</f>
        <v>0.10542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32</v>
      </c>
      <c r="W201" s="355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26.666666666666668</v>
      </c>
      <c r="W202" s="356">
        <f>IFERROR(W198/H198,"0")+IFERROR(W199/H199,"0")+IFERROR(W200/H200,"0")+IFERROR(W201/H201,"0")</f>
        <v>28.000000000000004</v>
      </c>
      <c r="X202" s="356">
        <f>IFERROR(IF(X198="",0,X198),"0")+IFERROR(IF(X199="",0,X199),"0")+IFERROR(IF(X200="",0,X200),"0")+IFERROR(IF(X201="",0,X201),"0")</f>
        <v>0.21084</v>
      </c>
      <c r="Y202" s="357"/>
      <c r="Z202" s="357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64</v>
      </c>
      <c r="W203" s="356">
        <f>IFERROR(SUM(W198:W201),"0")</f>
        <v>67.2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140</v>
      </c>
      <c r="W215" s="355">
        <f>IFERROR(IF(V215="",0,CEILING((V215/$H215),1)*$H215),"")</f>
        <v>140.70000000000002</v>
      </c>
      <c r="X215" s="36">
        <f>IFERROR(IF(W215=0,"",ROUNDUP(W215/H215,0)*0.00502),"")</f>
        <v>0.33634000000000003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66.666666666666657</v>
      </c>
      <c r="W216" s="356">
        <f>IFERROR(W215/H215,"0")</f>
        <v>67</v>
      </c>
      <c r="X216" s="356">
        <f>IFERROR(IF(X215="",0,X215),"0")</f>
        <v>0.33634000000000003</v>
      </c>
      <c r="Y216" s="357"/>
      <c r="Z216" s="357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140</v>
      </c>
      <c r="W217" s="356">
        <f>IFERROR(SUM(W215:W215),"0")</f>
        <v>140.70000000000002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hidden="1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10</v>
      </c>
      <c r="W252" s="355">
        <f>IFERROR(IF(V252="",0,CEILING((V252/$H252),1)*$H252),"")</f>
        <v>12.600000000000001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3.5</v>
      </c>
      <c r="W254" s="355">
        <f>IFERROR(IF(V254="",0,CEILING((V254/$H254),1)*$H254),"")</f>
        <v>4.2</v>
      </c>
      <c r="X254" s="36">
        <f>IFERROR(IF(W254=0,"",ROUNDUP(W254/H254,0)*0.00502),"")</f>
        <v>1.004E-2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4.0476190476190474</v>
      </c>
      <c r="W256" s="356">
        <f>IFERROR(W252/H252,"0")+IFERROR(W253/H253,"0")+IFERROR(W254/H254,"0")+IFERROR(W255/H255,"0")</f>
        <v>5</v>
      </c>
      <c r="X256" s="356">
        <f>IFERROR(IF(X252="",0,X252),"0")+IFERROR(IF(X253="",0,X253),"0")+IFERROR(IF(X254="",0,X254),"0")+IFERROR(IF(X255="",0,X255),"0")</f>
        <v>3.2629999999999999E-2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13.5</v>
      </c>
      <c r="W257" s="356">
        <f>IFERROR(SUM(W252:W255),"0")</f>
        <v>16.8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875</v>
      </c>
      <c r="W262" s="355">
        <f t="shared" si="15"/>
        <v>875.7</v>
      </c>
      <c r="X262" s="36">
        <f>IFERROR(IF(W262=0,"",ROUNDUP(W262/H262,0)*0.00753),"")</f>
        <v>3.1400100000000002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350</v>
      </c>
      <c r="W263" s="355">
        <f t="shared" si="15"/>
        <v>350.7</v>
      </c>
      <c r="X263" s="36">
        <f>IFERROR(IF(W263=0,"",ROUNDUP(W263/H263,0)*0.00753),"")</f>
        <v>1.2575100000000001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82.5</v>
      </c>
      <c r="W267" s="355">
        <f t="shared" si="15"/>
        <v>83.16</v>
      </c>
      <c r="X267" s="36">
        <f>IFERROR(IF(W267=0,"",ROUNDUP(W267/H267,0)*0.00753),"")</f>
        <v>0.31625999999999999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624.99999999999989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626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4.7137799999999999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1307.5</v>
      </c>
      <c r="W270" s="356">
        <f>IFERROR(SUM(W259:W268),"0")</f>
        <v>1309.5600000000002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20</v>
      </c>
      <c r="W272" s="355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200</v>
      </c>
      <c r="W273" s="355">
        <f>IFERROR(IF(V273="",0,CEILING((V273/$H273),1)*$H273),"")</f>
        <v>202.79999999999998</v>
      </c>
      <c r="X273" s="36">
        <f>IFERROR(IF(W273=0,"",ROUNDUP(W273/H273,0)*0.02175),"")</f>
        <v>0.5655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28.021978021978022</v>
      </c>
      <c r="W275" s="356">
        <f>IFERROR(W272/H272,"0")+IFERROR(W273/H273,"0")+IFERROR(W274/H274,"0")</f>
        <v>29</v>
      </c>
      <c r="X275" s="356">
        <f>IFERROR(IF(X272="",0,X272),"0")+IFERROR(IF(X273="",0,X273),"0")+IFERROR(IF(X274="",0,X274),"0")</f>
        <v>0.63075000000000003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220</v>
      </c>
      <c r="W276" s="356">
        <f>IFERROR(SUM(W272:W274),"0")</f>
        <v>228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20</v>
      </c>
      <c r="W279" s="355">
        <f>IFERROR(IF(V279="",0,CEILING((V279/$H279),1)*$H279),"")</f>
        <v>21.28</v>
      </c>
      <c r="X279" s="36">
        <f>IFERROR(IF(W279=0,"",ROUNDUP(W279/H279,0)*0.00753),"")</f>
        <v>5.271E-2</v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85</v>
      </c>
      <c r="W280" s="355">
        <f>IFERROR(IF(V280="",0,CEILING((V280/$H280),1)*$H280),"")</f>
        <v>86.699999999999989</v>
      </c>
      <c r="X280" s="36">
        <f>IFERROR(IF(W280=0,"",ROUNDUP(W280/H280,0)*0.00753),"")</f>
        <v>0.25602000000000003</v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39.912280701754391</v>
      </c>
      <c r="W281" s="356">
        <f>IFERROR(W278/H278,"0")+IFERROR(W279/H279,"0")+IFERROR(W280/H280,"0")</f>
        <v>41</v>
      </c>
      <c r="X281" s="356">
        <f>IFERROR(IF(X278="",0,X278),"0")+IFERROR(IF(X279="",0,X279),"0")+IFERROR(IF(X280="",0,X280),"0")</f>
        <v>0.30873</v>
      </c>
      <c r="Y281" s="357"/>
      <c r="Z281" s="357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105</v>
      </c>
      <c r="W282" s="356">
        <f>IFERROR(SUM(W278:W280),"0")</f>
        <v>107.97999999999999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50</v>
      </c>
      <c r="W284" s="355">
        <f>IFERROR(IF(V284="",0,CEILING((V284/$H284),1)*$H284),"")</f>
        <v>50</v>
      </c>
      <c r="X284" s="36">
        <f>IFERROR(IF(W284=0,"",ROUNDUP(W284/H284,0)*0.00474),"")</f>
        <v>0.11850000000000001</v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50</v>
      </c>
      <c r="W286" s="355">
        <f>IFERROR(IF(V286="",0,CEILING((V286/$H286),1)*$H286),"")</f>
        <v>50</v>
      </c>
      <c r="X286" s="36">
        <f>IFERROR(IF(W286=0,"",ROUNDUP(W286/H286,0)*0.00474),"")</f>
        <v>0.11850000000000001</v>
      </c>
      <c r="Y286" s="56"/>
      <c r="Z286" s="57"/>
      <c r="AD286" s="58"/>
      <c r="BA286" s="224" t="s">
        <v>1</v>
      </c>
    </row>
    <row r="287" spans="1:53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50</v>
      </c>
      <c r="W287" s="356">
        <f>IFERROR(W284/H284,"0")+IFERROR(W285/H285,"0")+IFERROR(W286/H286,"0")</f>
        <v>50</v>
      </c>
      <c r="X287" s="356">
        <f>IFERROR(IF(X284="",0,X284),"0")+IFERROR(IF(X285="",0,X285),"0")+IFERROR(IF(X286="",0,X286),"0")</f>
        <v>0.23700000000000002</v>
      </c>
      <c r="Y287" s="357"/>
      <c r="Z287" s="357"/>
    </row>
    <row r="288" spans="1:53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100</v>
      </c>
      <c r="W288" s="356">
        <f>IFERROR(SUM(W284:W286),"0")</f>
        <v>100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50</v>
      </c>
      <c r="W291" s="355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4.6296296296296298</v>
      </c>
      <c r="W299" s="356">
        <f>IFERROR(W291/H291,"0")+IFERROR(W292/H292,"0")+IFERROR(W293/H293,"0")+IFERROR(W294/H294,"0")+IFERROR(W295/H295,"0")+IFERROR(W296/H296,"0")+IFERROR(W297/H297,"0")+IFERROR(W298/H298,"0")</f>
        <v>5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0.10874999999999999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50</v>
      </c>
      <c r="W300" s="356">
        <f>IFERROR(SUM(W291:W298),"0")</f>
        <v>54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18</v>
      </c>
      <c r="W308" s="355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10</v>
      </c>
      <c r="W309" s="356">
        <f>IFERROR(W308/H308,"0")</f>
        <v>10</v>
      </c>
      <c r="X309" s="356">
        <f>IFERROR(IF(X308="",0,X308),"0")</f>
        <v>7.5300000000000006E-2</v>
      </c>
      <c r="Y309" s="357"/>
      <c r="Z309" s="357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18</v>
      </c>
      <c r="W310" s="356">
        <f>IFERROR(SUM(W308:W308),"0")</f>
        <v>18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11.4</v>
      </c>
      <c r="W316" s="355">
        <f>IFERROR(IF(V316="",0,CEILING((V316/$H316),1)*$H316),"")</f>
        <v>11.399999999999999</v>
      </c>
      <c r="X316" s="36">
        <f>IFERROR(IF(W316=0,"",ROUNDUP(W316/H316,0)*0.00753),"")</f>
        <v>3.7650000000000003E-2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5.0000000000000009</v>
      </c>
      <c r="W317" s="356">
        <f>IFERROR(W316/H316,"0")</f>
        <v>5</v>
      </c>
      <c r="X317" s="356">
        <f>IFERROR(IF(X316="",0,X316),"0")</f>
        <v>3.7650000000000003E-2</v>
      </c>
      <c r="Y317" s="357"/>
      <c r="Z317" s="357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11.4</v>
      </c>
      <c r="W318" s="356">
        <f>IFERROR(SUM(W316:W316),"0")</f>
        <v>11.399999999999999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17</v>
      </c>
      <c r="W320" s="355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6.666666666666667</v>
      </c>
      <c r="W321" s="356">
        <f>IFERROR(W320/H320,"0")</f>
        <v>7</v>
      </c>
      <c r="X321" s="356">
        <f>IFERROR(IF(X320="",0,X320),"0")</f>
        <v>5.271E-2</v>
      </c>
      <c r="Y321" s="357"/>
      <c r="Z321" s="357"/>
    </row>
    <row r="322" spans="1:53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17</v>
      </c>
      <c r="W322" s="356">
        <f>IFERROR(SUM(W320:W320),"0")</f>
        <v>17.849999999999998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2450</v>
      </c>
      <c r="W326" s="355">
        <f t="shared" ref="W326:W333" si="17">IFERROR(IF(V326="",0,CEILING((V326/$H326),1)*$H326),"")</f>
        <v>2460</v>
      </c>
      <c r="X326" s="36">
        <f>IFERROR(IF(W326=0,"",ROUNDUP(W326/H326,0)*0.02175),"")</f>
        <v>3.5669999999999997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1300</v>
      </c>
      <c r="W328" s="355">
        <f t="shared" si="17"/>
        <v>1305</v>
      </c>
      <c r="X328" s="36">
        <f>IFERROR(IF(W328=0,"",ROUNDUP(W328/H328,0)*0.02175),"")</f>
        <v>1.8922499999999998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1150</v>
      </c>
      <c r="W330" s="355">
        <f t="shared" si="17"/>
        <v>1155</v>
      </c>
      <c r="X330" s="36">
        <f>IFERROR(IF(W330=0,"",ROUNDUP(W330/H330,0)*0.02175),"")</f>
        <v>1.67475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100</v>
      </c>
      <c r="W332" s="355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20</v>
      </c>
      <c r="W333" s="355">
        <f t="shared" si="17"/>
        <v>20</v>
      </c>
      <c r="X333" s="36">
        <f>IFERROR(IF(W333=0,"",ROUNDUP(W333/H333,0)*0.00937),"")</f>
        <v>3.7479999999999999E-2</v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350.66666666666669</v>
      </c>
      <c r="W334" s="356">
        <f>IFERROR(W326/H326,"0")+IFERROR(W327/H327,"0")+IFERROR(W328/H328,"0")+IFERROR(W329/H329,"0")+IFERROR(W330/H330,"0")+IFERROR(W331/H331,"0")+IFERROR(W332/H332,"0")+IFERROR(W333/H333,"0")</f>
        <v>352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7.3588799999999992</v>
      </c>
      <c r="Y334" s="357"/>
      <c r="Z334" s="357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5020</v>
      </c>
      <c r="W335" s="356">
        <f>IFERROR(SUM(W326:W333),"0")</f>
        <v>5040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1300</v>
      </c>
      <c r="W337" s="355">
        <f>IFERROR(IF(V337="",0,CEILING((V337/$H337),1)*$H337),"")</f>
        <v>1305</v>
      </c>
      <c r="X337" s="36">
        <f>IFERROR(IF(W337=0,"",ROUNDUP(W337/H337,0)*0.02175),"")</f>
        <v>1.8922499999999998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12</v>
      </c>
      <c r="W339" s="355">
        <f>IFERROR(IF(V339="",0,CEILING((V339/$H339),1)*$H339),"")</f>
        <v>12</v>
      </c>
      <c r="X339" s="36">
        <f>IFERROR(IF(W339=0,"",ROUNDUP(W339/H339,0)*0.00937),"")</f>
        <v>2.811E-2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89.666666666666671</v>
      </c>
      <c r="W340" s="356">
        <f>IFERROR(W337/H337,"0")+IFERROR(W338/H338,"0")+IFERROR(W339/H339,"0")</f>
        <v>90</v>
      </c>
      <c r="X340" s="356">
        <f>IFERROR(IF(X337="",0,X337),"0")+IFERROR(IF(X338="",0,X338),"0")+IFERROR(IF(X339="",0,X339),"0")</f>
        <v>1.9203599999999998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1312</v>
      </c>
      <c r="W341" s="356">
        <f>IFERROR(SUM(W337:W339),"0")</f>
        <v>1317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50</v>
      </c>
      <c r="W344" s="355">
        <f>IFERROR(IF(V344="",0,CEILING((V344/$H344),1)*$H344),"")</f>
        <v>54.6</v>
      </c>
      <c r="X344" s="36">
        <f>IFERROR(IF(W344=0,"",ROUNDUP(W344/H344,0)*0.02175),"")</f>
        <v>0.15225</v>
      </c>
      <c r="Y344" s="56"/>
      <c r="Z344" s="57"/>
      <c r="AD344" s="58"/>
      <c r="BA344" s="251" t="s">
        <v>1</v>
      </c>
    </row>
    <row r="345" spans="1:53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6.4102564102564106</v>
      </c>
      <c r="W345" s="356">
        <f>IFERROR(W343/H343,"0")+IFERROR(W344/H344,"0")</f>
        <v>7</v>
      </c>
      <c r="X345" s="356">
        <f>IFERROR(IF(X343="",0,X343),"0")+IFERROR(IF(X344="",0,X344),"0")</f>
        <v>0.15225</v>
      </c>
      <c r="Y345" s="357"/>
      <c r="Z345" s="357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50</v>
      </c>
      <c r="W346" s="356">
        <f>IFERROR(SUM(W343:W344),"0")</f>
        <v>54.6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0</v>
      </c>
      <c r="W348" s="355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0</v>
      </c>
      <c r="W349" s="356">
        <f>IFERROR(W348/H348,"0")</f>
        <v>0</v>
      </c>
      <c r="X349" s="356">
        <f>IFERROR(IF(X348="",0,X348),"0")</f>
        <v>0</v>
      </c>
      <c r="Y349" s="357"/>
      <c r="Z349" s="357"/>
    </row>
    <row r="350" spans="1:53" hidden="1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0</v>
      </c>
      <c r="W350" s="356">
        <f>IFERROR(SUM(W348:W348),"0")</f>
        <v>0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50</v>
      </c>
      <c r="W353" s="355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4.166666666666667</v>
      </c>
      <c r="W358" s="356">
        <f>IFERROR(W353/H353,"0")+IFERROR(W354/H354,"0")+IFERROR(W355/H355,"0")+IFERROR(W356/H356,"0")+IFERROR(W357/H357,"0")</f>
        <v>5</v>
      </c>
      <c r="X358" s="356">
        <f>IFERROR(IF(X353="",0,X353),"0")+IFERROR(IF(X354="",0,X354),"0")+IFERROR(IF(X355="",0,X355),"0")+IFERROR(IF(X356="",0,X356),"0")+IFERROR(IF(X357="",0,X357),"0")</f>
        <v>0.10874999999999999</v>
      </c>
      <c r="Y358" s="357"/>
      <c r="Z358" s="357"/>
    </row>
    <row r="359" spans="1:53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50</v>
      </c>
      <c r="W359" s="356">
        <f>IFERROR(SUM(W353:W357),"0")</f>
        <v>60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20</v>
      </c>
      <c r="W366" s="355">
        <f>IFERROR(IF(V366="",0,CEILING((V366/$H366),1)*$H366),"")</f>
        <v>23.4</v>
      </c>
      <c r="X366" s="36">
        <f>IFERROR(IF(W366=0,"",ROUNDUP(W366/H366,0)*0.02175),"")</f>
        <v>6.5250000000000002E-2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2.5641025641025643</v>
      </c>
      <c r="W370" s="356">
        <f>IFERROR(W366/H366,"0")+IFERROR(W367/H367,"0")+IFERROR(W368/H368,"0")+IFERROR(W369/H369,"0")</f>
        <v>3</v>
      </c>
      <c r="X370" s="356">
        <f>IFERROR(IF(X366="",0,X366),"0")+IFERROR(IF(X367="",0,X367),"0")+IFERROR(IF(X368="",0,X368),"0")+IFERROR(IF(X369="",0,X369),"0")</f>
        <v>6.5250000000000002E-2</v>
      </c>
      <c r="Y370" s="357"/>
      <c r="Z370" s="357"/>
    </row>
    <row r="371" spans="1:53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20</v>
      </c>
      <c r="W371" s="356">
        <f>IFERROR(SUM(W366:W369),"0")</f>
        <v>23.4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49.5</v>
      </c>
      <c r="W380" s="355">
        <f>IFERROR(IF(V380="",0,CEILING((V380/$H380),1)*$H380),"")</f>
        <v>51.300000000000004</v>
      </c>
      <c r="X380" s="36">
        <f>IFERROR(IF(W380=0,"",ROUNDUP(W380/H380,0)*0.00753),"")</f>
        <v>0.14307</v>
      </c>
      <c r="Y380" s="56"/>
      <c r="Z380" s="57"/>
      <c r="AD380" s="58"/>
      <c r="BA380" s="266" t="s">
        <v>1</v>
      </c>
    </row>
    <row r="381" spans="1:53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18.333333333333332</v>
      </c>
      <c r="W381" s="356">
        <f>IFERROR(W379/H379,"0")+IFERROR(W380/H380,"0")</f>
        <v>19</v>
      </c>
      <c r="X381" s="356">
        <f>IFERROR(IF(X379="",0,X379),"0")+IFERROR(IF(X380="",0,X380),"0")</f>
        <v>0.14307</v>
      </c>
      <c r="Y381" s="357"/>
      <c r="Z381" s="357"/>
    </row>
    <row r="382" spans="1:53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49.5</v>
      </c>
      <c r="W382" s="356">
        <f>IFERROR(SUM(W379:W380),"0")</f>
        <v>51.300000000000004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40</v>
      </c>
      <c r="W384" s="355">
        <f t="shared" ref="W384:W396" si="18">IFERROR(IF(V384="",0,CEILING((V384/$H384),1)*$H384),"")</f>
        <v>42</v>
      </c>
      <c r="X384" s="36">
        <f>IFERROR(IF(W384=0,"",ROUNDUP(W384/H384,0)*0.00753),"")</f>
        <v>7.5300000000000006E-2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30</v>
      </c>
      <c r="W386" s="355">
        <f t="shared" si="18"/>
        <v>33.6</v>
      </c>
      <c r="X386" s="36">
        <f>IFERROR(IF(W386=0,"",ROUNDUP(W386/H386,0)*0.00753),"")</f>
        <v>6.0240000000000002E-2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140</v>
      </c>
      <c r="W387" s="355">
        <f t="shared" si="18"/>
        <v>141.12</v>
      </c>
      <c r="X387" s="36">
        <f>IFERROR(IF(W387=0,"",ROUNDUP(W387/H387,0)*0.00753),"")</f>
        <v>0.63251999999999997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87.5</v>
      </c>
      <c r="W389" s="355">
        <f t="shared" si="18"/>
        <v>88.2</v>
      </c>
      <c r="X389" s="36">
        <f t="shared" si="19"/>
        <v>0.21084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35</v>
      </c>
      <c r="W391" s="355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52.5</v>
      </c>
      <c r="W395" s="355">
        <f t="shared" si="18"/>
        <v>52.5</v>
      </c>
      <c r="X395" s="36">
        <f t="shared" si="19"/>
        <v>0.1255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183.33333333333331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186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1.18974</v>
      </c>
      <c r="Y397" s="357"/>
      <c r="Z397" s="357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385</v>
      </c>
      <c r="W398" s="356">
        <f>IFERROR(SUM(W384:W396),"0")</f>
        <v>393.12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12</v>
      </c>
      <c r="W411" s="355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12</v>
      </c>
      <c r="W412" s="355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12</v>
      </c>
      <c r="W413" s="355">
        <f>IFERROR(IF(V413="",0,CEILING((V413/$H413),1)*$H413),"")</f>
        <v>12</v>
      </c>
      <c r="X413" s="36">
        <f>IFERROR(IF(W413=0,"",ROUNDUP(W413/H413,0)*0.00627),"")</f>
        <v>6.2700000000000006E-2</v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11</v>
      </c>
      <c r="W414" s="355">
        <f>IFERROR(IF(V414="",0,CEILING((V414/$H414),1)*$H414),"")</f>
        <v>11.88</v>
      </c>
      <c r="X414" s="36">
        <f>IFERROR(IF(W414=0,"",ROUNDUP(W414/H414,0)*0.00627),"")</f>
        <v>5.6430000000000001E-2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38.333333333333329</v>
      </c>
      <c r="W415" s="356">
        <f>IFERROR(W411/H411,"0")+IFERROR(W412/H412,"0")+IFERROR(W413/H413,"0")+IFERROR(W414/H414,"0")</f>
        <v>39</v>
      </c>
      <c r="X415" s="356">
        <f>IFERROR(IF(X411="",0,X411),"0")+IFERROR(IF(X412="",0,X412),"0")+IFERROR(IF(X413="",0,X413),"0")+IFERROR(IF(X414="",0,X414),"0")</f>
        <v>0.24453000000000003</v>
      </c>
      <c r="Y415" s="357"/>
      <c r="Z415" s="357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47</v>
      </c>
      <c r="W416" s="356">
        <f>IFERROR(SUM(W411:W414),"0")</f>
        <v>47.88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90</v>
      </c>
      <c r="W424" s="355">
        <f t="shared" ref="W424:W430" si="20">IFERROR(IF(V424="",0,CEILING((V424/$H424),1)*$H424),"")</f>
        <v>92.4</v>
      </c>
      <c r="X424" s="36">
        <f>IFERROR(IF(W424=0,"",ROUNDUP(W424/H424,0)*0.00753),"")</f>
        <v>0.16566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17.5</v>
      </c>
      <c r="W429" s="355">
        <f t="shared" si="20"/>
        <v>18.900000000000002</v>
      </c>
      <c r="X429" s="36">
        <f>IFERROR(IF(W429=0,"",ROUNDUP(W429/H429,0)*0.00502),"")</f>
        <v>4.5179999999999998E-2</v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29.761904761904759</v>
      </c>
      <c r="W431" s="356">
        <f>IFERROR(W424/H424,"0")+IFERROR(W425/H425,"0")+IFERROR(W426/H426,"0")+IFERROR(W427/H427,"0")+IFERROR(W428/H428,"0")+IFERROR(W429/H429,"0")+IFERROR(W430/H430,"0")</f>
        <v>31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0.21084</v>
      </c>
      <c r="Y431" s="357"/>
      <c r="Z431" s="357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107.5</v>
      </c>
      <c r="W432" s="356">
        <f>IFERROR(SUM(W424:W430),"0")</f>
        <v>111.30000000000001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11</v>
      </c>
      <c r="W434" s="355">
        <f>IFERROR(IF(V434="",0,CEILING((V434/$H434),1)*$H434),"")</f>
        <v>11.88</v>
      </c>
      <c r="X434" s="36">
        <f>IFERROR(IF(W434=0,"",ROUNDUP(W434/H434,0)*0.00627),"")</f>
        <v>5.6430000000000001E-2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8.3333333333333321</v>
      </c>
      <c r="W435" s="356">
        <f>IFERROR(W434/H434,"0")</f>
        <v>9</v>
      </c>
      <c r="X435" s="356">
        <f>IFERROR(IF(X434="",0,X434),"0")</f>
        <v>5.6430000000000001E-2</v>
      </c>
      <c r="Y435" s="357"/>
      <c r="Z435" s="357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11</v>
      </c>
      <c r="W436" s="356">
        <f>IFERROR(SUM(W434:W434),"0")</f>
        <v>11.88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45</v>
      </c>
      <c r="W438" s="355">
        <f>IFERROR(IF(V438="",0,CEILING((V438/$H438),1)*$H438),"")</f>
        <v>45</v>
      </c>
      <c r="X438" s="36">
        <f>IFERROR(IF(W438=0,"",ROUNDUP(W438/H438,0)*0.00627),"")</f>
        <v>9.4050000000000009E-2</v>
      </c>
      <c r="Y438" s="56"/>
      <c r="Z438" s="57"/>
      <c r="AD438" s="58"/>
      <c r="BA438" s="299" t="s">
        <v>1</v>
      </c>
    </row>
    <row r="439" spans="1:53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15</v>
      </c>
      <c r="W439" s="356">
        <f>IFERROR(W438/H438,"0")</f>
        <v>15</v>
      </c>
      <c r="X439" s="356">
        <f>IFERROR(IF(X438="",0,X438),"0")</f>
        <v>9.4050000000000009E-2</v>
      </c>
      <c r="Y439" s="357"/>
      <c r="Z439" s="357"/>
    </row>
    <row r="440" spans="1:53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45</v>
      </c>
      <c r="W440" s="356">
        <f>IFERROR(SUM(W438:W438),"0")</f>
        <v>45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100</v>
      </c>
      <c r="W444" s="355">
        <f t="shared" ref="W444:W462" si="21">IFERROR(IF(V444="",0,CEILING((V444/$H444),1)*$H444),"")</f>
        <v>100.32000000000001</v>
      </c>
      <c r="X444" s="36">
        <f t="shared" ref="X444:X453" si="22">IFERROR(IF(W444=0,"",ROUNDUP(W444/H444,0)*0.01196),"")</f>
        <v>0.22724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200</v>
      </c>
      <c r="W446" s="355">
        <f t="shared" si="21"/>
        <v>200.64000000000001</v>
      </c>
      <c r="X446" s="36">
        <f t="shared" si="22"/>
        <v>0.45448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30</v>
      </c>
      <c r="W448" s="355">
        <f t="shared" si="21"/>
        <v>31.68</v>
      </c>
      <c r="X448" s="36">
        <f t="shared" si="22"/>
        <v>7.1760000000000004E-2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100</v>
      </c>
      <c r="W451" s="355">
        <f t="shared" si="21"/>
        <v>100.32000000000001</v>
      </c>
      <c r="X451" s="36">
        <f t="shared" si="22"/>
        <v>0.22724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72</v>
      </c>
      <c r="W454" s="355">
        <f t="shared" si="21"/>
        <v>72</v>
      </c>
      <c r="X454" s="36">
        <f t="shared" ref="X454:X459" si="23">IFERROR(IF(W454=0,"",ROUNDUP(W454/H454,0)*0.00937),"")</f>
        <v>0.18740000000000001</v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72</v>
      </c>
      <c r="W461" s="355">
        <f t="shared" si="21"/>
        <v>72</v>
      </c>
      <c r="X461" s="36">
        <f>IFERROR(IF(W461=0,"",ROUNDUP(W461/H461,0)*0.00937),"")</f>
        <v>0.18740000000000001</v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121.43939393939394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122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1.3555200000000001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574</v>
      </c>
      <c r="W464" s="356">
        <f>IFERROR(SUM(W444:W462),"0")</f>
        <v>576.96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100</v>
      </c>
      <c r="W466" s="355">
        <f>IFERROR(IF(V466="",0,CEILING((V466/$H466),1)*$H466),"")</f>
        <v>100.32000000000001</v>
      </c>
      <c r="X466" s="36">
        <f>IFERROR(IF(W466=0,"",ROUNDUP(W466/H466,0)*0.01196),"")</f>
        <v>0.22724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18.939393939393938</v>
      </c>
      <c r="W468" s="356">
        <f>IFERROR(W466/H466,"0")+IFERROR(W467/H467,"0")</f>
        <v>19</v>
      </c>
      <c r="X468" s="356">
        <f>IFERROR(IF(X466="",0,X466),"0")+IFERROR(IF(X467="",0,X467),"0")</f>
        <v>0.22724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100</v>
      </c>
      <c r="W469" s="356">
        <f>IFERROR(SUM(W466:W467),"0")</f>
        <v>100.32000000000001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100</v>
      </c>
      <c r="W471" s="355">
        <f t="shared" ref="W471:W476" si="24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100</v>
      </c>
      <c r="W472" s="355">
        <f t="shared" si="24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150</v>
      </c>
      <c r="W473" s="355">
        <f t="shared" si="24"/>
        <v>153.12</v>
      </c>
      <c r="X473" s="36">
        <f>IFERROR(IF(W473=0,"",ROUNDUP(W473/H473,0)*0.01196),"")</f>
        <v>0.34683999999999998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18</v>
      </c>
      <c r="W474" s="355">
        <f t="shared" si="24"/>
        <v>18</v>
      </c>
      <c r="X474" s="36">
        <f>IFERROR(IF(W474=0,"",ROUNDUP(W474/H474,0)*0.00937),"")</f>
        <v>4.6850000000000003E-2</v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0</v>
      </c>
      <c r="W475" s="355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ht="27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24</v>
      </c>
      <c r="W476" s="355">
        <f t="shared" si="24"/>
        <v>25.2</v>
      </c>
      <c r="X476" s="36">
        <f>IFERROR(IF(W476=0,"",ROUNDUP(W476/H476,0)*0.00937),"")</f>
        <v>6.5589999999999996E-2</v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77.954545454545453</v>
      </c>
      <c r="W477" s="356">
        <f>IFERROR(W471/H471,"0")+IFERROR(W472/H472,"0")+IFERROR(W473/H473,"0")+IFERROR(W474/H474,"0")+IFERROR(W475/H475,"0")+IFERROR(W476/H476,"0")</f>
        <v>79</v>
      </c>
      <c r="X477" s="356">
        <f>IFERROR(IF(X471="",0,X471),"0")+IFERROR(IF(X472="",0,X472),"0")+IFERROR(IF(X473="",0,X473),"0")+IFERROR(IF(X474="",0,X474),"0")+IFERROR(IF(X475="",0,X475),"0")+IFERROR(IF(X476="",0,X476),"0")</f>
        <v>0.91376000000000013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392</v>
      </c>
      <c r="W478" s="356">
        <f>IFERROR(SUM(W471:W476),"0")</f>
        <v>396.96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50</v>
      </c>
      <c r="W491" s="355">
        <f>IFERROR(IF(V491="",0,CEILING((V491/$H491),1)*$H491),"")</f>
        <v>60</v>
      </c>
      <c r="X491" s="36">
        <f>IFERROR(IF(W491=0,"",ROUNDUP(W491/H491,0)*0.02175),"")</f>
        <v>0.10874999999999999</v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4.166666666666667</v>
      </c>
      <c r="W493" s="356">
        <f>IFERROR(W488/H488,"0")+IFERROR(W489/H489,"0")+IFERROR(W490/H490,"0")+IFERROR(W491/H491,"0")+IFERROR(W492/H492,"0")</f>
        <v>5</v>
      </c>
      <c r="X493" s="356">
        <f>IFERROR(IF(X488="",0,X488),"0")+IFERROR(IF(X489="",0,X489),"0")+IFERROR(IF(X490="",0,X490),"0")+IFERROR(IF(X491="",0,X491),"0")+IFERROR(IF(X492="",0,X492),"0")</f>
        <v>0.10874999999999999</v>
      </c>
      <c r="Y493" s="357"/>
      <c r="Z493" s="357"/>
    </row>
    <row r="494" spans="1:53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50</v>
      </c>
      <c r="W494" s="356">
        <f>IFERROR(SUM(W488:W492),"0")</f>
        <v>60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600</v>
      </c>
      <c r="W509" s="355">
        <f>IFERROR(IF(V509="",0,CEILING((V509/$H509),1)*$H509),"")</f>
        <v>600.6</v>
      </c>
      <c r="X509" s="36">
        <f>IFERROR(IF(W509=0,"",ROUNDUP(W509/H509,0)*0.02175),"")</f>
        <v>1.67475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76.92307692307692</v>
      </c>
      <c r="W514" s="356">
        <f>IFERROR(W509/H509,"0")+IFERROR(W510/H510,"0")+IFERROR(W511/H511,"0")+IFERROR(W512/H512,"0")+IFERROR(W513/H513,"0")</f>
        <v>77</v>
      </c>
      <c r="X514" s="356">
        <f>IFERROR(IF(X509="",0,X509),"0")+IFERROR(IF(X510="",0,X510),"0")+IFERROR(IF(X511="",0,X511),"0")+IFERROR(IF(X512="",0,X512),"0")+IFERROR(IF(X513="",0,X513),"0")</f>
        <v>1.67475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600</v>
      </c>
      <c r="W515" s="356">
        <f>IFERROR(SUM(W509:W513),"0")</f>
        <v>600.6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17536.5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17717.989999999994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18715.167060843982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18907.896999999997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34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19565.167060843982</v>
      </c>
      <c r="W519" s="356">
        <f>GrossWeightTotalR+PalletQtyTotalR*25</f>
        <v>19782.896999999997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3785.5133220614166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3819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39.191770000000005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245.70000000000002</v>
      </c>
      <c r="D526" s="46">
        <f>IFERROR(W56*1,"0")+IFERROR(W57*1,"0")+IFERROR(W58*1,"0")+IFERROR(W59*1,"0")</f>
        <v>860.40000000000009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1887.0600000000004</v>
      </c>
      <c r="F526" s="46">
        <f>IFERROR(W132*1,"0")+IFERROR(W133*1,"0")+IFERROR(W134*1,"0")+IFERROR(W135*1,"0")</f>
        <v>657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678.72000000000014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2494.4999999999995</v>
      </c>
      <c r="J526" s="46">
        <f>IFERROR(W206*1,"0")+IFERROR(W207*1,"0")+IFERROR(W208*1,"0")+IFERROR(W209*1,"0")+IFERROR(W210*1,"0")+IFERROR(W211*1,"0")+IFERROR(W215*1,"0")</f>
        <v>140.70000000000002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1762.3400000000001</v>
      </c>
      <c r="N526" s="46">
        <f>IFERROR(W291*1,"0")+IFERROR(W292*1,"0")+IFERROR(W293*1,"0")+IFERROR(W294*1,"0")+IFERROR(W295*1,"0")+IFERROR(W296*1,"0")+IFERROR(W297*1,"0")+IFERROR(W298*1,"0")+IFERROR(W302*1,"0")+IFERROR(W303*1,"0")</f>
        <v>54</v>
      </c>
      <c r="O526" s="46">
        <f>IFERROR(W308*1,"0")+IFERROR(W312*1,"0")+IFERROR(W316*1,"0")+IFERROR(W320*1,"0")</f>
        <v>47.25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6411.6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83.4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492.29999999999995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168.18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1074.2400000000002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660.6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50,00"/>
        <filter val="1 300,00"/>
        <filter val="1 307,50"/>
        <filter val="1 312,00"/>
        <filter val="1 370,00"/>
        <filter val="1 880,00"/>
        <filter val="1,85"/>
        <filter val="10,00"/>
        <filter val="10,95"/>
        <filter val="100,00"/>
        <filter val="105,00"/>
        <filter val="107,50"/>
        <filter val="11,00"/>
        <filter val="11,40"/>
        <filter val="12,00"/>
        <filter val="120,00"/>
        <filter val="121,44"/>
        <filter val="127,32"/>
        <filter val="13,50"/>
        <filter val="137,04"/>
        <filter val="140,00"/>
        <filter val="15,00"/>
        <filter val="150,00"/>
        <filter val="157,50"/>
        <filter val="17 536,50"/>
        <filter val="17,00"/>
        <filter val="17,50"/>
        <filter val="179,76"/>
        <filter val="18 715,17"/>
        <filter val="18,00"/>
        <filter val="18,33"/>
        <filter val="18,94"/>
        <filter val="183,33"/>
        <filter val="19 565,17"/>
        <filter val="2 450,00"/>
        <filter val="2,56"/>
        <filter val="20,00"/>
        <filter val="200,00"/>
        <filter val="21,00"/>
        <filter val="220,00"/>
        <filter val="23,10"/>
        <filter val="237,50"/>
        <filter val="24,00"/>
        <filter val="25,00"/>
        <filter val="250,00"/>
        <filter val="253,33"/>
        <filter val="26,67"/>
        <filter val="270,00"/>
        <filter val="273,83"/>
        <filter val="28,02"/>
        <filter val="280,00"/>
        <filter val="29,76"/>
        <filter val="3 785,51"/>
        <filter val="3,50"/>
        <filter val="30,00"/>
        <filter val="32,00"/>
        <filter val="320,00"/>
        <filter val="34"/>
        <filter val="35,00"/>
        <filter val="350,00"/>
        <filter val="350,67"/>
        <filter val="38,33"/>
        <filter val="385,00"/>
        <filter val="39,91"/>
        <filter val="392,00"/>
        <filter val="4,05"/>
        <filter val="4,17"/>
        <filter val="4,63"/>
        <filter val="40,00"/>
        <filter val="400,00"/>
        <filter val="405,00"/>
        <filter val="413,10"/>
        <filter val="45,00"/>
        <filter val="450,00"/>
        <filter val="47,00"/>
        <filter val="480,00"/>
        <filter val="49,50"/>
        <filter val="495,00"/>
        <filter val="5 020,00"/>
        <filter val="5,00"/>
        <filter val="5,60"/>
        <filter val="50,00"/>
        <filter val="500,00"/>
        <filter val="52,50"/>
        <filter val="574,00"/>
        <filter val="59,90"/>
        <filter val="6,41"/>
        <filter val="6,67"/>
        <filter val="60,00"/>
        <filter val="600,00"/>
        <filter val="625,00"/>
        <filter val="64,00"/>
        <filter val="65,74"/>
        <filter val="655,00"/>
        <filter val="66,67"/>
        <filter val="670,60"/>
        <filter val="7,50"/>
        <filter val="70,00"/>
        <filter val="72,00"/>
        <filter val="722,99"/>
        <filter val="76,92"/>
        <filter val="77,95"/>
        <filter val="8,33"/>
        <filter val="80,00"/>
        <filter val="82,50"/>
        <filter val="85,00"/>
        <filter val="850,00"/>
        <filter val="87,50"/>
        <filter val="875,00"/>
        <filter val="89,67"/>
        <filter val="9,90"/>
        <filter val="90,00"/>
        <filter val="92,59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