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8312A51-634A-446B-9A52-624CB8C520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W509" i="1"/>
  <c r="X509" i="1" s="1"/>
  <c r="N509" i="1"/>
  <c r="V507" i="1"/>
  <c r="V506" i="1"/>
  <c r="X505" i="1"/>
  <c r="W505" i="1"/>
  <c r="W504" i="1"/>
  <c r="X504" i="1" s="1"/>
  <c r="W503" i="1"/>
  <c r="X503" i="1" s="1"/>
  <c r="W502" i="1"/>
  <c r="V500" i="1"/>
  <c r="V499" i="1"/>
  <c r="W498" i="1"/>
  <c r="X498" i="1" s="1"/>
  <c r="W497" i="1"/>
  <c r="X497" i="1" s="1"/>
  <c r="W496" i="1"/>
  <c r="X496" i="1" s="1"/>
  <c r="V494" i="1"/>
  <c r="V493" i="1"/>
  <c r="W492" i="1"/>
  <c r="X492" i="1" s="1"/>
  <c r="W491" i="1"/>
  <c r="X491" i="1" s="1"/>
  <c r="X490" i="1"/>
  <c r="W490" i="1"/>
  <c r="W489" i="1"/>
  <c r="W488" i="1"/>
  <c r="X488" i="1" s="1"/>
  <c r="V484" i="1"/>
  <c r="V483" i="1"/>
  <c r="W482" i="1"/>
  <c r="X482" i="1" s="1"/>
  <c r="N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X474" i="1"/>
  <c r="W474" i="1"/>
  <c r="N474" i="1"/>
  <c r="W473" i="1"/>
  <c r="X473" i="1" s="1"/>
  <c r="N473" i="1"/>
  <c r="W472" i="1"/>
  <c r="N472" i="1"/>
  <c r="W471" i="1"/>
  <c r="X471" i="1" s="1"/>
  <c r="N471" i="1"/>
  <c r="V469" i="1"/>
  <c r="V468" i="1"/>
  <c r="X467" i="1"/>
  <c r="W467" i="1"/>
  <c r="N467" i="1"/>
  <c r="W466" i="1"/>
  <c r="W468" i="1" s="1"/>
  <c r="N466" i="1"/>
  <c r="V464" i="1"/>
  <c r="V463" i="1"/>
  <c r="W462" i="1"/>
  <c r="X462" i="1" s="1"/>
  <c r="W461" i="1"/>
  <c r="X461" i="1" s="1"/>
  <c r="N461" i="1"/>
  <c r="W460" i="1"/>
  <c r="X460" i="1" s="1"/>
  <c r="N460" i="1"/>
  <c r="X459" i="1"/>
  <c r="W459" i="1"/>
  <c r="W458" i="1"/>
  <c r="X458" i="1" s="1"/>
  <c r="N458" i="1"/>
  <c r="X457" i="1"/>
  <c r="W457" i="1"/>
  <c r="W456" i="1"/>
  <c r="X456" i="1" s="1"/>
  <c r="N456" i="1"/>
  <c r="W455" i="1"/>
  <c r="X455" i="1" s="1"/>
  <c r="W454" i="1"/>
  <c r="X454" i="1" s="1"/>
  <c r="N454" i="1"/>
  <c r="W453" i="1"/>
  <c r="X453" i="1" s="1"/>
  <c r="X452" i="1"/>
  <c r="W452" i="1"/>
  <c r="W451" i="1"/>
  <c r="X451" i="1" s="1"/>
  <c r="N451" i="1"/>
  <c r="W450" i="1"/>
  <c r="X450" i="1" s="1"/>
  <c r="W449" i="1"/>
  <c r="X449" i="1" s="1"/>
  <c r="W448" i="1"/>
  <c r="X448" i="1" s="1"/>
  <c r="N448" i="1"/>
  <c r="X447" i="1"/>
  <c r="W447" i="1"/>
  <c r="X446" i="1"/>
  <c r="W446" i="1"/>
  <c r="N446" i="1"/>
  <c r="W445" i="1"/>
  <c r="X445" i="1" s="1"/>
  <c r="X444" i="1"/>
  <c r="W444" i="1"/>
  <c r="N444" i="1"/>
  <c r="V440" i="1"/>
  <c r="V439" i="1"/>
  <c r="W438" i="1"/>
  <c r="W439" i="1" s="1"/>
  <c r="N438" i="1"/>
  <c r="V436" i="1"/>
  <c r="V435" i="1"/>
  <c r="W434" i="1"/>
  <c r="N434" i="1"/>
  <c r="V432" i="1"/>
  <c r="V431" i="1"/>
  <c r="W430" i="1"/>
  <c r="X430" i="1" s="1"/>
  <c r="N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N425" i="1"/>
  <c r="W424" i="1"/>
  <c r="N424" i="1"/>
  <c r="V422" i="1"/>
  <c r="V421" i="1"/>
  <c r="W420" i="1"/>
  <c r="X420" i="1" s="1"/>
  <c r="N420" i="1"/>
  <c r="W419" i="1"/>
  <c r="W422" i="1" s="1"/>
  <c r="N419" i="1"/>
  <c r="V416" i="1"/>
  <c r="V415" i="1"/>
  <c r="W414" i="1"/>
  <c r="X414" i="1" s="1"/>
  <c r="N414" i="1"/>
  <c r="W413" i="1"/>
  <c r="X413" i="1" s="1"/>
  <c r="N413" i="1"/>
  <c r="W412" i="1"/>
  <c r="X412" i="1" s="1"/>
  <c r="N412" i="1"/>
  <c r="W411" i="1"/>
  <c r="W415" i="1" s="1"/>
  <c r="N411" i="1"/>
  <c r="V409" i="1"/>
  <c r="V408" i="1"/>
  <c r="W407" i="1"/>
  <c r="X407" i="1" s="1"/>
  <c r="X408" i="1" s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V382" i="1"/>
  <c r="V381" i="1"/>
  <c r="X380" i="1"/>
  <c r="W380" i="1"/>
  <c r="N380" i="1"/>
  <c r="W379" i="1"/>
  <c r="N379" i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W370" i="1" s="1"/>
  <c r="N366" i="1"/>
  <c r="V364" i="1"/>
  <c r="V363" i="1"/>
  <c r="W362" i="1"/>
  <c r="X362" i="1" s="1"/>
  <c r="N362" i="1"/>
  <c r="W361" i="1"/>
  <c r="N361" i="1"/>
  <c r="V359" i="1"/>
  <c r="V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N353" i="1"/>
  <c r="V350" i="1"/>
  <c r="V349" i="1"/>
  <c r="W348" i="1"/>
  <c r="W350" i="1" s="1"/>
  <c r="N348" i="1"/>
  <c r="V346" i="1"/>
  <c r="V345" i="1"/>
  <c r="W344" i="1"/>
  <c r="N344" i="1"/>
  <c r="W343" i="1"/>
  <c r="X343" i="1" s="1"/>
  <c r="V341" i="1"/>
  <c r="V340" i="1"/>
  <c r="W339" i="1"/>
  <c r="X339" i="1" s="1"/>
  <c r="N339" i="1"/>
  <c r="W338" i="1"/>
  <c r="X338" i="1" s="1"/>
  <c r="N338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X328" i="1"/>
  <c r="W328" i="1"/>
  <c r="N328" i="1"/>
  <c r="W327" i="1"/>
  <c r="X327" i="1" s="1"/>
  <c r="N327" i="1"/>
  <c r="W326" i="1"/>
  <c r="N326" i="1"/>
  <c r="V322" i="1"/>
  <c r="V321" i="1"/>
  <c r="W320" i="1"/>
  <c r="W321" i="1" s="1"/>
  <c r="N320" i="1"/>
  <c r="V318" i="1"/>
  <c r="W317" i="1"/>
  <c r="V317" i="1"/>
  <c r="X316" i="1"/>
  <c r="X317" i="1" s="1"/>
  <c r="W316" i="1"/>
  <c r="W318" i="1" s="1"/>
  <c r="N316" i="1"/>
  <c r="V314" i="1"/>
  <c r="V313" i="1"/>
  <c r="W312" i="1"/>
  <c r="W314" i="1" s="1"/>
  <c r="N312" i="1"/>
  <c r="V310" i="1"/>
  <c r="V309" i="1"/>
  <c r="W308" i="1"/>
  <c r="X308" i="1" s="1"/>
  <c r="X309" i="1" s="1"/>
  <c r="N308" i="1"/>
  <c r="V305" i="1"/>
  <c r="V304" i="1"/>
  <c r="W303" i="1"/>
  <c r="X303" i="1" s="1"/>
  <c r="N303" i="1"/>
  <c r="W302" i="1"/>
  <c r="W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X284" i="1" s="1"/>
  <c r="X287" i="1" s="1"/>
  <c r="N284" i="1"/>
  <c r="V282" i="1"/>
  <c r="V281" i="1"/>
  <c r="X280" i="1"/>
  <c r="W280" i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X268" i="1"/>
  <c r="W268" i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N261" i="1"/>
  <c r="W260" i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X221" i="1"/>
  <c r="W221" i="1"/>
  <c r="W220" i="1"/>
  <c r="V217" i="1"/>
  <c r="V216" i="1"/>
  <c r="W215" i="1"/>
  <c r="X215" i="1" s="1"/>
  <c r="X216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W213" i="1" s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V196" i="1"/>
  <c r="V195" i="1"/>
  <c r="W194" i="1"/>
  <c r="X194" i="1" s="1"/>
  <c r="N194" i="1"/>
  <c r="X193" i="1"/>
  <c r="W193" i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X171" i="1" s="1"/>
  <c r="N171" i="1"/>
  <c r="V169" i="1"/>
  <c r="V168" i="1"/>
  <c r="X167" i="1"/>
  <c r="W167" i="1"/>
  <c r="N167" i="1"/>
  <c r="W166" i="1"/>
  <c r="W168" i="1" s="1"/>
  <c r="N166" i="1"/>
  <c r="V164" i="1"/>
  <c r="V163" i="1"/>
  <c r="W162" i="1"/>
  <c r="X162" i="1" s="1"/>
  <c r="N162" i="1"/>
  <c r="W161" i="1"/>
  <c r="X161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X143" i="1"/>
  <c r="W143" i="1"/>
  <c r="N143" i="1"/>
  <c r="W142" i="1"/>
  <c r="X142" i="1" s="1"/>
  <c r="N142" i="1"/>
  <c r="W141" i="1"/>
  <c r="X141" i="1" s="1"/>
  <c r="N141" i="1"/>
  <c r="V137" i="1"/>
  <c r="V136" i="1"/>
  <c r="W135" i="1"/>
  <c r="X135" i="1" s="1"/>
  <c r="N135" i="1"/>
  <c r="W134" i="1"/>
  <c r="X134" i="1" s="1"/>
  <c r="N134" i="1"/>
  <c r="W133" i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X124" i="1"/>
  <c r="W124" i="1"/>
  <c r="X123" i="1"/>
  <c r="W123" i="1"/>
  <c r="N123" i="1"/>
  <c r="W122" i="1"/>
  <c r="X122" i="1" s="1"/>
  <c r="N122" i="1"/>
  <c r="W121" i="1"/>
  <c r="X121" i="1" s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X107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W53" i="1" s="1"/>
  <c r="N50" i="1"/>
  <c r="W46" i="1"/>
  <c r="V46" i="1"/>
  <c r="W45" i="1"/>
  <c r="V45" i="1"/>
  <c r="X44" i="1"/>
  <c r="X45" i="1" s="1"/>
  <c r="W44" i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4" i="1" s="1"/>
  <c r="N22" i="1"/>
  <c r="H10" i="1"/>
  <c r="A9" i="1"/>
  <c r="F10" i="1" s="1"/>
  <c r="D7" i="1"/>
  <c r="O6" i="1"/>
  <c r="N2" i="1"/>
  <c r="X175" i="1" l="1"/>
  <c r="X202" i="1"/>
  <c r="W409" i="1"/>
  <c r="X36" i="1"/>
  <c r="X37" i="1" s="1"/>
  <c r="W37" i="1"/>
  <c r="X144" i="1"/>
  <c r="W299" i="1"/>
  <c r="X366" i="1"/>
  <c r="W478" i="1"/>
  <c r="X499" i="1"/>
  <c r="W23" i="1"/>
  <c r="X118" i="1"/>
  <c r="W216" i="1"/>
  <c r="W269" i="1"/>
  <c r="W281" i="1"/>
  <c r="W287" i="1"/>
  <c r="W374" i="1"/>
  <c r="W404" i="1"/>
  <c r="X463" i="1"/>
  <c r="W494" i="1"/>
  <c r="W515" i="1"/>
  <c r="V520" i="1"/>
  <c r="V516" i="1"/>
  <c r="X40" i="1"/>
  <c r="X41" i="1" s="1"/>
  <c r="W41" i="1"/>
  <c r="X50" i="1"/>
  <c r="W52" i="1"/>
  <c r="W94" i="1"/>
  <c r="W105" i="1"/>
  <c r="W136" i="1"/>
  <c r="W288" i="1"/>
  <c r="X312" i="1"/>
  <c r="X313" i="1" s="1"/>
  <c r="W375" i="1"/>
  <c r="W408" i="1"/>
  <c r="X419" i="1"/>
  <c r="X421" i="1" s="1"/>
  <c r="W421" i="1"/>
  <c r="W432" i="1"/>
  <c r="X466" i="1"/>
  <c r="X468" i="1" s="1"/>
  <c r="W469" i="1"/>
  <c r="H9" i="1"/>
  <c r="J9" i="1"/>
  <c r="X52" i="1"/>
  <c r="X163" i="1"/>
  <c r="X245" i="1"/>
  <c r="X33" i="1"/>
  <c r="X85" i="1"/>
  <c r="X128" i="1"/>
  <c r="W93" i="1"/>
  <c r="W176" i="1"/>
  <c r="L526" i="1"/>
  <c r="W226" i="1"/>
  <c r="X220" i="1"/>
  <c r="X226" i="1" s="1"/>
  <c r="W245" i="1"/>
  <c r="P526" i="1"/>
  <c r="W334" i="1"/>
  <c r="W435" i="1"/>
  <c r="W436" i="1"/>
  <c r="X434" i="1"/>
  <c r="X435" i="1" s="1"/>
  <c r="W506" i="1"/>
  <c r="X502" i="1"/>
  <c r="X506" i="1" s="1"/>
  <c r="W507" i="1"/>
  <c r="E526" i="1"/>
  <c r="W60" i="1"/>
  <c r="W85" i="1"/>
  <c r="W129" i="1"/>
  <c r="W169" i="1"/>
  <c r="W257" i="1"/>
  <c r="X291" i="1"/>
  <c r="X299" i="1" s="1"/>
  <c r="W61" i="1"/>
  <c r="W86" i="1"/>
  <c r="W137" i="1"/>
  <c r="W250" i="1"/>
  <c r="W249" i="1"/>
  <c r="J526" i="1"/>
  <c r="W212" i="1"/>
  <c r="X248" i="1"/>
  <c r="X249" i="1" s="1"/>
  <c r="W275" i="1"/>
  <c r="X272" i="1"/>
  <c r="X275" i="1" s="1"/>
  <c r="W341" i="1"/>
  <c r="X425" i="1"/>
  <c r="W440" i="1"/>
  <c r="W499" i="1"/>
  <c r="X510" i="1"/>
  <c r="X514" i="1" s="1"/>
  <c r="W514" i="1"/>
  <c r="F526" i="1"/>
  <c r="W518" i="1"/>
  <c r="B526" i="1"/>
  <c r="W517" i="1"/>
  <c r="W33" i="1"/>
  <c r="D526" i="1"/>
  <c r="X96" i="1"/>
  <c r="X104" i="1" s="1"/>
  <c r="W128" i="1"/>
  <c r="X133" i="1"/>
  <c r="W144" i="1"/>
  <c r="H526" i="1"/>
  <c r="W158" i="1"/>
  <c r="X166" i="1"/>
  <c r="X168" i="1" s="1"/>
  <c r="W195" i="1"/>
  <c r="W196" i="1"/>
  <c r="X206" i="1"/>
  <c r="X212" i="1" s="1"/>
  <c r="X256" i="1"/>
  <c r="X260" i="1"/>
  <c r="W276" i="1"/>
  <c r="W322" i="1"/>
  <c r="X320" i="1"/>
  <c r="X321" i="1" s="1"/>
  <c r="X348" i="1"/>
  <c r="X349" i="1" s="1"/>
  <c r="W349" i="1"/>
  <c r="W371" i="1"/>
  <c r="W405" i="1"/>
  <c r="X438" i="1"/>
  <c r="X439" i="1" s="1"/>
  <c r="N526" i="1"/>
  <c r="W34" i="1"/>
  <c r="W104" i="1"/>
  <c r="W119" i="1"/>
  <c r="W310" i="1"/>
  <c r="W309" i="1"/>
  <c r="X326" i="1"/>
  <c r="X334" i="1" s="1"/>
  <c r="X344" i="1"/>
  <c r="X345" i="1" s="1"/>
  <c r="W345" i="1"/>
  <c r="W346" i="1"/>
  <c r="A10" i="1"/>
  <c r="F9" i="1"/>
  <c r="X22" i="1"/>
  <c r="X23" i="1" s="1"/>
  <c r="C526" i="1"/>
  <c r="X56" i="1"/>
  <c r="X60" i="1" s="1"/>
  <c r="X88" i="1"/>
  <c r="X93" i="1" s="1"/>
  <c r="W118" i="1"/>
  <c r="X136" i="1"/>
  <c r="X148" i="1"/>
  <c r="X157" i="1" s="1"/>
  <c r="W157" i="1"/>
  <c r="I526" i="1"/>
  <c r="W163" i="1"/>
  <c r="W164" i="1"/>
  <c r="W175" i="1"/>
  <c r="X178" i="1"/>
  <c r="X195" i="1" s="1"/>
  <c r="W202" i="1"/>
  <c r="W217" i="1"/>
  <c r="W227" i="1"/>
  <c r="W256" i="1"/>
  <c r="X278" i="1"/>
  <c r="X281" i="1" s="1"/>
  <c r="W282" i="1"/>
  <c r="W300" i="1"/>
  <c r="W335" i="1"/>
  <c r="W358" i="1"/>
  <c r="W364" i="1"/>
  <c r="X361" i="1"/>
  <c r="X363" i="1" s="1"/>
  <c r="W363" i="1"/>
  <c r="X370" i="1"/>
  <c r="W382" i="1"/>
  <c r="X379" i="1"/>
  <c r="X381" i="1" s="1"/>
  <c r="R526" i="1"/>
  <c r="W381" i="1"/>
  <c r="X397" i="1"/>
  <c r="X404" i="1"/>
  <c r="X411" i="1"/>
  <c r="X415" i="1" s="1"/>
  <c r="W416" i="1"/>
  <c r="W464" i="1"/>
  <c r="X472" i="1"/>
  <c r="X477" i="1" s="1"/>
  <c r="W477" i="1"/>
  <c r="W484" i="1"/>
  <c r="X489" i="1"/>
  <c r="X493" i="1" s="1"/>
  <c r="W493" i="1"/>
  <c r="W500" i="1"/>
  <c r="O526" i="1"/>
  <c r="G526" i="1"/>
  <c r="W145" i="1"/>
  <c r="W203" i="1"/>
  <c r="M526" i="1"/>
  <c r="W270" i="1"/>
  <c r="X259" i="1"/>
  <c r="X269" i="1" s="1"/>
  <c r="W313" i="1"/>
  <c r="W398" i="1"/>
  <c r="W397" i="1"/>
  <c r="W431" i="1"/>
  <c r="X424" i="1"/>
  <c r="X431" i="1" s="1"/>
  <c r="U526" i="1"/>
  <c r="W305" i="1"/>
  <c r="X302" i="1"/>
  <c r="X304" i="1" s="1"/>
  <c r="W340" i="1"/>
  <c r="X337" i="1"/>
  <c r="X340" i="1" s="1"/>
  <c r="Q526" i="1"/>
  <c r="X353" i="1"/>
  <c r="X358" i="1" s="1"/>
  <c r="W359" i="1"/>
  <c r="W463" i="1"/>
  <c r="T526" i="1"/>
  <c r="W483" i="1"/>
  <c r="X480" i="1"/>
  <c r="X483" i="1" s="1"/>
  <c r="S526" i="1"/>
  <c r="W246" i="1"/>
  <c r="W520" i="1" l="1"/>
  <c r="W516" i="1"/>
  <c r="X521" i="1"/>
  <c r="W519" i="1"/>
</calcChain>
</file>

<file path=xl/sharedStrings.xml><?xml version="1.0" encoding="utf-8"?>
<sst xmlns="http://schemas.openxmlformats.org/spreadsheetml/2006/main" count="2245" uniqueCount="737">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</sst>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0" fillId="0" borderId="19" xfId="0" applyBorder="1"/>
    <xf numFmtId="0" fontId="5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5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topLeftCell="A4" zoomScaleNormal="100" zoomScaleSheetLayoutView="100" workbookViewId="0">
      <selection activeCell="Z326" sqref="Z326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27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705" t="s">
        <v>8</v>
      </c>
      <c r="B5" s="418"/>
      <c r="C5" s="419"/>
      <c r="D5" s="396"/>
      <c r="E5" s="398"/>
      <c r="F5" s="691" t="s">
        <v>9</v>
      </c>
      <c r="G5" s="419"/>
      <c r="H5" s="396" t="s">
        <v>736</v>
      </c>
      <c r="I5" s="397"/>
      <c r="J5" s="397"/>
      <c r="K5" s="397"/>
      <c r="L5" s="398"/>
      <c r="N5" s="24" t="s">
        <v>10</v>
      </c>
      <c r="O5" s="609">
        <v>45341</v>
      </c>
      <c r="P5" s="461"/>
      <c r="R5" s="731" t="s">
        <v>11</v>
      </c>
      <c r="S5" s="387"/>
      <c r="T5" s="699" t="s">
        <v>12</v>
      </c>
      <c r="U5" s="461"/>
      <c r="Z5" s="51"/>
      <c r="AA5" s="51"/>
      <c r="AB5" s="51"/>
    </row>
    <row r="6" spans="1:29" s="352" customFormat="1" ht="24" customHeight="1" x14ac:dyDescent="0.2">
      <c r="A6" s="705" t="s">
        <v>13</v>
      </c>
      <c r="B6" s="418"/>
      <c r="C6" s="419"/>
      <c r="D6" s="694" t="s">
        <v>14</v>
      </c>
      <c r="E6" s="695"/>
      <c r="F6" s="695"/>
      <c r="G6" s="695"/>
      <c r="H6" s="695"/>
      <c r="I6" s="695"/>
      <c r="J6" s="695"/>
      <c r="K6" s="695"/>
      <c r="L6" s="461"/>
      <c r="N6" s="24" t="s">
        <v>15</v>
      </c>
      <c r="O6" s="492" t="str">
        <f>IF(O5=0," ",CHOOSE(WEEKDAY(O5,2),"Понедельник","Вторник","Среда","Четверг","Пятница","Суббота","Воскресенье"))</f>
        <v>Понедельник</v>
      </c>
      <c r="P6" s="365"/>
      <c r="R6" s="412" t="s">
        <v>16</v>
      </c>
      <c r="S6" s="387"/>
      <c r="T6" s="700" t="s">
        <v>17</v>
      </c>
      <c r="U6" s="407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74" t="str">
        <f>IFERROR(VLOOKUP(DeliveryAddress,Table,3,0),1)</f>
        <v>1</v>
      </c>
      <c r="E7" s="575"/>
      <c r="F7" s="575"/>
      <c r="G7" s="575"/>
      <c r="H7" s="575"/>
      <c r="I7" s="575"/>
      <c r="J7" s="575"/>
      <c r="K7" s="575"/>
      <c r="L7" s="576"/>
      <c r="N7" s="24"/>
      <c r="O7" s="42"/>
      <c r="P7" s="42"/>
      <c r="R7" s="362"/>
      <c r="S7" s="387"/>
      <c r="T7" s="701"/>
      <c r="U7" s="702"/>
      <c r="Z7" s="51"/>
      <c r="AA7" s="51"/>
      <c r="AB7" s="51"/>
    </row>
    <row r="8" spans="1:29" s="352" customFormat="1" ht="25.5" customHeight="1" x14ac:dyDescent="0.2">
      <c r="A8" s="712" t="s">
        <v>18</v>
      </c>
      <c r="B8" s="359"/>
      <c r="C8" s="360"/>
      <c r="D8" s="466"/>
      <c r="E8" s="467"/>
      <c r="F8" s="467"/>
      <c r="G8" s="467"/>
      <c r="H8" s="467"/>
      <c r="I8" s="467"/>
      <c r="J8" s="467"/>
      <c r="K8" s="467"/>
      <c r="L8" s="468"/>
      <c r="N8" s="24" t="s">
        <v>19</v>
      </c>
      <c r="O8" s="460">
        <v>0.375</v>
      </c>
      <c r="P8" s="461"/>
      <c r="R8" s="362"/>
      <c r="S8" s="387"/>
      <c r="T8" s="701"/>
      <c r="U8" s="702"/>
      <c r="Z8" s="51"/>
      <c r="AA8" s="51"/>
      <c r="AB8" s="51"/>
    </row>
    <row r="9" spans="1:29" s="352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511"/>
      <c r="E9" s="368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09"/>
      <c r="P9" s="461"/>
      <c r="R9" s="362"/>
      <c r="S9" s="387"/>
      <c r="T9" s="703"/>
      <c r="U9" s="704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511"/>
      <c r="E10" s="368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698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60"/>
      <c r="P10" s="461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0"/>
      <c r="P11" s="461"/>
      <c r="S11" s="24" t="s">
        <v>26</v>
      </c>
      <c r="T11" s="662" t="s">
        <v>27</v>
      </c>
      <c r="U11" s="663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658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9"/>
      <c r="N12" s="24" t="s">
        <v>29</v>
      </c>
      <c r="O12" s="696"/>
      <c r="P12" s="576"/>
      <c r="Q12" s="23"/>
      <c r="S12" s="24"/>
      <c r="T12" s="479"/>
      <c r="U12" s="362"/>
      <c r="Z12" s="51"/>
      <c r="AA12" s="51"/>
      <c r="AB12" s="51"/>
    </row>
    <row r="13" spans="1:29" s="352" customFormat="1" ht="23.25" customHeight="1" x14ac:dyDescent="0.2">
      <c r="A13" s="658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9"/>
      <c r="M13" s="26"/>
      <c r="N13" s="26" t="s">
        <v>31</v>
      </c>
      <c r="O13" s="662"/>
      <c r="P13" s="663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658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9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690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9"/>
      <c r="N15" s="513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0" t="s">
        <v>35</v>
      </c>
      <c r="B17" s="400" t="s">
        <v>36</v>
      </c>
      <c r="C17" s="534" t="s">
        <v>37</v>
      </c>
      <c r="D17" s="400" t="s">
        <v>38</v>
      </c>
      <c r="E17" s="487"/>
      <c r="F17" s="400" t="s">
        <v>39</v>
      </c>
      <c r="G17" s="400" t="s">
        <v>40</v>
      </c>
      <c r="H17" s="400" t="s">
        <v>41</v>
      </c>
      <c r="I17" s="400" t="s">
        <v>42</v>
      </c>
      <c r="J17" s="400" t="s">
        <v>43</v>
      </c>
      <c r="K17" s="400" t="s">
        <v>44</v>
      </c>
      <c r="L17" s="400" t="s">
        <v>45</v>
      </c>
      <c r="M17" s="400" t="s">
        <v>46</v>
      </c>
      <c r="N17" s="400" t="s">
        <v>47</v>
      </c>
      <c r="O17" s="486"/>
      <c r="P17" s="486"/>
      <c r="Q17" s="486"/>
      <c r="R17" s="487"/>
      <c r="S17" s="697" t="s">
        <v>48</v>
      </c>
      <c r="T17" s="419"/>
      <c r="U17" s="400" t="s">
        <v>49</v>
      </c>
      <c r="V17" s="400" t="s">
        <v>50</v>
      </c>
      <c r="W17" s="409" t="s">
        <v>51</v>
      </c>
      <c r="X17" s="400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517"/>
      <c r="BA17" s="425" t="s">
        <v>56</v>
      </c>
    </row>
    <row r="18" spans="1:53" ht="14.25" customHeight="1" x14ac:dyDescent="0.2">
      <c r="A18" s="401"/>
      <c r="B18" s="401"/>
      <c r="C18" s="401"/>
      <c r="D18" s="488"/>
      <c r="E18" s="490"/>
      <c r="F18" s="401"/>
      <c r="G18" s="401"/>
      <c r="H18" s="401"/>
      <c r="I18" s="401"/>
      <c r="J18" s="401"/>
      <c r="K18" s="401"/>
      <c r="L18" s="401"/>
      <c r="M18" s="401"/>
      <c r="N18" s="488"/>
      <c r="O18" s="489"/>
      <c r="P18" s="489"/>
      <c r="Q18" s="489"/>
      <c r="R18" s="490"/>
      <c r="S18" s="351" t="s">
        <v>57</v>
      </c>
      <c r="T18" s="351" t="s">
        <v>58</v>
      </c>
      <c r="U18" s="401"/>
      <c r="V18" s="401"/>
      <c r="W18" s="410"/>
      <c r="X18" s="401"/>
      <c r="Y18" s="615"/>
      <c r="Z18" s="615"/>
      <c r="AA18" s="433"/>
      <c r="AB18" s="434"/>
      <c r="AC18" s="435"/>
      <c r="AD18" s="518"/>
      <c r="BA18" s="362"/>
    </row>
    <row r="19" spans="1:53" ht="27.75" hidden="1" customHeight="1" x14ac:dyDescent="0.2">
      <c r="A19" s="450" t="s">
        <v>59</v>
      </c>
      <c r="B19" s="451"/>
      <c r="C19" s="451"/>
      <c r="D19" s="451"/>
      <c r="E19" s="451"/>
      <c r="F19" s="451"/>
      <c r="G19" s="451"/>
      <c r="H19" s="451"/>
      <c r="I19" s="451"/>
      <c r="J19" s="451"/>
      <c r="K19" s="451"/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  <c r="W19" s="451"/>
      <c r="X19" s="451"/>
      <c r="Y19" s="48"/>
      <c r="Z19" s="48"/>
    </row>
    <row r="20" spans="1:53" ht="16.5" hidden="1" customHeight="1" x14ac:dyDescent="0.25">
      <c r="A20" s="399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50"/>
      <c r="Z20" s="350"/>
    </row>
    <row r="21" spans="1:53" ht="14.25" hidden="1" customHeight="1" x14ac:dyDescent="0.25">
      <c r="A21" s="366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9"/>
      <c r="Z21" s="34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4">
        <v>4607091389258</v>
      </c>
      <c r="E22" s="365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0"/>
      <c r="P22" s="370"/>
      <c r="Q22" s="370"/>
      <c r="R22" s="365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1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3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hidden="1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3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hidden="1" customHeight="1" x14ac:dyDescent="0.25">
      <c r="A25" s="366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9"/>
      <c r="Z25" s="34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4">
        <v>4607091383881</v>
      </c>
      <c r="E26" s="365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0"/>
      <c r="P26" s="370"/>
      <c r="Q26" s="370"/>
      <c r="R26" s="365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4">
        <v>4607091388237</v>
      </c>
      <c r="E27" s="365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0"/>
      <c r="P27" s="370"/>
      <c r="Q27" s="370"/>
      <c r="R27" s="365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4">
        <v>4607091383935</v>
      </c>
      <c r="E28" s="365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0"/>
      <c r="P28" s="370"/>
      <c r="Q28" s="370"/>
      <c r="R28" s="365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4">
        <v>4680115881853</v>
      </c>
      <c r="E29" s="365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0"/>
      <c r="P29" s="370"/>
      <c r="Q29" s="370"/>
      <c r="R29" s="365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4">
        <v>4607091383911</v>
      </c>
      <c r="E30" s="365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0"/>
      <c r="P30" s="370"/>
      <c r="Q30" s="370"/>
      <c r="R30" s="365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4">
        <v>4607091383911</v>
      </c>
      <c r="E31" s="365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09" t="s">
        <v>80</v>
      </c>
      <c r="O31" s="370"/>
      <c r="P31" s="370"/>
      <c r="Q31" s="370"/>
      <c r="R31" s="365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4">
        <v>4607091388244</v>
      </c>
      <c r="E32" s="365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70"/>
      <c r="P32" s="370"/>
      <c r="Q32" s="370"/>
      <c r="R32" s="365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1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3"/>
      <c r="N33" s="358" t="s">
        <v>66</v>
      </c>
      <c r="O33" s="359"/>
      <c r="P33" s="359"/>
      <c r="Q33" s="359"/>
      <c r="R33" s="359"/>
      <c r="S33" s="359"/>
      <c r="T33" s="360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hidden="1" x14ac:dyDescent="0.2">
      <c r="A34" s="36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3"/>
      <c r="N34" s="358" t="s">
        <v>66</v>
      </c>
      <c r="O34" s="359"/>
      <c r="P34" s="359"/>
      <c r="Q34" s="359"/>
      <c r="R34" s="359"/>
      <c r="S34" s="359"/>
      <c r="T34" s="360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hidden="1" customHeight="1" x14ac:dyDescent="0.25">
      <c r="A35" s="366" t="s">
        <v>83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49"/>
      <c r="Z35" s="34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4">
        <v>4607091388503</v>
      </c>
      <c r="E36" s="365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70"/>
      <c r="P36" s="370"/>
      <c r="Q36" s="370"/>
      <c r="R36" s="365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1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3"/>
      <c r="N37" s="358" t="s">
        <v>66</v>
      </c>
      <c r="O37" s="359"/>
      <c r="P37" s="359"/>
      <c r="Q37" s="359"/>
      <c r="R37" s="359"/>
      <c r="S37" s="359"/>
      <c r="T37" s="360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hidden="1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3"/>
      <c r="N38" s="358" t="s">
        <v>66</v>
      </c>
      <c r="O38" s="359"/>
      <c r="P38" s="359"/>
      <c r="Q38" s="359"/>
      <c r="R38" s="359"/>
      <c r="S38" s="359"/>
      <c r="T38" s="360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hidden="1" customHeight="1" x14ac:dyDescent="0.25">
      <c r="A39" s="366" t="s">
        <v>88</v>
      </c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49"/>
      <c r="Z39" s="34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4">
        <v>4607091388282</v>
      </c>
      <c r="E40" s="365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70"/>
      <c r="P40" s="370"/>
      <c r="Q40" s="370"/>
      <c r="R40" s="365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1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3"/>
      <c r="N41" s="358" t="s">
        <v>66</v>
      </c>
      <c r="O41" s="359"/>
      <c r="P41" s="359"/>
      <c r="Q41" s="359"/>
      <c r="R41" s="359"/>
      <c r="S41" s="359"/>
      <c r="T41" s="360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hidden="1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3"/>
      <c r="N42" s="358" t="s">
        <v>66</v>
      </c>
      <c r="O42" s="359"/>
      <c r="P42" s="359"/>
      <c r="Q42" s="359"/>
      <c r="R42" s="359"/>
      <c r="S42" s="359"/>
      <c r="T42" s="360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hidden="1" customHeight="1" x14ac:dyDescent="0.25">
      <c r="A43" s="366" t="s">
        <v>92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49"/>
      <c r="Z43" s="34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4">
        <v>4607091389111</v>
      </c>
      <c r="E44" s="365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70"/>
      <c r="P44" s="370"/>
      <c r="Q44" s="370"/>
      <c r="R44" s="365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1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3"/>
      <c r="N45" s="358" t="s">
        <v>66</v>
      </c>
      <c r="O45" s="359"/>
      <c r="P45" s="359"/>
      <c r="Q45" s="359"/>
      <c r="R45" s="359"/>
      <c r="S45" s="359"/>
      <c r="T45" s="360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hidden="1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3"/>
      <c r="N46" s="358" t="s">
        <v>66</v>
      </c>
      <c r="O46" s="359"/>
      <c r="P46" s="359"/>
      <c r="Q46" s="359"/>
      <c r="R46" s="359"/>
      <c r="S46" s="359"/>
      <c r="T46" s="360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hidden="1" customHeight="1" x14ac:dyDescent="0.2">
      <c r="A47" s="450" t="s">
        <v>95</v>
      </c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M47" s="451"/>
      <c r="N47" s="451"/>
      <c r="O47" s="451"/>
      <c r="P47" s="451"/>
      <c r="Q47" s="451"/>
      <c r="R47" s="451"/>
      <c r="S47" s="451"/>
      <c r="T47" s="451"/>
      <c r="U47" s="451"/>
      <c r="V47" s="451"/>
      <c r="W47" s="451"/>
      <c r="X47" s="451"/>
      <c r="Y47" s="48"/>
      <c r="Z47" s="48"/>
    </row>
    <row r="48" spans="1:53" ht="16.5" hidden="1" customHeight="1" x14ac:dyDescent="0.25">
      <c r="A48" s="399" t="s">
        <v>96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50"/>
      <c r="Z48" s="350"/>
    </row>
    <row r="49" spans="1:53" ht="14.25" hidden="1" customHeight="1" x14ac:dyDescent="0.25">
      <c r="A49" s="366" t="s">
        <v>97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9"/>
      <c r="Z49" s="349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64">
        <v>4680115881440</v>
      </c>
      <c r="E50" s="365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70"/>
      <c r="P50" s="370"/>
      <c r="Q50" s="370"/>
      <c r="R50" s="365"/>
      <c r="S50" s="34"/>
      <c r="T50" s="34"/>
      <c r="U50" s="35" t="s">
        <v>65</v>
      </c>
      <c r="V50" s="354">
        <v>0</v>
      </c>
      <c r="W50" s="35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4">
        <v>4680115881433</v>
      </c>
      <c r="E51" s="365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70"/>
      <c r="P51" s="370"/>
      <c r="Q51" s="370"/>
      <c r="R51" s="365"/>
      <c r="S51" s="34"/>
      <c r="T51" s="34"/>
      <c r="U51" s="35" t="s">
        <v>65</v>
      </c>
      <c r="V51" s="354">
        <v>0</v>
      </c>
      <c r="W51" s="35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1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3"/>
      <c r="N52" s="358" t="s">
        <v>66</v>
      </c>
      <c r="O52" s="359"/>
      <c r="P52" s="359"/>
      <c r="Q52" s="359"/>
      <c r="R52" s="359"/>
      <c r="S52" s="359"/>
      <c r="T52" s="360"/>
      <c r="U52" s="37" t="s">
        <v>67</v>
      </c>
      <c r="V52" s="356">
        <f>IFERROR(V50/H50,"0")+IFERROR(V51/H51,"0")</f>
        <v>0</v>
      </c>
      <c r="W52" s="356">
        <f>IFERROR(W50/H50,"0")+IFERROR(W51/H51,"0")</f>
        <v>0</v>
      </c>
      <c r="X52" s="356">
        <f>IFERROR(IF(X50="",0,X50),"0")+IFERROR(IF(X51="",0,X51),"0")</f>
        <v>0</v>
      </c>
      <c r="Y52" s="357"/>
      <c r="Z52" s="357"/>
    </row>
    <row r="53" spans="1:53" hidden="1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3"/>
      <c r="N53" s="358" t="s">
        <v>66</v>
      </c>
      <c r="O53" s="359"/>
      <c r="P53" s="359"/>
      <c r="Q53" s="359"/>
      <c r="R53" s="359"/>
      <c r="S53" s="359"/>
      <c r="T53" s="360"/>
      <c r="U53" s="37" t="s">
        <v>65</v>
      </c>
      <c r="V53" s="356">
        <f>IFERROR(SUM(V50:V51),"0")</f>
        <v>0</v>
      </c>
      <c r="W53" s="356">
        <f>IFERROR(SUM(W50:W51),"0")</f>
        <v>0</v>
      </c>
      <c r="X53" s="37"/>
      <c r="Y53" s="357"/>
      <c r="Z53" s="357"/>
    </row>
    <row r="54" spans="1:53" ht="16.5" hidden="1" customHeight="1" x14ac:dyDescent="0.25">
      <c r="A54" s="399" t="s">
        <v>104</v>
      </c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W54" s="362"/>
      <c r="X54" s="362"/>
      <c r="Y54" s="350"/>
      <c r="Z54" s="350"/>
    </row>
    <row r="55" spans="1:53" ht="14.25" hidden="1" customHeight="1" x14ac:dyDescent="0.25">
      <c r="A55" s="366" t="s">
        <v>105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9"/>
      <c r="Z55" s="349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64">
        <v>4680115881426</v>
      </c>
      <c r="E56" s="365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0"/>
      <c r="P56" s="370"/>
      <c r="Q56" s="370"/>
      <c r="R56" s="365"/>
      <c r="S56" s="34"/>
      <c r="T56" s="34"/>
      <c r="U56" s="35" t="s">
        <v>65</v>
      </c>
      <c r="V56" s="354">
        <v>0</v>
      </c>
      <c r="W56" s="35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4">
        <v>4680115881426</v>
      </c>
      <c r="E57" s="365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70"/>
      <c r="P57" s="370"/>
      <c r="Q57" s="370"/>
      <c r="R57" s="365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4">
        <v>4680115881419</v>
      </c>
      <c r="E58" s="365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70"/>
      <c r="P58" s="370"/>
      <c r="Q58" s="370"/>
      <c r="R58" s="365"/>
      <c r="S58" s="34"/>
      <c r="T58" s="34"/>
      <c r="U58" s="35" t="s">
        <v>65</v>
      </c>
      <c r="V58" s="354">
        <v>0</v>
      </c>
      <c r="W58" s="35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4">
        <v>4680115881525</v>
      </c>
      <c r="E59" s="365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1" t="s">
        <v>114</v>
      </c>
      <c r="O59" s="370"/>
      <c r="P59" s="370"/>
      <c r="Q59" s="370"/>
      <c r="R59" s="365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1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3"/>
      <c r="N60" s="358" t="s">
        <v>66</v>
      </c>
      <c r="O60" s="359"/>
      <c r="P60" s="359"/>
      <c r="Q60" s="359"/>
      <c r="R60" s="359"/>
      <c r="S60" s="359"/>
      <c r="T60" s="360"/>
      <c r="U60" s="37" t="s">
        <v>67</v>
      </c>
      <c r="V60" s="356">
        <f>IFERROR(V56/H56,"0")+IFERROR(V57/H57,"0")+IFERROR(V58/H58,"0")+IFERROR(V59/H59,"0")</f>
        <v>0</v>
      </c>
      <c r="W60" s="356">
        <f>IFERROR(W56/H56,"0")+IFERROR(W57/H57,"0")+IFERROR(W58/H58,"0")+IFERROR(W59/H59,"0")</f>
        <v>0</v>
      </c>
      <c r="X60" s="356">
        <f>IFERROR(IF(X56="",0,X56),"0")+IFERROR(IF(X57="",0,X57),"0")+IFERROR(IF(X58="",0,X58),"0")+IFERROR(IF(X59="",0,X59),"0")</f>
        <v>0</v>
      </c>
      <c r="Y60" s="357"/>
      <c r="Z60" s="357"/>
    </row>
    <row r="61" spans="1:53" hidden="1" x14ac:dyDescent="0.2">
      <c r="A61" s="362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3"/>
      <c r="N61" s="358" t="s">
        <v>66</v>
      </c>
      <c r="O61" s="359"/>
      <c r="P61" s="359"/>
      <c r="Q61" s="359"/>
      <c r="R61" s="359"/>
      <c r="S61" s="359"/>
      <c r="T61" s="360"/>
      <c r="U61" s="37" t="s">
        <v>65</v>
      </c>
      <c r="V61" s="356">
        <f>IFERROR(SUM(V56:V59),"0")</f>
        <v>0</v>
      </c>
      <c r="W61" s="356">
        <f>IFERROR(SUM(W56:W59),"0")</f>
        <v>0</v>
      </c>
      <c r="X61" s="37"/>
      <c r="Y61" s="357"/>
      <c r="Z61" s="357"/>
    </row>
    <row r="62" spans="1:53" ht="16.5" hidden="1" customHeight="1" x14ac:dyDescent="0.25">
      <c r="A62" s="399" t="s">
        <v>95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50"/>
      <c r="Z62" s="350"/>
    </row>
    <row r="63" spans="1:53" ht="14.25" hidden="1" customHeight="1" x14ac:dyDescent="0.25">
      <c r="A63" s="366" t="s">
        <v>105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9"/>
      <c r="Z63" s="349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4">
        <v>4607091382945</v>
      </c>
      <c r="E64" s="365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70"/>
      <c r="P64" s="370"/>
      <c r="Q64" s="370"/>
      <c r="R64" s="365"/>
      <c r="S64" s="34"/>
      <c r="T64" s="34"/>
      <c r="U64" s="35" t="s">
        <v>65</v>
      </c>
      <c r="V64" s="354">
        <v>0</v>
      </c>
      <c r="W64" s="355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64">
        <v>4607091385670</v>
      </c>
      <c r="E65" s="365"/>
      <c r="F65" s="353">
        <v>1.4</v>
      </c>
      <c r="G65" s="32">
        <v>8</v>
      </c>
      <c r="H65" s="353">
        <v>11.2</v>
      </c>
      <c r="I65" s="35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70"/>
      <c r="P65" s="370"/>
      <c r="Q65" s="370"/>
      <c r="R65" s="365"/>
      <c r="S65" s="34"/>
      <c r="T65" s="34"/>
      <c r="U65" s="35" t="s">
        <v>65</v>
      </c>
      <c r="V65" s="354">
        <v>0</v>
      </c>
      <c r="W65" s="35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64">
        <v>4607091385670</v>
      </c>
      <c r="E66" s="365"/>
      <c r="F66" s="353">
        <v>1.35</v>
      </c>
      <c r="G66" s="32">
        <v>8</v>
      </c>
      <c r="H66" s="353">
        <v>10.8</v>
      </c>
      <c r="I66" s="35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70"/>
      <c r="P66" s="370"/>
      <c r="Q66" s="370"/>
      <c r="R66" s="365"/>
      <c r="S66" s="34"/>
      <c r="T66" s="34"/>
      <c r="U66" s="35" t="s">
        <v>65</v>
      </c>
      <c r="V66" s="354">
        <v>0</v>
      </c>
      <c r="W66" s="35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4">
        <v>4680115883956</v>
      </c>
      <c r="E67" s="365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70"/>
      <c r="P67" s="370"/>
      <c r="Q67" s="370"/>
      <c r="R67" s="365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64">
        <v>4680115881327</v>
      </c>
      <c r="E68" s="365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70"/>
      <c r="P68" s="370"/>
      <c r="Q68" s="370"/>
      <c r="R68" s="365"/>
      <c r="S68" s="34"/>
      <c r="T68" s="34"/>
      <c r="U68" s="35" t="s">
        <v>65</v>
      </c>
      <c r="V68" s="354">
        <v>0</v>
      </c>
      <c r="W68" s="35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64">
        <v>4680115882133</v>
      </c>
      <c r="E69" s="365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70"/>
      <c r="P69" s="370"/>
      <c r="Q69" s="370"/>
      <c r="R69" s="365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64">
        <v>4680115882133</v>
      </c>
      <c r="E70" s="365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70"/>
      <c r="P70" s="370"/>
      <c r="Q70" s="370"/>
      <c r="R70" s="365"/>
      <c r="S70" s="34"/>
      <c r="T70" s="34"/>
      <c r="U70" s="35" t="s">
        <v>65</v>
      </c>
      <c r="V70" s="354">
        <v>0</v>
      </c>
      <c r="W70" s="35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4">
        <v>4607091382952</v>
      </c>
      <c r="E71" s="365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70"/>
      <c r="P71" s="370"/>
      <c r="Q71" s="370"/>
      <c r="R71" s="365"/>
      <c r="S71" s="34"/>
      <c r="T71" s="34"/>
      <c r="U71" s="35" t="s">
        <v>65</v>
      </c>
      <c r="V71" s="354">
        <v>0</v>
      </c>
      <c r="W71" s="35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64">
        <v>4680115882539</v>
      </c>
      <c r="E72" s="365"/>
      <c r="F72" s="353">
        <v>0.37</v>
      </c>
      <c r="G72" s="32">
        <v>10</v>
      </c>
      <c r="H72" s="353">
        <v>3.7</v>
      </c>
      <c r="I72" s="35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6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70"/>
      <c r="P72" s="370"/>
      <c r="Q72" s="370"/>
      <c r="R72" s="365"/>
      <c r="S72" s="34"/>
      <c r="T72" s="34"/>
      <c r="U72" s="35" t="s">
        <v>65</v>
      </c>
      <c r="V72" s="354">
        <v>0</v>
      </c>
      <c r="W72" s="355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64">
        <v>4607091385687</v>
      </c>
      <c r="E73" s="365"/>
      <c r="F73" s="353">
        <v>0.4</v>
      </c>
      <c r="G73" s="32">
        <v>10</v>
      </c>
      <c r="H73" s="353">
        <v>4</v>
      </c>
      <c r="I73" s="35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70"/>
      <c r="P73" s="370"/>
      <c r="Q73" s="370"/>
      <c r="R73" s="365"/>
      <c r="S73" s="34"/>
      <c r="T73" s="34"/>
      <c r="U73" s="35" t="s">
        <v>65</v>
      </c>
      <c r="V73" s="354">
        <v>0</v>
      </c>
      <c r="W73" s="35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4">
        <v>4607091384604</v>
      </c>
      <c r="E74" s="365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70"/>
      <c r="P74" s="370"/>
      <c r="Q74" s="370"/>
      <c r="R74" s="365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4">
        <v>4680115880283</v>
      </c>
      <c r="E75" s="365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70"/>
      <c r="P75" s="370"/>
      <c r="Q75" s="370"/>
      <c r="R75" s="365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4">
        <v>4680115883949</v>
      </c>
      <c r="E76" s="365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70"/>
      <c r="P76" s="370"/>
      <c r="Q76" s="370"/>
      <c r="R76" s="365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4">
        <v>4680115881518</v>
      </c>
      <c r="E77" s="365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70"/>
      <c r="P77" s="370"/>
      <c r="Q77" s="370"/>
      <c r="R77" s="365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64">
        <v>4680115881303</v>
      </c>
      <c r="E78" s="365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5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70"/>
      <c r="P78" s="370"/>
      <c r="Q78" s="370"/>
      <c r="R78" s="365"/>
      <c r="S78" s="34"/>
      <c r="T78" s="34"/>
      <c r="U78" s="35" t="s">
        <v>65</v>
      </c>
      <c r="V78" s="354">
        <v>0</v>
      </c>
      <c r="W78" s="355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64">
        <v>4680115882577</v>
      </c>
      <c r="E79" s="365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70"/>
      <c r="P79" s="370"/>
      <c r="Q79" s="370"/>
      <c r="R79" s="365"/>
      <c r="S79" s="34"/>
      <c r="T79" s="34"/>
      <c r="U79" s="35" t="s">
        <v>65</v>
      </c>
      <c r="V79" s="354">
        <v>0</v>
      </c>
      <c r="W79" s="35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4">
        <v>4680115882577</v>
      </c>
      <c r="E80" s="365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70"/>
      <c r="P80" s="370"/>
      <c r="Q80" s="370"/>
      <c r="R80" s="365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4">
        <v>4680115882720</v>
      </c>
      <c r="E81" s="365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70"/>
      <c r="P81" s="370"/>
      <c r="Q81" s="370"/>
      <c r="R81" s="365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4">
        <v>4680115880269</v>
      </c>
      <c r="E82" s="365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70"/>
      <c r="P82" s="370"/>
      <c r="Q82" s="370"/>
      <c r="R82" s="365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64">
        <v>4680115880429</v>
      </c>
      <c r="E83" s="365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70"/>
      <c r="P83" s="370"/>
      <c r="Q83" s="370"/>
      <c r="R83" s="365"/>
      <c r="S83" s="34"/>
      <c r="T83" s="34"/>
      <c r="U83" s="35" t="s">
        <v>65</v>
      </c>
      <c r="V83" s="354">
        <v>0</v>
      </c>
      <c r="W83" s="35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4">
        <v>4680115881457</v>
      </c>
      <c r="E84" s="365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70"/>
      <c r="P84" s="370"/>
      <c r="Q84" s="370"/>
      <c r="R84" s="365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61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3"/>
      <c r="N85" s="358" t="s">
        <v>66</v>
      </c>
      <c r="O85" s="359"/>
      <c r="P85" s="359"/>
      <c r="Q85" s="359"/>
      <c r="R85" s="359"/>
      <c r="S85" s="359"/>
      <c r="T85" s="360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7"/>
      <c r="Z85" s="357"/>
    </row>
    <row r="86" spans="1:53" hidden="1" x14ac:dyDescent="0.2">
      <c r="A86" s="362"/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3"/>
      <c r="N86" s="358" t="s">
        <v>66</v>
      </c>
      <c r="O86" s="359"/>
      <c r="P86" s="359"/>
      <c r="Q86" s="359"/>
      <c r="R86" s="359"/>
      <c r="S86" s="359"/>
      <c r="T86" s="360"/>
      <c r="U86" s="37" t="s">
        <v>65</v>
      </c>
      <c r="V86" s="356">
        <f>IFERROR(SUM(V64:V84),"0")</f>
        <v>0</v>
      </c>
      <c r="W86" s="356">
        <f>IFERROR(SUM(W64:W84),"0")</f>
        <v>0</v>
      </c>
      <c r="X86" s="37"/>
      <c r="Y86" s="357"/>
      <c r="Z86" s="357"/>
    </row>
    <row r="87" spans="1:53" ht="14.25" hidden="1" customHeight="1" x14ac:dyDescent="0.25">
      <c r="A87" s="366" t="s">
        <v>97</v>
      </c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49"/>
      <c r="Z87" s="349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4">
        <v>4680115881488</v>
      </c>
      <c r="E88" s="365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70"/>
      <c r="P88" s="370"/>
      <c r="Q88" s="370"/>
      <c r="R88" s="365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64">
        <v>4607091384765</v>
      </c>
      <c r="E89" s="365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16" t="s">
        <v>160</v>
      </c>
      <c r="O89" s="370"/>
      <c r="P89" s="370"/>
      <c r="Q89" s="370"/>
      <c r="R89" s="365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64">
        <v>4680115882751</v>
      </c>
      <c r="E90" s="365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6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70"/>
      <c r="P90" s="370"/>
      <c r="Q90" s="370"/>
      <c r="R90" s="365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64">
        <v>4680115882775</v>
      </c>
      <c r="E91" s="365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119</v>
      </c>
      <c r="M91" s="32">
        <v>50</v>
      </c>
      <c r="N91" s="7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70"/>
      <c r="P91" s="370"/>
      <c r="Q91" s="370"/>
      <c r="R91" s="365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64">
        <v>4680115880658</v>
      </c>
      <c r="E92" s="365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70"/>
      <c r="P92" s="370"/>
      <c r="Q92" s="370"/>
      <c r="R92" s="365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1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3"/>
      <c r="N93" s="358" t="s">
        <v>66</v>
      </c>
      <c r="O93" s="359"/>
      <c r="P93" s="359"/>
      <c r="Q93" s="359"/>
      <c r="R93" s="359"/>
      <c r="S93" s="359"/>
      <c r="T93" s="360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hidden="1" x14ac:dyDescent="0.2">
      <c r="A94" s="362"/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3"/>
      <c r="N94" s="358" t="s">
        <v>66</v>
      </c>
      <c r="O94" s="359"/>
      <c r="P94" s="359"/>
      <c r="Q94" s="359"/>
      <c r="R94" s="359"/>
      <c r="S94" s="359"/>
      <c r="T94" s="360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hidden="1" customHeight="1" x14ac:dyDescent="0.25">
      <c r="A95" s="366" t="s">
        <v>60</v>
      </c>
      <c r="B95" s="362"/>
      <c r="C95" s="362"/>
      <c r="D95" s="362"/>
      <c r="E95" s="362"/>
      <c r="F95" s="362"/>
      <c r="G95" s="362"/>
      <c r="H95" s="362"/>
      <c r="I95" s="362"/>
      <c r="J95" s="362"/>
      <c r="K95" s="362"/>
      <c r="L95" s="362"/>
      <c r="M95" s="362"/>
      <c r="N95" s="362"/>
      <c r="O95" s="362"/>
      <c r="P95" s="362"/>
      <c r="Q95" s="362"/>
      <c r="R95" s="362"/>
      <c r="S95" s="362"/>
      <c r="T95" s="362"/>
      <c r="U95" s="362"/>
      <c r="V95" s="362"/>
      <c r="W95" s="362"/>
      <c r="X95" s="362"/>
      <c r="Y95" s="349"/>
      <c r="Z95" s="349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64">
        <v>4607091387667</v>
      </c>
      <c r="E96" s="365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70"/>
      <c r="P96" s="370"/>
      <c r="Q96" s="370"/>
      <c r="R96" s="365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64">
        <v>4607091387636</v>
      </c>
      <c r="E97" s="365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70"/>
      <c r="P97" s="370"/>
      <c r="Q97" s="370"/>
      <c r="R97" s="365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64">
        <v>4607091382426</v>
      </c>
      <c r="E98" s="365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70"/>
      <c r="P98" s="370"/>
      <c r="Q98" s="370"/>
      <c r="R98" s="365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64">
        <v>4607091386547</v>
      </c>
      <c r="E99" s="365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70"/>
      <c r="P99" s="370"/>
      <c r="Q99" s="370"/>
      <c r="R99" s="365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64">
        <v>4607091384734</v>
      </c>
      <c r="E100" s="365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70"/>
      <c r="P100" s="370"/>
      <c r="Q100" s="370"/>
      <c r="R100" s="365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64">
        <v>4607091382464</v>
      </c>
      <c r="E101" s="365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70"/>
      <c r="P101" s="370"/>
      <c r="Q101" s="370"/>
      <c r="R101" s="365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4301031234</v>
      </c>
      <c r="D102" s="364">
        <v>4680115883444</v>
      </c>
      <c r="E102" s="365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70"/>
      <c r="P102" s="370"/>
      <c r="Q102" s="370"/>
      <c r="R102" s="365"/>
      <c r="S102" s="34"/>
      <c r="T102" s="34"/>
      <c r="U102" s="35" t="s">
        <v>65</v>
      </c>
      <c r="V102" s="354">
        <v>0</v>
      </c>
      <c r="W102" s="35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64">
        <v>4680115883444</v>
      </c>
      <c r="E103" s="365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70"/>
      <c r="P103" s="370"/>
      <c r="Q103" s="370"/>
      <c r="R103" s="365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1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3"/>
      <c r="N104" s="358" t="s">
        <v>66</v>
      </c>
      <c r="O104" s="359"/>
      <c r="P104" s="359"/>
      <c r="Q104" s="359"/>
      <c r="R104" s="359"/>
      <c r="S104" s="359"/>
      <c r="T104" s="360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0</v>
      </c>
      <c r="W104" s="356">
        <f>IFERROR(W96/H96,"0")+IFERROR(W97/H97,"0")+IFERROR(W98/H98,"0")+IFERROR(W99/H99,"0")+IFERROR(W100/H100,"0")+IFERROR(W101/H101,"0")+IFERROR(W102/H102,"0")+IFERROR(W103/H103,"0")</f>
        <v>0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7"/>
      <c r="Z104" s="357"/>
    </row>
    <row r="105" spans="1:53" hidden="1" x14ac:dyDescent="0.2">
      <c r="A105" s="362"/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3"/>
      <c r="N105" s="358" t="s">
        <v>66</v>
      </c>
      <c r="O105" s="359"/>
      <c r="P105" s="359"/>
      <c r="Q105" s="359"/>
      <c r="R105" s="359"/>
      <c r="S105" s="359"/>
      <c r="T105" s="360"/>
      <c r="U105" s="37" t="s">
        <v>65</v>
      </c>
      <c r="V105" s="356">
        <f>IFERROR(SUM(V96:V103),"0")</f>
        <v>0</v>
      </c>
      <c r="W105" s="356">
        <f>IFERROR(SUM(W96:W103),"0")</f>
        <v>0</v>
      </c>
      <c r="X105" s="37"/>
      <c r="Y105" s="357"/>
      <c r="Z105" s="357"/>
    </row>
    <row r="106" spans="1:53" ht="14.25" hidden="1" customHeight="1" x14ac:dyDescent="0.25">
      <c r="A106" s="366" t="s">
        <v>68</v>
      </c>
      <c r="B106" s="362"/>
      <c r="C106" s="362"/>
      <c r="D106" s="362"/>
      <c r="E106" s="362"/>
      <c r="F106" s="362"/>
      <c r="G106" s="362"/>
      <c r="H106" s="362"/>
      <c r="I106" s="362"/>
      <c r="J106" s="362"/>
      <c r="K106" s="362"/>
      <c r="L106" s="362"/>
      <c r="M106" s="362"/>
      <c r="N106" s="362"/>
      <c r="O106" s="362"/>
      <c r="P106" s="362"/>
      <c r="Q106" s="362"/>
      <c r="R106" s="362"/>
      <c r="S106" s="362"/>
      <c r="T106" s="362"/>
      <c r="U106" s="362"/>
      <c r="V106" s="362"/>
      <c r="W106" s="362"/>
      <c r="X106" s="362"/>
      <c r="Y106" s="349"/>
      <c r="Z106" s="349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64">
        <v>4607091386967</v>
      </c>
      <c r="E107" s="365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119</v>
      </c>
      <c r="M107" s="32">
        <v>45</v>
      </c>
      <c r="N107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70"/>
      <c r="P107" s="370"/>
      <c r="Q107" s="370"/>
      <c r="R107" s="365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4301051543</v>
      </c>
      <c r="D108" s="364">
        <v>4607091386967</v>
      </c>
      <c r="E108" s="365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70"/>
      <c r="P108" s="370"/>
      <c r="Q108" s="370"/>
      <c r="R108" s="365"/>
      <c r="S108" s="34"/>
      <c r="T108" s="34"/>
      <c r="U108" s="35" t="s">
        <v>65</v>
      </c>
      <c r="V108" s="354">
        <v>0</v>
      </c>
      <c r="W108" s="35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64">
        <v>4607091385304</v>
      </c>
      <c r="E109" s="365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9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70"/>
      <c r="P109" s="370"/>
      <c r="Q109" s="370"/>
      <c r="R109" s="365"/>
      <c r="S109" s="34"/>
      <c r="T109" s="34"/>
      <c r="U109" s="35" t="s">
        <v>65</v>
      </c>
      <c r="V109" s="354">
        <v>0</v>
      </c>
      <c r="W109" s="35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64">
        <v>4607091386264</v>
      </c>
      <c r="E110" s="365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70"/>
      <c r="P110" s="370"/>
      <c r="Q110" s="370"/>
      <c r="R110" s="365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4">
        <v>4680115882584</v>
      </c>
      <c r="E111" s="365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1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70"/>
      <c r="P111" s="370"/>
      <c r="Q111" s="370"/>
      <c r="R111" s="365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64">
        <v>4680115882584</v>
      </c>
      <c r="E112" s="365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70"/>
      <c r="P112" s="370"/>
      <c r="Q112" s="370"/>
      <c r="R112" s="365"/>
      <c r="S112" s="34"/>
      <c r="T112" s="34"/>
      <c r="U112" s="35" t="s">
        <v>65</v>
      </c>
      <c r="V112" s="354">
        <v>0</v>
      </c>
      <c r="W112" s="35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4301051436</v>
      </c>
      <c r="D113" s="364">
        <v>4607091385731</v>
      </c>
      <c r="E113" s="365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2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70"/>
      <c r="P113" s="370"/>
      <c r="Q113" s="370"/>
      <c r="R113" s="365"/>
      <c r="S113" s="34"/>
      <c r="T113" s="34"/>
      <c r="U113" s="35" t="s">
        <v>65</v>
      </c>
      <c r="V113" s="354">
        <v>0</v>
      </c>
      <c r="W113" s="35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4">
        <v>4680115880214</v>
      </c>
      <c r="E114" s="365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70"/>
      <c r="P114" s="370"/>
      <c r="Q114" s="370"/>
      <c r="R114" s="365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4">
        <v>4680115880894</v>
      </c>
      <c r="E115" s="365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70"/>
      <c r="P115" s="370"/>
      <c r="Q115" s="370"/>
      <c r="R115" s="365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64">
        <v>4607091385427</v>
      </c>
      <c r="E116" s="365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70"/>
      <c r="P116" s="370"/>
      <c r="Q116" s="370"/>
      <c r="R116" s="365"/>
      <c r="S116" s="34"/>
      <c r="T116" s="34"/>
      <c r="U116" s="35" t="s">
        <v>65</v>
      </c>
      <c r="V116" s="354">
        <v>0</v>
      </c>
      <c r="W116" s="35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4">
        <v>4680115882645</v>
      </c>
      <c r="E117" s="365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70"/>
      <c r="P117" s="370"/>
      <c r="Q117" s="370"/>
      <c r="R117" s="365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61"/>
      <c r="B118" s="362"/>
      <c r="C118" s="362"/>
      <c r="D118" s="362"/>
      <c r="E118" s="362"/>
      <c r="F118" s="362"/>
      <c r="G118" s="362"/>
      <c r="H118" s="362"/>
      <c r="I118" s="362"/>
      <c r="J118" s="362"/>
      <c r="K118" s="362"/>
      <c r="L118" s="362"/>
      <c r="M118" s="363"/>
      <c r="N118" s="358" t="s">
        <v>66</v>
      </c>
      <c r="O118" s="359"/>
      <c r="P118" s="359"/>
      <c r="Q118" s="359"/>
      <c r="R118" s="359"/>
      <c r="S118" s="359"/>
      <c r="T118" s="360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57"/>
      <c r="Z118" s="357"/>
    </row>
    <row r="119" spans="1:53" hidden="1" x14ac:dyDescent="0.2">
      <c r="A119" s="362"/>
      <c r="B119" s="362"/>
      <c r="C119" s="362"/>
      <c r="D119" s="362"/>
      <c r="E119" s="362"/>
      <c r="F119" s="362"/>
      <c r="G119" s="362"/>
      <c r="H119" s="362"/>
      <c r="I119" s="362"/>
      <c r="J119" s="362"/>
      <c r="K119" s="362"/>
      <c r="L119" s="362"/>
      <c r="M119" s="363"/>
      <c r="N119" s="358" t="s">
        <v>66</v>
      </c>
      <c r="O119" s="359"/>
      <c r="P119" s="359"/>
      <c r="Q119" s="359"/>
      <c r="R119" s="359"/>
      <c r="S119" s="359"/>
      <c r="T119" s="360"/>
      <c r="U119" s="37" t="s">
        <v>65</v>
      </c>
      <c r="V119" s="356">
        <f>IFERROR(SUM(V107:V117),"0")</f>
        <v>0</v>
      </c>
      <c r="W119" s="356">
        <f>IFERROR(SUM(W107:W117),"0")</f>
        <v>0</v>
      </c>
      <c r="X119" s="37"/>
      <c r="Y119" s="357"/>
      <c r="Z119" s="357"/>
    </row>
    <row r="120" spans="1:53" ht="14.25" hidden="1" customHeight="1" x14ac:dyDescent="0.25">
      <c r="A120" s="366" t="s">
        <v>203</v>
      </c>
      <c r="B120" s="362"/>
      <c r="C120" s="362"/>
      <c r="D120" s="362"/>
      <c r="E120" s="362"/>
      <c r="F120" s="362"/>
      <c r="G120" s="362"/>
      <c r="H120" s="362"/>
      <c r="I120" s="362"/>
      <c r="J120" s="362"/>
      <c r="K120" s="362"/>
      <c r="L120" s="362"/>
      <c r="M120" s="362"/>
      <c r="N120" s="362"/>
      <c r="O120" s="362"/>
      <c r="P120" s="362"/>
      <c r="Q120" s="362"/>
      <c r="R120" s="362"/>
      <c r="S120" s="362"/>
      <c r="T120" s="362"/>
      <c r="U120" s="362"/>
      <c r="V120" s="362"/>
      <c r="W120" s="362"/>
      <c r="X120" s="362"/>
      <c r="Y120" s="349"/>
      <c r="Z120" s="349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4">
        <v>4607091383065</v>
      </c>
      <c r="E121" s="365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70"/>
      <c r="P121" s="370"/>
      <c r="Q121" s="370"/>
      <c r="R121" s="365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64">
        <v>4680115881532</v>
      </c>
      <c r="E122" s="365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5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70"/>
      <c r="P122" s="370"/>
      <c r="Q122" s="370"/>
      <c r="R122" s="365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64">
        <v>4680115881532</v>
      </c>
      <c r="E123" s="365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70"/>
      <c r="P123" s="370"/>
      <c r="Q123" s="370"/>
      <c r="R123" s="365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209</v>
      </c>
      <c r="C124" s="31">
        <v>4301060371</v>
      </c>
      <c r="D124" s="364">
        <v>4680115881532</v>
      </c>
      <c r="E124" s="365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39" t="s">
        <v>210</v>
      </c>
      <c r="O124" s="370"/>
      <c r="P124" s="370"/>
      <c r="Q124" s="370"/>
      <c r="R124" s="365"/>
      <c r="S124" s="34"/>
      <c r="T124" s="34"/>
      <c r="U124" s="35" t="s">
        <v>65</v>
      </c>
      <c r="V124" s="354">
        <v>0</v>
      </c>
      <c r="W124" s="35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4">
        <v>4680115882652</v>
      </c>
      <c r="E125" s="365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70"/>
      <c r="P125" s="370"/>
      <c r="Q125" s="370"/>
      <c r="R125" s="365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4">
        <v>4680115880238</v>
      </c>
      <c r="E126" s="365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2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70"/>
      <c r="P126" s="370"/>
      <c r="Q126" s="370"/>
      <c r="R126" s="365"/>
      <c r="S126" s="34"/>
      <c r="T126" s="34"/>
      <c r="U126" s="35" t="s">
        <v>65</v>
      </c>
      <c r="V126" s="354">
        <v>0</v>
      </c>
      <c r="W126" s="35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4">
        <v>4680115881464</v>
      </c>
      <c r="E127" s="365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70"/>
      <c r="P127" s="370"/>
      <c r="Q127" s="370"/>
      <c r="R127" s="365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61"/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3"/>
      <c r="N128" s="358" t="s">
        <v>66</v>
      </c>
      <c r="O128" s="359"/>
      <c r="P128" s="359"/>
      <c r="Q128" s="359"/>
      <c r="R128" s="359"/>
      <c r="S128" s="359"/>
      <c r="T128" s="360"/>
      <c r="U128" s="37" t="s">
        <v>67</v>
      </c>
      <c r="V128" s="356">
        <f>IFERROR(V121/H121,"0")+IFERROR(V122/H122,"0")+IFERROR(V123/H123,"0")+IFERROR(V124/H124,"0")+IFERROR(V125/H125,"0")+IFERROR(V126/H126,"0")+IFERROR(V127/H127,"0")</f>
        <v>0</v>
      </c>
      <c r="W128" s="356">
        <f>IFERROR(W121/H121,"0")+IFERROR(W122/H122,"0")+IFERROR(W123/H123,"0")+IFERROR(W124/H124,"0")+IFERROR(W125/H125,"0")+IFERROR(W126/H126,"0")+IFERROR(W127/H127,"0")</f>
        <v>0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7"/>
      <c r="Z128" s="357"/>
    </row>
    <row r="129" spans="1:53" hidden="1" x14ac:dyDescent="0.2">
      <c r="A129" s="362"/>
      <c r="B129" s="362"/>
      <c r="C129" s="362"/>
      <c r="D129" s="362"/>
      <c r="E129" s="362"/>
      <c r="F129" s="362"/>
      <c r="G129" s="362"/>
      <c r="H129" s="362"/>
      <c r="I129" s="362"/>
      <c r="J129" s="362"/>
      <c r="K129" s="362"/>
      <c r="L129" s="362"/>
      <c r="M129" s="363"/>
      <c r="N129" s="358" t="s">
        <v>66</v>
      </c>
      <c r="O129" s="359"/>
      <c r="P129" s="359"/>
      <c r="Q129" s="359"/>
      <c r="R129" s="359"/>
      <c r="S129" s="359"/>
      <c r="T129" s="360"/>
      <c r="U129" s="37" t="s">
        <v>65</v>
      </c>
      <c r="V129" s="356">
        <f>IFERROR(SUM(V121:V127),"0")</f>
        <v>0</v>
      </c>
      <c r="W129" s="356">
        <f>IFERROR(SUM(W121:W127),"0")</f>
        <v>0</v>
      </c>
      <c r="X129" s="37"/>
      <c r="Y129" s="357"/>
      <c r="Z129" s="357"/>
    </row>
    <row r="130" spans="1:53" ht="16.5" hidden="1" customHeight="1" x14ac:dyDescent="0.25">
      <c r="A130" s="399" t="s">
        <v>217</v>
      </c>
      <c r="B130" s="362"/>
      <c r="C130" s="362"/>
      <c r="D130" s="362"/>
      <c r="E130" s="362"/>
      <c r="F130" s="362"/>
      <c r="G130" s="362"/>
      <c r="H130" s="362"/>
      <c r="I130" s="362"/>
      <c r="J130" s="362"/>
      <c r="K130" s="362"/>
      <c r="L130" s="362"/>
      <c r="M130" s="362"/>
      <c r="N130" s="362"/>
      <c r="O130" s="362"/>
      <c r="P130" s="362"/>
      <c r="Q130" s="362"/>
      <c r="R130" s="362"/>
      <c r="S130" s="362"/>
      <c r="T130" s="362"/>
      <c r="U130" s="362"/>
      <c r="V130" s="362"/>
      <c r="W130" s="362"/>
      <c r="X130" s="362"/>
      <c r="Y130" s="350"/>
      <c r="Z130" s="350"/>
    </row>
    <row r="131" spans="1:53" ht="14.25" hidden="1" customHeight="1" x14ac:dyDescent="0.25">
      <c r="A131" s="366" t="s">
        <v>68</v>
      </c>
      <c r="B131" s="362"/>
      <c r="C131" s="362"/>
      <c r="D131" s="362"/>
      <c r="E131" s="362"/>
      <c r="F131" s="362"/>
      <c r="G131" s="362"/>
      <c r="H131" s="362"/>
      <c r="I131" s="362"/>
      <c r="J131" s="362"/>
      <c r="K131" s="362"/>
      <c r="L131" s="362"/>
      <c r="M131" s="362"/>
      <c r="N131" s="362"/>
      <c r="O131" s="362"/>
      <c r="P131" s="362"/>
      <c r="Q131" s="362"/>
      <c r="R131" s="362"/>
      <c r="S131" s="362"/>
      <c r="T131" s="362"/>
      <c r="U131" s="362"/>
      <c r="V131" s="362"/>
      <c r="W131" s="362"/>
      <c r="X131" s="362"/>
      <c r="Y131" s="349"/>
      <c r="Z131" s="349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64">
        <v>4607091385168</v>
      </c>
      <c r="E132" s="365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70"/>
      <c r="P132" s="370"/>
      <c r="Q132" s="370"/>
      <c r="R132" s="365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4301051612</v>
      </c>
      <c r="D133" s="364">
        <v>4607091385168</v>
      </c>
      <c r="E133" s="365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5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70"/>
      <c r="P133" s="370"/>
      <c r="Q133" s="370"/>
      <c r="R133" s="365"/>
      <c r="S133" s="34"/>
      <c r="T133" s="34"/>
      <c r="U133" s="35" t="s">
        <v>65</v>
      </c>
      <c r="V133" s="354">
        <v>0</v>
      </c>
      <c r="W133" s="35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4">
        <v>4607091383256</v>
      </c>
      <c r="E134" s="365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70"/>
      <c r="P134" s="370"/>
      <c r="Q134" s="370"/>
      <c r="R134" s="365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4301051358</v>
      </c>
      <c r="D135" s="364">
        <v>4607091385748</v>
      </c>
      <c r="E135" s="365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70"/>
      <c r="P135" s="370"/>
      <c r="Q135" s="370"/>
      <c r="R135" s="365"/>
      <c r="S135" s="34"/>
      <c r="T135" s="34"/>
      <c r="U135" s="35" t="s">
        <v>65</v>
      </c>
      <c r="V135" s="354">
        <v>0</v>
      </c>
      <c r="W135" s="355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idden="1" x14ac:dyDescent="0.2">
      <c r="A136" s="361"/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3"/>
      <c r="N136" s="358" t="s">
        <v>66</v>
      </c>
      <c r="O136" s="359"/>
      <c r="P136" s="359"/>
      <c r="Q136" s="359"/>
      <c r="R136" s="359"/>
      <c r="S136" s="359"/>
      <c r="T136" s="360"/>
      <c r="U136" s="37" t="s">
        <v>67</v>
      </c>
      <c r="V136" s="356">
        <f>IFERROR(V132/H132,"0")+IFERROR(V133/H133,"0")+IFERROR(V134/H134,"0")+IFERROR(V135/H135,"0")</f>
        <v>0</v>
      </c>
      <c r="W136" s="356">
        <f>IFERROR(W132/H132,"0")+IFERROR(W133/H133,"0")+IFERROR(W134/H134,"0")+IFERROR(W135/H135,"0")</f>
        <v>0</v>
      </c>
      <c r="X136" s="356">
        <f>IFERROR(IF(X132="",0,X132),"0")+IFERROR(IF(X133="",0,X133),"0")+IFERROR(IF(X134="",0,X134),"0")+IFERROR(IF(X135="",0,X135),"0")</f>
        <v>0</v>
      </c>
      <c r="Y136" s="357"/>
      <c r="Z136" s="357"/>
    </row>
    <row r="137" spans="1:53" hidden="1" x14ac:dyDescent="0.2">
      <c r="A137" s="362"/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3"/>
      <c r="N137" s="358" t="s">
        <v>66</v>
      </c>
      <c r="O137" s="359"/>
      <c r="P137" s="359"/>
      <c r="Q137" s="359"/>
      <c r="R137" s="359"/>
      <c r="S137" s="359"/>
      <c r="T137" s="360"/>
      <c r="U137" s="37" t="s">
        <v>65</v>
      </c>
      <c r="V137" s="356">
        <f>IFERROR(SUM(V132:V135),"0")</f>
        <v>0</v>
      </c>
      <c r="W137" s="356">
        <f>IFERROR(SUM(W132:W135),"0")</f>
        <v>0</v>
      </c>
      <c r="X137" s="37"/>
      <c r="Y137" s="357"/>
      <c r="Z137" s="357"/>
    </row>
    <row r="138" spans="1:53" ht="27.75" hidden="1" customHeight="1" x14ac:dyDescent="0.2">
      <c r="A138" s="450" t="s">
        <v>225</v>
      </c>
      <c r="B138" s="451"/>
      <c r="C138" s="451"/>
      <c r="D138" s="451"/>
      <c r="E138" s="451"/>
      <c r="F138" s="451"/>
      <c r="G138" s="451"/>
      <c r="H138" s="451"/>
      <c r="I138" s="451"/>
      <c r="J138" s="451"/>
      <c r="K138" s="451"/>
      <c r="L138" s="451"/>
      <c r="M138" s="451"/>
      <c r="N138" s="451"/>
      <c r="O138" s="451"/>
      <c r="P138" s="451"/>
      <c r="Q138" s="451"/>
      <c r="R138" s="451"/>
      <c r="S138" s="451"/>
      <c r="T138" s="451"/>
      <c r="U138" s="451"/>
      <c r="V138" s="451"/>
      <c r="W138" s="451"/>
      <c r="X138" s="451"/>
      <c r="Y138" s="48"/>
      <c r="Z138" s="48"/>
    </row>
    <row r="139" spans="1:53" ht="16.5" hidden="1" customHeight="1" x14ac:dyDescent="0.25">
      <c r="A139" s="399" t="s">
        <v>226</v>
      </c>
      <c r="B139" s="362"/>
      <c r="C139" s="362"/>
      <c r="D139" s="362"/>
      <c r="E139" s="362"/>
      <c r="F139" s="362"/>
      <c r="G139" s="362"/>
      <c r="H139" s="362"/>
      <c r="I139" s="362"/>
      <c r="J139" s="362"/>
      <c r="K139" s="362"/>
      <c r="L139" s="362"/>
      <c r="M139" s="362"/>
      <c r="N139" s="362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50"/>
      <c r="Z139" s="350"/>
    </row>
    <row r="140" spans="1:53" ht="14.25" hidden="1" customHeight="1" x14ac:dyDescent="0.25">
      <c r="A140" s="366" t="s">
        <v>105</v>
      </c>
      <c r="B140" s="362"/>
      <c r="C140" s="362"/>
      <c r="D140" s="362"/>
      <c r="E140" s="362"/>
      <c r="F140" s="362"/>
      <c r="G140" s="362"/>
      <c r="H140" s="362"/>
      <c r="I140" s="362"/>
      <c r="J140" s="362"/>
      <c r="K140" s="362"/>
      <c r="L140" s="362"/>
      <c r="M140" s="362"/>
      <c r="N140" s="362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49"/>
      <c r="Z140" s="349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4">
        <v>4607091383423</v>
      </c>
      <c r="E141" s="365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70"/>
      <c r="P141" s="370"/>
      <c r="Q141" s="370"/>
      <c r="R141" s="365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4">
        <v>4607091381405</v>
      </c>
      <c r="E142" s="365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1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70"/>
      <c r="P142" s="370"/>
      <c r="Q142" s="370"/>
      <c r="R142" s="365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4">
        <v>4607091386516</v>
      </c>
      <c r="E143" s="365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7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70"/>
      <c r="P143" s="370"/>
      <c r="Q143" s="370"/>
      <c r="R143" s="365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1"/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3"/>
      <c r="N144" s="358" t="s">
        <v>66</v>
      </c>
      <c r="O144" s="359"/>
      <c r="P144" s="359"/>
      <c r="Q144" s="359"/>
      <c r="R144" s="359"/>
      <c r="S144" s="359"/>
      <c r="T144" s="360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hidden="1" x14ac:dyDescent="0.2">
      <c r="A145" s="362"/>
      <c r="B145" s="362"/>
      <c r="C145" s="362"/>
      <c r="D145" s="362"/>
      <c r="E145" s="362"/>
      <c r="F145" s="362"/>
      <c r="G145" s="362"/>
      <c r="H145" s="362"/>
      <c r="I145" s="362"/>
      <c r="J145" s="362"/>
      <c r="K145" s="362"/>
      <c r="L145" s="362"/>
      <c r="M145" s="363"/>
      <c r="N145" s="358" t="s">
        <v>66</v>
      </c>
      <c r="O145" s="359"/>
      <c r="P145" s="359"/>
      <c r="Q145" s="359"/>
      <c r="R145" s="359"/>
      <c r="S145" s="359"/>
      <c r="T145" s="360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hidden="1" customHeight="1" x14ac:dyDescent="0.25">
      <c r="A146" s="399" t="s">
        <v>233</v>
      </c>
      <c r="B146" s="362"/>
      <c r="C146" s="362"/>
      <c r="D146" s="362"/>
      <c r="E146" s="362"/>
      <c r="F146" s="362"/>
      <c r="G146" s="362"/>
      <c r="H146" s="362"/>
      <c r="I146" s="362"/>
      <c r="J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50"/>
      <c r="Z146" s="350"/>
    </row>
    <row r="147" spans="1:53" ht="14.25" hidden="1" customHeight="1" x14ac:dyDescent="0.25">
      <c r="A147" s="366" t="s">
        <v>60</v>
      </c>
      <c r="B147" s="362"/>
      <c r="C147" s="362"/>
      <c r="D147" s="362"/>
      <c r="E147" s="362"/>
      <c r="F147" s="362"/>
      <c r="G147" s="362"/>
      <c r="H147" s="362"/>
      <c r="I147" s="362"/>
      <c r="J147" s="362"/>
      <c r="K147" s="362"/>
      <c r="L147" s="362"/>
      <c r="M147" s="362"/>
      <c r="N147" s="362"/>
      <c r="O147" s="362"/>
      <c r="P147" s="362"/>
      <c r="Q147" s="362"/>
      <c r="R147" s="362"/>
      <c r="S147" s="362"/>
      <c r="T147" s="362"/>
      <c r="U147" s="362"/>
      <c r="V147" s="362"/>
      <c r="W147" s="362"/>
      <c r="X147" s="362"/>
      <c r="Y147" s="349"/>
      <c r="Z147" s="349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64">
        <v>4680115880993</v>
      </c>
      <c r="E148" s="365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70"/>
      <c r="P148" s="370"/>
      <c r="Q148" s="370"/>
      <c r="R148" s="365"/>
      <c r="S148" s="34"/>
      <c r="T148" s="34"/>
      <c r="U148" s="35" t="s">
        <v>65</v>
      </c>
      <c r="V148" s="354">
        <v>0</v>
      </c>
      <c r="W148" s="355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64">
        <v>4680115881761</v>
      </c>
      <c r="E149" s="365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70"/>
      <c r="P149" s="370"/>
      <c r="Q149" s="370"/>
      <c r="R149" s="365"/>
      <c r="S149" s="34"/>
      <c r="T149" s="34"/>
      <c r="U149" s="35" t="s">
        <v>65</v>
      </c>
      <c r="V149" s="354">
        <v>0</v>
      </c>
      <c r="W149" s="35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64">
        <v>4680115881563</v>
      </c>
      <c r="E150" s="365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70"/>
      <c r="P150" s="370"/>
      <c r="Q150" s="370"/>
      <c r="R150" s="365"/>
      <c r="S150" s="34"/>
      <c r="T150" s="34"/>
      <c r="U150" s="35" t="s">
        <v>65</v>
      </c>
      <c r="V150" s="354">
        <v>0</v>
      </c>
      <c r="W150" s="355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64">
        <v>4680115880986</v>
      </c>
      <c r="E151" s="365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70"/>
      <c r="P151" s="370"/>
      <c r="Q151" s="370"/>
      <c r="R151" s="365"/>
      <c r="S151" s="34"/>
      <c r="T151" s="34"/>
      <c r="U151" s="35" t="s">
        <v>65</v>
      </c>
      <c r="V151" s="354">
        <v>0</v>
      </c>
      <c r="W151" s="35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4">
        <v>4680115880207</v>
      </c>
      <c r="E152" s="365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70"/>
      <c r="P152" s="370"/>
      <c r="Q152" s="370"/>
      <c r="R152" s="365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64">
        <v>4680115881785</v>
      </c>
      <c r="E153" s="365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70"/>
      <c r="P153" s="370"/>
      <c r="Q153" s="370"/>
      <c r="R153" s="365"/>
      <c r="S153" s="34"/>
      <c r="T153" s="34"/>
      <c r="U153" s="35" t="s">
        <v>65</v>
      </c>
      <c r="V153" s="354">
        <v>0</v>
      </c>
      <c r="W153" s="35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64">
        <v>4680115881679</v>
      </c>
      <c r="E154" s="365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70"/>
      <c r="P154" s="370"/>
      <c r="Q154" s="370"/>
      <c r="R154" s="365"/>
      <c r="S154" s="34"/>
      <c r="T154" s="34"/>
      <c r="U154" s="35" t="s">
        <v>65</v>
      </c>
      <c r="V154" s="354">
        <v>0</v>
      </c>
      <c r="W154" s="355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4">
        <v>4680115880191</v>
      </c>
      <c r="E155" s="365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70"/>
      <c r="P155" s="370"/>
      <c r="Q155" s="370"/>
      <c r="R155" s="365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64">
        <v>4680115883963</v>
      </c>
      <c r="E156" s="365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70"/>
      <c r="P156" s="370"/>
      <c r="Q156" s="370"/>
      <c r="R156" s="365"/>
      <c r="S156" s="34"/>
      <c r="T156" s="34"/>
      <c r="U156" s="35" t="s">
        <v>65</v>
      </c>
      <c r="V156" s="354">
        <v>0</v>
      </c>
      <c r="W156" s="35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61"/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3"/>
      <c r="N157" s="358" t="s">
        <v>66</v>
      </c>
      <c r="O157" s="359"/>
      <c r="P157" s="359"/>
      <c r="Q157" s="359"/>
      <c r="R157" s="359"/>
      <c r="S157" s="359"/>
      <c r="T157" s="360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0</v>
      </c>
      <c r="W157" s="356">
        <f>IFERROR(W148/H148,"0")+IFERROR(W149/H149,"0")+IFERROR(W150/H150,"0")+IFERROR(W151/H151,"0")+IFERROR(W152/H152,"0")+IFERROR(W153/H153,"0")+IFERROR(W154/H154,"0")+IFERROR(W155/H155,"0")+IFERROR(W156/H156,"0")</f>
        <v>0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7"/>
      <c r="Z157" s="357"/>
    </row>
    <row r="158" spans="1:53" hidden="1" x14ac:dyDescent="0.2">
      <c r="A158" s="362"/>
      <c r="B158" s="3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2"/>
      <c r="M158" s="363"/>
      <c r="N158" s="358" t="s">
        <v>66</v>
      </c>
      <c r="O158" s="359"/>
      <c r="P158" s="359"/>
      <c r="Q158" s="359"/>
      <c r="R158" s="359"/>
      <c r="S158" s="359"/>
      <c r="T158" s="360"/>
      <c r="U158" s="37" t="s">
        <v>65</v>
      </c>
      <c r="V158" s="356">
        <f>IFERROR(SUM(V148:V156),"0")</f>
        <v>0</v>
      </c>
      <c r="W158" s="356">
        <f>IFERROR(SUM(W148:W156),"0")</f>
        <v>0</v>
      </c>
      <c r="X158" s="37"/>
      <c r="Y158" s="357"/>
      <c r="Z158" s="357"/>
    </row>
    <row r="159" spans="1:53" ht="16.5" hidden="1" customHeight="1" x14ac:dyDescent="0.25">
      <c r="A159" s="399" t="s">
        <v>252</v>
      </c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2"/>
      <c r="M159" s="362"/>
      <c r="N159" s="362"/>
      <c r="O159" s="362"/>
      <c r="P159" s="362"/>
      <c r="Q159" s="362"/>
      <c r="R159" s="362"/>
      <c r="S159" s="362"/>
      <c r="T159" s="362"/>
      <c r="U159" s="362"/>
      <c r="V159" s="362"/>
      <c r="W159" s="362"/>
      <c r="X159" s="362"/>
      <c r="Y159" s="350"/>
      <c r="Z159" s="350"/>
    </row>
    <row r="160" spans="1:53" ht="14.25" hidden="1" customHeight="1" x14ac:dyDescent="0.25">
      <c r="A160" s="366" t="s">
        <v>105</v>
      </c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2"/>
      <c r="N160" s="362"/>
      <c r="O160" s="362"/>
      <c r="P160" s="362"/>
      <c r="Q160" s="362"/>
      <c r="R160" s="362"/>
      <c r="S160" s="362"/>
      <c r="T160" s="362"/>
      <c r="U160" s="362"/>
      <c r="V160" s="362"/>
      <c r="W160" s="362"/>
      <c r="X160" s="362"/>
      <c r="Y160" s="349"/>
      <c r="Z160" s="349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4">
        <v>4680115881402</v>
      </c>
      <c r="E161" s="365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70"/>
      <c r="P161" s="370"/>
      <c r="Q161" s="370"/>
      <c r="R161" s="365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4">
        <v>4680115881396</v>
      </c>
      <c r="E162" s="365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70"/>
      <c r="P162" s="370"/>
      <c r="Q162" s="370"/>
      <c r="R162" s="365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1"/>
      <c r="B163" s="362"/>
      <c r="C163" s="362"/>
      <c r="D163" s="362"/>
      <c r="E163" s="362"/>
      <c r="F163" s="362"/>
      <c r="G163" s="362"/>
      <c r="H163" s="362"/>
      <c r="I163" s="362"/>
      <c r="J163" s="362"/>
      <c r="K163" s="362"/>
      <c r="L163" s="362"/>
      <c r="M163" s="363"/>
      <c r="N163" s="358" t="s">
        <v>66</v>
      </c>
      <c r="O163" s="359"/>
      <c r="P163" s="359"/>
      <c r="Q163" s="359"/>
      <c r="R163" s="359"/>
      <c r="S163" s="359"/>
      <c r="T163" s="360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hidden="1" x14ac:dyDescent="0.2">
      <c r="A164" s="362"/>
      <c r="B164" s="362"/>
      <c r="C164" s="362"/>
      <c r="D164" s="362"/>
      <c r="E164" s="362"/>
      <c r="F164" s="362"/>
      <c r="G164" s="362"/>
      <c r="H164" s="362"/>
      <c r="I164" s="362"/>
      <c r="J164" s="362"/>
      <c r="K164" s="362"/>
      <c r="L164" s="362"/>
      <c r="M164" s="363"/>
      <c r="N164" s="358" t="s">
        <v>66</v>
      </c>
      <c r="O164" s="359"/>
      <c r="P164" s="359"/>
      <c r="Q164" s="359"/>
      <c r="R164" s="359"/>
      <c r="S164" s="359"/>
      <c r="T164" s="360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hidden="1" customHeight="1" x14ac:dyDescent="0.25">
      <c r="A165" s="366" t="s">
        <v>97</v>
      </c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2"/>
      <c r="N165" s="362"/>
      <c r="O165" s="362"/>
      <c r="P165" s="362"/>
      <c r="Q165" s="362"/>
      <c r="R165" s="362"/>
      <c r="S165" s="362"/>
      <c r="T165" s="362"/>
      <c r="U165" s="362"/>
      <c r="V165" s="362"/>
      <c r="W165" s="362"/>
      <c r="X165" s="362"/>
      <c r="Y165" s="349"/>
      <c r="Z165" s="349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4">
        <v>4680115882935</v>
      </c>
      <c r="E166" s="365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70"/>
      <c r="P166" s="370"/>
      <c r="Q166" s="370"/>
      <c r="R166" s="365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4">
        <v>4680115880764</v>
      </c>
      <c r="E167" s="365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70"/>
      <c r="P167" s="370"/>
      <c r="Q167" s="370"/>
      <c r="R167" s="365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1"/>
      <c r="B168" s="362"/>
      <c r="C168" s="362"/>
      <c r="D168" s="362"/>
      <c r="E168" s="362"/>
      <c r="F168" s="362"/>
      <c r="G168" s="362"/>
      <c r="H168" s="362"/>
      <c r="I168" s="362"/>
      <c r="J168" s="362"/>
      <c r="K168" s="362"/>
      <c r="L168" s="362"/>
      <c r="M168" s="363"/>
      <c r="N168" s="358" t="s">
        <v>66</v>
      </c>
      <c r="O168" s="359"/>
      <c r="P168" s="359"/>
      <c r="Q168" s="359"/>
      <c r="R168" s="359"/>
      <c r="S168" s="359"/>
      <c r="T168" s="360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hidden="1" x14ac:dyDescent="0.2">
      <c r="A169" s="362"/>
      <c r="B169" s="362"/>
      <c r="C169" s="362"/>
      <c r="D169" s="362"/>
      <c r="E169" s="362"/>
      <c r="F169" s="362"/>
      <c r="G169" s="362"/>
      <c r="H169" s="362"/>
      <c r="I169" s="362"/>
      <c r="J169" s="362"/>
      <c r="K169" s="362"/>
      <c r="L169" s="362"/>
      <c r="M169" s="363"/>
      <c r="N169" s="358" t="s">
        <v>66</v>
      </c>
      <c r="O169" s="359"/>
      <c r="P169" s="359"/>
      <c r="Q169" s="359"/>
      <c r="R169" s="359"/>
      <c r="S169" s="359"/>
      <c r="T169" s="360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hidden="1" customHeight="1" x14ac:dyDescent="0.25">
      <c r="A170" s="366" t="s">
        <v>60</v>
      </c>
      <c r="B170" s="362"/>
      <c r="C170" s="362"/>
      <c r="D170" s="362"/>
      <c r="E170" s="362"/>
      <c r="F170" s="362"/>
      <c r="G170" s="362"/>
      <c r="H170" s="362"/>
      <c r="I170" s="362"/>
      <c r="J170" s="362"/>
      <c r="K170" s="362"/>
      <c r="L170" s="362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49"/>
      <c r="Z170" s="349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64">
        <v>4680115882683</v>
      </c>
      <c r="E171" s="365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70"/>
      <c r="P171" s="370"/>
      <c r="Q171" s="370"/>
      <c r="R171" s="365"/>
      <c r="S171" s="34"/>
      <c r="T171" s="34"/>
      <c r="U171" s="35" t="s">
        <v>65</v>
      </c>
      <c r="V171" s="354">
        <v>0</v>
      </c>
      <c r="W171" s="35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64">
        <v>4680115882690</v>
      </c>
      <c r="E172" s="365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70"/>
      <c r="P172" s="370"/>
      <c r="Q172" s="370"/>
      <c r="R172" s="365"/>
      <c r="S172" s="34"/>
      <c r="T172" s="34"/>
      <c r="U172" s="35" t="s">
        <v>65</v>
      </c>
      <c r="V172" s="354">
        <v>0</v>
      </c>
      <c r="W172" s="355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64">
        <v>4680115882669</v>
      </c>
      <c r="E173" s="365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70"/>
      <c r="P173" s="370"/>
      <c r="Q173" s="370"/>
      <c r="R173" s="365"/>
      <c r="S173" s="34"/>
      <c r="T173" s="34"/>
      <c r="U173" s="35" t="s">
        <v>65</v>
      </c>
      <c r="V173" s="354">
        <v>0</v>
      </c>
      <c r="W173" s="355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64">
        <v>4680115882676</v>
      </c>
      <c r="E174" s="365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70"/>
      <c r="P174" s="370"/>
      <c r="Q174" s="370"/>
      <c r="R174" s="365"/>
      <c r="S174" s="34"/>
      <c r="T174" s="34"/>
      <c r="U174" s="35" t="s">
        <v>65</v>
      </c>
      <c r="V174" s="354">
        <v>0</v>
      </c>
      <c r="W174" s="355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61"/>
      <c r="B175" s="362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3"/>
      <c r="N175" s="358" t="s">
        <v>66</v>
      </c>
      <c r="O175" s="359"/>
      <c r="P175" s="359"/>
      <c r="Q175" s="359"/>
      <c r="R175" s="359"/>
      <c r="S175" s="359"/>
      <c r="T175" s="360"/>
      <c r="U175" s="37" t="s">
        <v>67</v>
      </c>
      <c r="V175" s="356">
        <f>IFERROR(V171/H171,"0")+IFERROR(V172/H172,"0")+IFERROR(V173/H173,"0")+IFERROR(V174/H174,"0")</f>
        <v>0</v>
      </c>
      <c r="W175" s="356">
        <f>IFERROR(W171/H171,"0")+IFERROR(W172/H172,"0")+IFERROR(W173/H173,"0")+IFERROR(W174/H174,"0")</f>
        <v>0</v>
      </c>
      <c r="X175" s="356">
        <f>IFERROR(IF(X171="",0,X171),"0")+IFERROR(IF(X172="",0,X172),"0")+IFERROR(IF(X173="",0,X173),"0")+IFERROR(IF(X174="",0,X174),"0")</f>
        <v>0</v>
      </c>
      <c r="Y175" s="357"/>
      <c r="Z175" s="357"/>
    </row>
    <row r="176" spans="1:53" hidden="1" x14ac:dyDescent="0.2">
      <c r="A176" s="362"/>
      <c r="B176" s="362"/>
      <c r="C176" s="362"/>
      <c r="D176" s="362"/>
      <c r="E176" s="362"/>
      <c r="F176" s="362"/>
      <c r="G176" s="362"/>
      <c r="H176" s="362"/>
      <c r="I176" s="362"/>
      <c r="J176" s="362"/>
      <c r="K176" s="362"/>
      <c r="L176" s="362"/>
      <c r="M176" s="363"/>
      <c r="N176" s="358" t="s">
        <v>66</v>
      </c>
      <c r="O176" s="359"/>
      <c r="P176" s="359"/>
      <c r="Q176" s="359"/>
      <c r="R176" s="359"/>
      <c r="S176" s="359"/>
      <c r="T176" s="360"/>
      <c r="U176" s="37" t="s">
        <v>65</v>
      </c>
      <c r="V176" s="356">
        <f>IFERROR(SUM(V171:V174),"0")</f>
        <v>0</v>
      </c>
      <c r="W176" s="356">
        <f>IFERROR(SUM(W171:W174),"0")</f>
        <v>0</v>
      </c>
      <c r="X176" s="37"/>
      <c r="Y176" s="357"/>
      <c r="Z176" s="357"/>
    </row>
    <row r="177" spans="1:53" ht="14.25" hidden="1" customHeight="1" x14ac:dyDescent="0.25">
      <c r="A177" s="366" t="s">
        <v>68</v>
      </c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  <c r="W177" s="362"/>
      <c r="X177" s="362"/>
      <c r="Y177" s="349"/>
      <c r="Z177" s="349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4">
        <v>4680115881556</v>
      </c>
      <c r="E178" s="365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70"/>
      <c r="P178" s="370"/>
      <c r="Q178" s="370"/>
      <c r="R178" s="365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64">
        <v>4680115880573</v>
      </c>
      <c r="E179" s="365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70"/>
      <c r="P179" s="370"/>
      <c r="Q179" s="370"/>
      <c r="R179" s="365"/>
      <c r="S179" s="34"/>
      <c r="T179" s="34"/>
      <c r="U179" s="35" t="s">
        <v>65</v>
      </c>
      <c r="V179" s="354">
        <v>0</v>
      </c>
      <c r="W179" s="35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4">
        <v>4680115881594</v>
      </c>
      <c r="E180" s="365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70"/>
      <c r="P180" s="370"/>
      <c r="Q180" s="370"/>
      <c r="R180" s="365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4">
        <v>4680115881587</v>
      </c>
      <c r="E181" s="365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70"/>
      <c r="P181" s="370"/>
      <c r="Q181" s="370"/>
      <c r="R181" s="365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4">
        <v>4680115880962</v>
      </c>
      <c r="E182" s="365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70"/>
      <c r="P182" s="370"/>
      <c r="Q182" s="370"/>
      <c r="R182" s="365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4">
        <v>4680115881617</v>
      </c>
      <c r="E183" s="365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70"/>
      <c r="P183" s="370"/>
      <c r="Q183" s="370"/>
      <c r="R183" s="365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64">
        <v>4680115881228</v>
      </c>
      <c r="E184" s="365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70"/>
      <c r="P184" s="370"/>
      <c r="Q184" s="370"/>
      <c r="R184" s="365"/>
      <c r="S184" s="34"/>
      <c r="T184" s="34"/>
      <c r="U184" s="35" t="s">
        <v>65</v>
      </c>
      <c r="V184" s="354">
        <v>0</v>
      </c>
      <c r="W184" s="355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4">
        <v>4680115881037</v>
      </c>
      <c r="E185" s="365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70"/>
      <c r="P185" s="370"/>
      <c r="Q185" s="370"/>
      <c r="R185" s="365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64">
        <v>4680115881211</v>
      </c>
      <c r="E186" s="365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70"/>
      <c r="P186" s="370"/>
      <c r="Q186" s="370"/>
      <c r="R186" s="365"/>
      <c r="S186" s="34"/>
      <c r="T186" s="34"/>
      <c r="U186" s="35" t="s">
        <v>65</v>
      </c>
      <c r="V186" s="354">
        <v>0</v>
      </c>
      <c r="W186" s="355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4">
        <v>4680115881020</v>
      </c>
      <c r="E187" s="365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70"/>
      <c r="P187" s="370"/>
      <c r="Q187" s="370"/>
      <c r="R187" s="365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64">
        <v>4680115882195</v>
      </c>
      <c r="E188" s="365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70"/>
      <c r="P188" s="370"/>
      <c r="Q188" s="370"/>
      <c r="R188" s="365"/>
      <c r="S188" s="34"/>
      <c r="T188" s="34"/>
      <c r="U188" s="35" t="s">
        <v>65</v>
      </c>
      <c r="V188" s="354">
        <v>0</v>
      </c>
      <c r="W188" s="355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4">
        <v>4680115882607</v>
      </c>
      <c r="E189" s="365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9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70"/>
      <c r="P189" s="370"/>
      <c r="Q189" s="370"/>
      <c r="R189" s="365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64">
        <v>4680115880092</v>
      </c>
      <c r="E190" s="365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9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70"/>
      <c r="P190" s="370"/>
      <c r="Q190" s="370"/>
      <c r="R190" s="365"/>
      <c r="S190" s="34"/>
      <c r="T190" s="34"/>
      <c r="U190" s="35" t="s">
        <v>65</v>
      </c>
      <c r="V190" s="354">
        <v>0</v>
      </c>
      <c r="W190" s="355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64">
        <v>4680115880221</v>
      </c>
      <c r="E191" s="365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3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70"/>
      <c r="P191" s="370"/>
      <c r="Q191" s="370"/>
      <c r="R191" s="365"/>
      <c r="S191" s="34"/>
      <c r="T191" s="34"/>
      <c r="U191" s="35" t="s">
        <v>65</v>
      </c>
      <c r="V191" s="354">
        <v>0</v>
      </c>
      <c r="W191" s="35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4">
        <v>4680115882942</v>
      </c>
      <c r="E192" s="365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70"/>
      <c r="P192" s="370"/>
      <c r="Q192" s="370"/>
      <c r="R192" s="365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64">
        <v>4680115880504</v>
      </c>
      <c r="E193" s="365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70"/>
      <c r="P193" s="370"/>
      <c r="Q193" s="370"/>
      <c r="R193" s="365"/>
      <c r="S193" s="34"/>
      <c r="T193" s="34"/>
      <c r="U193" s="35" t="s">
        <v>65</v>
      </c>
      <c r="V193" s="354">
        <v>0</v>
      </c>
      <c r="W193" s="355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64">
        <v>4680115882164</v>
      </c>
      <c r="E194" s="365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70"/>
      <c r="P194" s="370"/>
      <c r="Q194" s="370"/>
      <c r="R194" s="365"/>
      <c r="S194" s="34"/>
      <c r="T194" s="34"/>
      <c r="U194" s="35" t="s">
        <v>65</v>
      </c>
      <c r="V194" s="354">
        <v>0</v>
      </c>
      <c r="W194" s="355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61"/>
      <c r="B195" s="362"/>
      <c r="C195" s="362"/>
      <c r="D195" s="362"/>
      <c r="E195" s="362"/>
      <c r="F195" s="362"/>
      <c r="G195" s="362"/>
      <c r="H195" s="362"/>
      <c r="I195" s="362"/>
      <c r="J195" s="362"/>
      <c r="K195" s="362"/>
      <c r="L195" s="362"/>
      <c r="M195" s="363"/>
      <c r="N195" s="358" t="s">
        <v>66</v>
      </c>
      <c r="O195" s="359"/>
      <c r="P195" s="359"/>
      <c r="Q195" s="359"/>
      <c r="R195" s="359"/>
      <c r="S195" s="359"/>
      <c r="T195" s="360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7"/>
      <c r="Z195" s="357"/>
    </row>
    <row r="196" spans="1:53" hidden="1" x14ac:dyDescent="0.2">
      <c r="A196" s="362"/>
      <c r="B196" s="362"/>
      <c r="C196" s="362"/>
      <c r="D196" s="362"/>
      <c r="E196" s="362"/>
      <c r="F196" s="362"/>
      <c r="G196" s="362"/>
      <c r="H196" s="362"/>
      <c r="I196" s="362"/>
      <c r="J196" s="362"/>
      <c r="K196" s="362"/>
      <c r="L196" s="362"/>
      <c r="M196" s="363"/>
      <c r="N196" s="358" t="s">
        <v>66</v>
      </c>
      <c r="O196" s="359"/>
      <c r="P196" s="359"/>
      <c r="Q196" s="359"/>
      <c r="R196" s="359"/>
      <c r="S196" s="359"/>
      <c r="T196" s="360"/>
      <c r="U196" s="37" t="s">
        <v>65</v>
      </c>
      <c r="V196" s="356">
        <f>IFERROR(SUM(V178:V194),"0")</f>
        <v>0</v>
      </c>
      <c r="W196" s="356">
        <f>IFERROR(SUM(W178:W194),"0")</f>
        <v>0</v>
      </c>
      <c r="X196" s="37"/>
      <c r="Y196" s="357"/>
      <c r="Z196" s="357"/>
    </row>
    <row r="197" spans="1:53" ht="14.25" hidden="1" customHeight="1" x14ac:dyDescent="0.25">
      <c r="A197" s="366" t="s">
        <v>203</v>
      </c>
      <c r="B197" s="362"/>
      <c r="C197" s="362"/>
      <c r="D197" s="362"/>
      <c r="E197" s="362"/>
      <c r="F197" s="362"/>
      <c r="G197" s="362"/>
      <c r="H197" s="362"/>
      <c r="I197" s="362"/>
      <c r="J197" s="362"/>
      <c r="K197" s="362"/>
      <c r="L197" s="362"/>
      <c r="M197" s="362"/>
      <c r="N197" s="362"/>
      <c r="O197" s="362"/>
      <c r="P197" s="362"/>
      <c r="Q197" s="362"/>
      <c r="R197" s="362"/>
      <c r="S197" s="362"/>
      <c r="T197" s="362"/>
      <c r="U197" s="362"/>
      <c r="V197" s="362"/>
      <c r="W197" s="362"/>
      <c r="X197" s="362"/>
      <c r="Y197" s="349"/>
      <c r="Z197" s="349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4">
        <v>4680115882874</v>
      </c>
      <c r="E198" s="365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70"/>
      <c r="P198" s="370"/>
      <c r="Q198" s="370"/>
      <c r="R198" s="365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4">
        <v>4680115884434</v>
      </c>
      <c r="E199" s="365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70"/>
      <c r="P199" s="370"/>
      <c r="Q199" s="370"/>
      <c r="R199" s="365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64">
        <v>4680115880801</v>
      </c>
      <c r="E200" s="365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70"/>
      <c r="P200" s="370"/>
      <c r="Q200" s="370"/>
      <c r="R200" s="365"/>
      <c r="S200" s="34"/>
      <c r="T200" s="34"/>
      <c r="U200" s="35" t="s">
        <v>65</v>
      </c>
      <c r="V200" s="354">
        <v>0</v>
      </c>
      <c r="W200" s="355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64">
        <v>4680115880818</v>
      </c>
      <c r="E201" s="365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70"/>
      <c r="P201" s="370"/>
      <c r="Q201" s="370"/>
      <c r="R201" s="365"/>
      <c r="S201" s="34"/>
      <c r="T201" s="34"/>
      <c r="U201" s="35" t="s">
        <v>65</v>
      </c>
      <c r="V201" s="354">
        <v>0</v>
      </c>
      <c r="W201" s="355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61"/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3"/>
      <c r="N202" s="358" t="s">
        <v>66</v>
      </c>
      <c r="O202" s="359"/>
      <c r="P202" s="359"/>
      <c r="Q202" s="359"/>
      <c r="R202" s="359"/>
      <c r="S202" s="359"/>
      <c r="T202" s="360"/>
      <c r="U202" s="37" t="s">
        <v>67</v>
      </c>
      <c r="V202" s="356">
        <f>IFERROR(V198/H198,"0")+IFERROR(V199/H199,"0")+IFERROR(V200/H200,"0")+IFERROR(V201/H201,"0")</f>
        <v>0</v>
      </c>
      <c r="W202" s="356">
        <f>IFERROR(W198/H198,"0")+IFERROR(W199/H199,"0")+IFERROR(W200/H200,"0")+IFERROR(W201/H201,"0")</f>
        <v>0</v>
      </c>
      <c r="X202" s="356">
        <f>IFERROR(IF(X198="",0,X198),"0")+IFERROR(IF(X199="",0,X199),"0")+IFERROR(IF(X200="",0,X200),"0")+IFERROR(IF(X201="",0,X201),"0")</f>
        <v>0</v>
      </c>
      <c r="Y202" s="357"/>
      <c r="Z202" s="357"/>
    </row>
    <row r="203" spans="1:53" hidden="1" x14ac:dyDescent="0.2">
      <c r="A203" s="362"/>
      <c r="B203" s="362"/>
      <c r="C203" s="362"/>
      <c r="D203" s="362"/>
      <c r="E203" s="362"/>
      <c r="F203" s="362"/>
      <c r="G203" s="362"/>
      <c r="H203" s="362"/>
      <c r="I203" s="362"/>
      <c r="J203" s="362"/>
      <c r="K203" s="362"/>
      <c r="L203" s="362"/>
      <c r="M203" s="363"/>
      <c r="N203" s="358" t="s">
        <v>66</v>
      </c>
      <c r="O203" s="359"/>
      <c r="P203" s="359"/>
      <c r="Q203" s="359"/>
      <c r="R203" s="359"/>
      <c r="S203" s="359"/>
      <c r="T203" s="360"/>
      <c r="U203" s="37" t="s">
        <v>65</v>
      </c>
      <c r="V203" s="356">
        <f>IFERROR(SUM(V198:V201),"0")</f>
        <v>0</v>
      </c>
      <c r="W203" s="356">
        <f>IFERROR(SUM(W198:W201),"0")</f>
        <v>0</v>
      </c>
      <c r="X203" s="37"/>
      <c r="Y203" s="357"/>
      <c r="Z203" s="357"/>
    </row>
    <row r="204" spans="1:53" ht="16.5" hidden="1" customHeight="1" x14ac:dyDescent="0.25">
      <c r="A204" s="399" t="s">
        <v>311</v>
      </c>
      <c r="B204" s="362"/>
      <c r="C204" s="362"/>
      <c r="D204" s="362"/>
      <c r="E204" s="362"/>
      <c r="F204" s="362"/>
      <c r="G204" s="362"/>
      <c r="H204" s="362"/>
      <c r="I204" s="362"/>
      <c r="J204" s="362"/>
      <c r="K204" s="362"/>
      <c r="L204" s="362"/>
      <c r="M204" s="362"/>
      <c r="N204" s="362"/>
      <c r="O204" s="362"/>
      <c r="P204" s="362"/>
      <c r="Q204" s="362"/>
      <c r="R204" s="362"/>
      <c r="S204" s="362"/>
      <c r="T204" s="362"/>
      <c r="U204" s="362"/>
      <c r="V204" s="362"/>
      <c r="W204" s="362"/>
      <c r="X204" s="362"/>
      <c r="Y204" s="350"/>
      <c r="Z204" s="350"/>
    </row>
    <row r="205" spans="1:53" ht="14.25" hidden="1" customHeight="1" x14ac:dyDescent="0.25">
      <c r="A205" s="366" t="s">
        <v>105</v>
      </c>
      <c r="B205" s="362"/>
      <c r="C205" s="362"/>
      <c r="D205" s="362"/>
      <c r="E205" s="362"/>
      <c r="F205" s="362"/>
      <c r="G205" s="362"/>
      <c r="H205" s="362"/>
      <c r="I205" s="362"/>
      <c r="J205" s="362"/>
      <c r="K205" s="362"/>
      <c r="L205" s="362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  <c r="W205" s="362"/>
      <c r="X205" s="362"/>
      <c r="Y205" s="349"/>
      <c r="Z205" s="349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4">
        <v>4680115884274</v>
      </c>
      <c r="E206" s="365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14" t="s">
        <v>314</v>
      </c>
      <c r="O206" s="370"/>
      <c r="P206" s="370"/>
      <c r="Q206" s="370"/>
      <c r="R206" s="365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64">
        <v>4680115884281</v>
      </c>
      <c r="E207" s="365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23" t="s">
        <v>318</v>
      </c>
      <c r="O207" s="370"/>
      <c r="P207" s="370"/>
      <c r="Q207" s="370"/>
      <c r="R207" s="365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64">
        <v>4680115884298</v>
      </c>
      <c r="E208" s="365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33" t="s">
        <v>321</v>
      </c>
      <c r="O208" s="370"/>
      <c r="P208" s="370"/>
      <c r="Q208" s="370"/>
      <c r="R208" s="365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64">
        <v>4680115884199</v>
      </c>
      <c r="E209" s="365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324</v>
      </c>
      <c r="O209" s="370"/>
      <c r="P209" s="370"/>
      <c r="Q209" s="370"/>
      <c r="R209" s="365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64">
        <v>4680115884250</v>
      </c>
      <c r="E210" s="365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81" t="s">
        <v>327</v>
      </c>
      <c r="O210" s="370"/>
      <c r="P210" s="370"/>
      <c r="Q210" s="370"/>
      <c r="R210" s="365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64">
        <v>4680115884267</v>
      </c>
      <c r="E211" s="365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0" t="s">
        <v>330</v>
      </c>
      <c r="O211" s="370"/>
      <c r="P211" s="370"/>
      <c r="Q211" s="370"/>
      <c r="R211" s="365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61"/>
      <c r="B212" s="362"/>
      <c r="C212" s="362"/>
      <c r="D212" s="362"/>
      <c r="E212" s="362"/>
      <c r="F212" s="362"/>
      <c r="G212" s="362"/>
      <c r="H212" s="362"/>
      <c r="I212" s="362"/>
      <c r="J212" s="362"/>
      <c r="K212" s="362"/>
      <c r="L212" s="362"/>
      <c r="M212" s="363"/>
      <c r="N212" s="358" t="s">
        <v>66</v>
      </c>
      <c r="O212" s="359"/>
      <c r="P212" s="359"/>
      <c r="Q212" s="359"/>
      <c r="R212" s="359"/>
      <c r="S212" s="359"/>
      <c r="T212" s="360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hidden="1" x14ac:dyDescent="0.2">
      <c r="A213" s="362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3"/>
      <c r="N213" s="358" t="s">
        <v>66</v>
      </c>
      <c r="O213" s="359"/>
      <c r="P213" s="359"/>
      <c r="Q213" s="359"/>
      <c r="R213" s="359"/>
      <c r="S213" s="359"/>
      <c r="T213" s="360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hidden="1" customHeight="1" x14ac:dyDescent="0.25">
      <c r="A214" s="366" t="s">
        <v>60</v>
      </c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2"/>
      <c r="N214" s="362"/>
      <c r="O214" s="362"/>
      <c r="P214" s="362"/>
      <c r="Q214" s="362"/>
      <c r="R214" s="362"/>
      <c r="S214" s="362"/>
      <c r="T214" s="362"/>
      <c r="U214" s="362"/>
      <c r="V214" s="362"/>
      <c r="W214" s="362"/>
      <c r="X214" s="362"/>
      <c r="Y214" s="349"/>
      <c r="Z214" s="349"/>
    </row>
    <row r="215" spans="1:53" ht="27" hidden="1" customHeight="1" x14ac:dyDescent="0.25">
      <c r="A215" s="54" t="s">
        <v>331</v>
      </c>
      <c r="B215" s="54" t="s">
        <v>332</v>
      </c>
      <c r="C215" s="31">
        <v>4301031151</v>
      </c>
      <c r="D215" s="364">
        <v>4607091389845</v>
      </c>
      <c r="E215" s="365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9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70"/>
      <c r="P215" s="370"/>
      <c r="Q215" s="370"/>
      <c r="R215" s="365"/>
      <c r="S215" s="34"/>
      <c r="T215" s="34"/>
      <c r="U215" s="35" t="s">
        <v>65</v>
      </c>
      <c r="V215" s="354">
        <v>0</v>
      </c>
      <c r="W215" s="355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1"/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3"/>
      <c r="N216" s="358" t="s">
        <v>66</v>
      </c>
      <c r="O216" s="359"/>
      <c r="P216" s="359"/>
      <c r="Q216" s="359"/>
      <c r="R216" s="359"/>
      <c r="S216" s="359"/>
      <c r="T216" s="360"/>
      <c r="U216" s="37" t="s">
        <v>67</v>
      </c>
      <c r="V216" s="356">
        <f>IFERROR(V215/H215,"0")</f>
        <v>0</v>
      </c>
      <c r="W216" s="356">
        <f>IFERROR(W215/H215,"0")</f>
        <v>0</v>
      </c>
      <c r="X216" s="356">
        <f>IFERROR(IF(X215="",0,X215),"0")</f>
        <v>0</v>
      </c>
      <c r="Y216" s="357"/>
      <c r="Z216" s="357"/>
    </row>
    <row r="217" spans="1:53" hidden="1" x14ac:dyDescent="0.2">
      <c r="A217" s="362"/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3"/>
      <c r="N217" s="358" t="s">
        <v>66</v>
      </c>
      <c r="O217" s="359"/>
      <c r="P217" s="359"/>
      <c r="Q217" s="359"/>
      <c r="R217" s="359"/>
      <c r="S217" s="359"/>
      <c r="T217" s="360"/>
      <c r="U217" s="37" t="s">
        <v>65</v>
      </c>
      <c r="V217" s="356">
        <f>IFERROR(SUM(V215:V215),"0")</f>
        <v>0</v>
      </c>
      <c r="W217" s="356">
        <f>IFERROR(SUM(W215:W215),"0")</f>
        <v>0</v>
      </c>
      <c r="X217" s="37"/>
      <c r="Y217" s="357"/>
      <c r="Z217" s="357"/>
    </row>
    <row r="218" spans="1:53" ht="16.5" hidden="1" customHeight="1" x14ac:dyDescent="0.25">
      <c r="A218" s="399" t="s">
        <v>333</v>
      </c>
      <c r="B218" s="362"/>
      <c r="C218" s="362"/>
      <c r="D218" s="362"/>
      <c r="E218" s="362"/>
      <c r="F218" s="362"/>
      <c r="G218" s="362"/>
      <c r="H218" s="362"/>
      <c r="I218" s="362"/>
      <c r="J218" s="362"/>
      <c r="K218" s="362"/>
      <c r="L218" s="362"/>
      <c r="M218" s="362"/>
      <c r="N218" s="362"/>
      <c r="O218" s="362"/>
      <c r="P218" s="362"/>
      <c r="Q218" s="362"/>
      <c r="R218" s="362"/>
      <c r="S218" s="362"/>
      <c r="T218" s="362"/>
      <c r="U218" s="362"/>
      <c r="V218" s="362"/>
      <c r="W218" s="362"/>
      <c r="X218" s="362"/>
      <c r="Y218" s="350"/>
      <c r="Z218" s="350"/>
    </row>
    <row r="219" spans="1:53" ht="14.25" hidden="1" customHeight="1" x14ac:dyDescent="0.25">
      <c r="A219" s="366" t="s">
        <v>105</v>
      </c>
      <c r="B219" s="362"/>
      <c r="C219" s="362"/>
      <c r="D219" s="362"/>
      <c r="E219" s="362"/>
      <c r="F219" s="362"/>
      <c r="G219" s="362"/>
      <c r="H219" s="362"/>
      <c r="I219" s="362"/>
      <c r="J219" s="362"/>
      <c r="K219" s="362"/>
      <c r="L219" s="362"/>
      <c r="M219" s="362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49"/>
      <c r="Z219" s="349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64">
        <v>4680115884137</v>
      </c>
      <c r="E220" s="365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7" t="s">
        <v>336</v>
      </c>
      <c r="O220" s="370"/>
      <c r="P220" s="370"/>
      <c r="Q220" s="370"/>
      <c r="R220" s="365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64">
        <v>4680115884236</v>
      </c>
      <c r="E221" s="365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6" t="s">
        <v>339</v>
      </c>
      <c r="O221" s="370"/>
      <c r="P221" s="370"/>
      <c r="Q221" s="370"/>
      <c r="R221" s="365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64">
        <v>4680115884175</v>
      </c>
      <c r="E222" s="365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8" t="s">
        <v>342</v>
      </c>
      <c r="O222" s="370"/>
      <c r="P222" s="370"/>
      <c r="Q222" s="370"/>
      <c r="R222" s="365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64">
        <v>4680115884144</v>
      </c>
      <c r="E223" s="365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44" t="s">
        <v>345</v>
      </c>
      <c r="O223" s="370"/>
      <c r="P223" s="370"/>
      <c r="Q223" s="370"/>
      <c r="R223" s="365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64">
        <v>4680115884182</v>
      </c>
      <c r="E224" s="365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92" t="s">
        <v>348</v>
      </c>
      <c r="O224" s="370"/>
      <c r="P224" s="370"/>
      <c r="Q224" s="370"/>
      <c r="R224" s="365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64">
        <v>4680115884205</v>
      </c>
      <c r="E225" s="365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9" t="s">
        <v>351</v>
      </c>
      <c r="O225" s="370"/>
      <c r="P225" s="370"/>
      <c r="Q225" s="370"/>
      <c r="R225" s="365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1"/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3"/>
      <c r="N226" s="358" t="s">
        <v>66</v>
      </c>
      <c r="O226" s="359"/>
      <c r="P226" s="359"/>
      <c r="Q226" s="359"/>
      <c r="R226" s="359"/>
      <c r="S226" s="359"/>
      <c r="T226" s="360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hidden="1" x14ac:dyDescent="0.2">
      <c r="A227" s="362"/>
      <c r="B227" s="362"/>
      <c r="C227" s="362"/>
      <c r="D227" s="362"/>
      <c r="E227" s="362"/>
      <c r="F227" s="362"/>
      <c r="G227" s="362"/>
      <c r="H227" s="362"/>
      <c r="I227" s="362"/>
      <c r="J227" s="362"/>
      <c r="K227" s="362"/>
      <c r="L227" s="362"/>
      <c r="M227" s="363"/>
      <c r="N227" s="358" t="s">
        <v>66</v>
      </c>
      <c r="O227" s="359"/>
      <c r="P227" s="359"/>
      <c r="Q227" s="359"/>
      <c r="R227" s="359"/>
      <c r="S227" s="359"/>
      <c r="T227" s="360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hidden="1" customHeight="1" x14ac:dyDescent="0.25">
      <c r="A228" s="399" t="s">
        <v>352</v>
      </c>
      <c r="B228" s="362"/>
      <c r="C228" s="362"/>
      <c r="D228" s="362"/>
      <c r="E228" s="362"/>
      <c r="F228" s="362"/>
      <c r="G228" s="362"/>
      <c r="H228" s="362"/>
      <c r="I228" s="362"/>
      <c r="J228" s="362"/>
      <c r="K228" s="362"/>
      <c r="L228" s="362"/>
      <c r="M228" s="362"/>
      <c r="N228" s="362"/>
      <c r="O228" s="362"/>
      <c r="P228" s="362"/>
      <c r="Q228" s="362"/>
      <c r="R228" s="362"/>
      <c r="S228" s="362"/>
      <c r="T228" s="362"/>
      <c r="U228" s="362"/>
      <c r="V228" s="362"/>
      <c r="W228" s="362"/>
      <c r="X228" s="362"/>
      <c r="Y228" s="350"/>
      <c r="Z228" s="350"/>
    </row>
    <row r="229" spans="1:53" ht="14.25" hidden="1" customHeight="1" x14ac:dyDescent="0.25">
      <c r="A229" s="366" t="s">
        <v>105</v>
      </c>
      <c r="B229" s="362"/>
      <c r="C229" s="362"/>
      <c r="D229" s="362"/>
      <c r="E229" s="362"/>
      <c r="F229" s="362"/>
      <c r="G229" s="362"/>
      <c r="H229" s="362"/>
      <c r="I229" s="362"/>
      <c r="J229" s="362"/>
      <c r="K229" s="362"/>
      <c r="L229" s="362"/>
      <c r="M229" s="362"/>
      <c r="N229" s="362"/>
      <c r="O229" s="362"/>
      <c r="P229" s="362"/>
      <c r="Q229" s="362"/>
      <c r="R229" s="362"/>
      <c r="S229" s="362"/>
      <c r="T229" s="362"/>
      <c r="U229" s="362"/>
      <c r="V229" s="362"/>
      <c r="W229" s="362"/>
      <c r="X229" s="362"/>
      <c r="Y229" s="349"/>
      <c r="Z229" s="349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64">
        <v>4607091387445</v>
      </c>
      <c r="E230" s="365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70"/>
      <c r="P230" s="370"/>
      <c r="Q230" s="370"/>
      <c r="R230" s="365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64">
        <v>4607091386004</v>
      </c>
      <c r="E231" s="365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70"/>
      <c r="P231" s="370"/>
      <c r="Q231" s="370"/>
      <c r="R231" s="365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64">
        <v>4607091386004</v>
      </c>
      <c r="E232" s="365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70"/>
      <c r="P232" s="370"/>
      <c r="Q232" s="370"/>
      <c r="R232" s="365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64">
        <v>4607091386073</v>
      </c>
      <c r="E233" s="365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70"/>
      <c r="P233" s="370"/>
      <c r="Q233" s="370"/>
      <c r="R233" s="365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64">
        <v>4607091387322</v>
      </c>
      <c r="E234" s="365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70"/>
      <c r="P234" s="370"/>
      <c r="Q234" s="370"/>
      <c r="R234" s="365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64">
        <v>4607091387322</v>
      </c>
      <c r="E235" s="365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70"/>
      <c r="P235" s="370"/>
      <c r="Q235" s="370"/>
      <c r="R235" s="365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64">
        <v>4607091387377</v>
      </c>
      <c r="E236" s="365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4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70"/>
      <c r="P236" s="370"/>
      <c r="Q236" s="370"/>
      <c r="R236" s="365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64">
        <v>4607091387353</v>
      </c>
      <c r="E237" s="365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70"/>
      <c r="P237" s="370"/>
      <c r="Q237" s="370"/>
      <c r="R237" s="365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64">
        <v>4607091386011</v>
      </c>
      <c r="E238" s="365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70"/>
      <c r="P238" s="370"/>
      <c r="Q238" s="370"/>
      <c r="R238" s="365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64">
        <v>4607091387308</v>
      </c>
      <c r="E239" s="365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70"/>
      <c r="P239" s="370"/>
      <c r="Q239" s="370"/>
      <c r="R239" s="365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64">
        <v>4607091387339</v>
      </c>
      <c r="E240" s="365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70"/>
      <c r="P240" s="370"/>
      <c r="Q240" s="370"/>
      <c r="R240" s="365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64">
        <v>4680115882638</v>
      </c>
      <c r="E241" s="365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70"/>
      <c r="P241" s="370"/>
      <c r="Q241" s="370"/>
      <c r="R241" s="365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64">
        <v>4680115881938</v>
      </c>
      <c r="E242" s="365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70"/>
      <c r="P242" s="370"/>
      <c r="Q242" s="370"/>
      <c r="R242" s="365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64">
        <v>4607091387346</v>
      </c>
      <c r="E243" s="365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70"/>
      <c r="P243" s="370"/>
      <c r="Q243" s="370"/>
      <c r="R243" s="365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64">
        <v>4607091389807</v>
      </c>
      <c r="E244" s="365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3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70"/>
      <c r="P244" s="370"/>
      <c r="Q244" s="370"/>
      <c r="R244" s="365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61"/>
      <c r="B245" s="362"/>
      <c r="C245" s="362"/>
      <c r="D245" s="362"/>
      <c r="E245" s="362"/>
      <c r="F245" s="362"/>
      <c r="G245" s="362"/>
      <c r="H245" s="362"/>
      <c r="I245" s="362"/>
      <c r="J245" s="362"/>
      <c r="K245" s="362"/>
      <c r="L245" s="362"/>
      <c r="M245" s="363"/>
      <c r="N245" s="358" t="s">
        <v>66</v>
      </c>
      <c r="O245" s="359"/>
      <c r="P245" s="359"/>
      <c r="Q245" s="359"/>
      <c r="R245" s="359"/>
      <c r="S245" s="359"/>
      <c r="T245" s="360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7"/>
      <c r="Z245" s="357"/>
    </row>
    <row r="246" spans="1:53" hidden="1" x14ac:dyDescent="0.2">
      <c r="A246" s="362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3"/>
      <c r="N246" s="358" t="s">
        <v>66</v>
      </c>
      <c r="O246" s="359"/>
      <c r="P246" s="359"/>
      <c r="Q246" s="359"/>
      <c r="R246" s="359"/>
      <c r="S246" s="359"/>
      <c r="T246" s="360"/>
      <c r="U246" s="37" t="s">
        <v>65</v>
      </c>
      <c r="V246" s="356">
        <f>IFERROR(SUM(V230:V244),"0")</f>
        <v>0</v>
      </c>
      <c r="W246" s="356">
        <f>IFERROR(SUM(W230:W244),"0")</f>
        <v>0</v>
      </c>
      <c r="X246" s="37"/>
      <c r="Y246" s="357"/>
      <c r="Z246" s="357"/>
    </row>
    <row r="247" spans="1:53" ht="14.25" hidden="1" customHeight="1" x14ac:dyDescent="0.25">
      <c r="A247" s="366" t="s">
        <v>97</v>
      </c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2"/>
      <c r="N247" s="362"/>
      <c r="O247" s="362"/>
      <c r="P247" s="362"/>
      <c r="Q247" s="362"/>
      <c r="R247" s="362"/>
      <c r="S247" s="362"/>
      <c r="T247" s="362"/>
      <c r="U247" s="362"/>
      <c r="V247" s="362"/>
      <c r="W247" s="362"/>
      <c r="X247" s="362"/>
      <c r="Y247" s="349"/>
      <c r="Z247" s="349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64">
        <v>4680115881914</v>
      </c>
      <c r="E248" s="365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7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70"/>
      <c r="P248" s="370"/>
      <c r="Q248" s="370"/>
      <c r="R248" s="365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1"/>
      <c r="B249" s="362"/>
      <c r="C249" s="362"/>
      <c r="D249" s="362"/>
      <c r="E249" s="362"/>
      <c r="F249" s="362"/>
      <c r="G249" s="362"/>
      <c r="H249" s="362"/>
      <c r="I249" s="362"/>
      <c r="J249" s="362"/>
      <c r="K249" s="362"/>
      <c r="L249" s="362"/>
      <c r="M249" s="363"/>
      <c r="N249" s="358" t="s">
        <v>66</v>
      </c>
      <c r="O249" s="359"/>
      <c r="P249" s="359"/>
      <c r="Q249" s="359"/>
      <c r="R249" s="359"/>
      <c r="S249" s="359"/>
      <c r="T249" s="360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hidden="1" x14ac:dyDescent="0.2">
      <c r="A250" s="362"/>
      <c r="B250" s="362"/>
      <c r="C250" s="362"/>
      <c r="D250" s="362"/>
      <c r="E250" s="362"/>
      <c r="F250" s="362"/>
      <c r="G250" s="362"/>
      <c r="H250" s="362"/>
      <c r="I250" s="362"/>
      <c r="J250" s="362"/>
      <c r="K250" s="362"/>
      <c r="L250" s="362"/>
      <c r="M250" s="363"/>
      <c r="N250" s="358" t="s">
        <v>66</v>
      </c>
      <c r="O250" s="359"/>
      <c r="P250" s="359"/>
      <c r="Q250" s="359"/>
      <c r="R250" s="359"/>
      <c r="S250" s="359"/>
      <c r="T250" s="360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hidden="1" customHeight="1" x14ac:dyDescent="0.25">
      <c r="A251" s="366" t="s">
        <v>60</v>
      </c>
      <c r="B251" s="362"/>
      <c r="C251" s="362"/>
      <c r="D251" s="362"/>
      <c r="E251" s="362"/>
      <c r="F251" s="362"/>
      <c r="G251" s="362"/>
      <c r="H251" s="362"/>
      <c r="I251" s="362"/>
      <c r="J251" s="362"/>
      <c r="K251" s="362"/>
      <c r="L251" s="362"/>
      <c r="M251" s="362"/>
      <c r="N251" s="362"/>
      <c r="O251" s="362"/>
      <c r="P251" s="362"/>
      <c r="Q251" s="362"/>
      <c r="R251" s="362"/>
      <c r="S251" s="362"/>
      <c r="T251" s="362"/>
      <c r="U251" s="362"/>
      <c r="V251" s="362"/>
      <c r="W251" s="362"/>
      <c r="X251" s="362"/>
      <c r="Y251" s="349"/>
      <c r="Z251" s="349"/>
    </row>
    <row r="252" spans="1:53" ht="27" hidden="1" customHeight="1" x14ac:dyDescent="0.25">
      <c r="A252" s="54" t="s">
        <v>383</v>
      </c>
      <c r="B252" s="54" t="s">
        <v>384</v>
      </c>
      <c r="C252" s="31">
        <v>4301030878</v>
      </c>
      <c r="D252" s="364">
        <v>4607091387193</v>
      </c>
      <c r="E252" s="365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70"/>
      <c r="P252" s="370"/>
      <c r="Q252" s="370"/>
      <c r="R252" s="365"/>
      <c r="S252" s="34"/>
      <c r="T252" s="34"/>
      <c r="U252" s="35" t="s">
        <v>65</v>
      </c>
      <c r="V252" s="354">
        <v>0</v>
      </c>
      <c r="W252" s="355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4301031153</v>
      </c>
      <c r="D253" s="364">
        <v>4607091387230</v>
      </c>
      <c r="E253" s="365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70"/>
      <c r="P253" s="370"/>
      <c r="Q253" s="370"/>
      <c r="R253" s="365"/>
      <c r="S253" s="34"/>
      <c r="T253" s="34"/>
      <c r="U253" s="35" t="s">
        <v>65</v>
      </c>
      <c r="V253" s="354">
        <v>0</v>
      </c>
      <c r="W253" s="35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64">
        <v>4607091387285</v>
      </c>
      <c r="E254" s="365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70"/>
      <c r="P254" s="370"/>
      <c r="Q254" s="370"/>
      <c r="R254" s="365"/>
      <c r="S254" s="34"/>
      <c r="T254" s="34"/>
      <c r="U254" s="35" t="s">
        <v>65</v>
      </c>
      <c r="V254" s="354">
        <v>0</v>
      </c>
      <c r="W254" s="355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64">
        <v>4680115880481</v>
      </c>
      <c r="E255" s="365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2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70"/>
      <c r="P255" s="370"/>
      <c r="Q255" s="370"/>
      <c r="R255" s="365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idden="1" x14ac:dyDescent="0.2">
      <c r="A256" s="361"/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2"/>
      <c r="M256" s="363"/>
      <c r="N256" s="358" t="s">
        <v>66</v>
      </c>
      <c r="O256" s="359"/>
      <c r="P256" s="359"/>
      <c r="Q256" s="359"/>
      <c r="R256" s="359"/>
      <c r="S256" s="359"/>
      <c r="T256" s="360"/>
      <c r="U256" s="37" t="s">
        <v>67</v>
      </c>
      <c r="V256" s="356">
        <f>IFERROR(V252/H252,"0")+IFERROR(V253/H253,"0")+IFERROR(V254/H254,"0")+IFERROR(V255/H255,"0")</f>
        <v>0</v>
      </c>
      <c r="W256" s="356">
        <f>IFERROR(W252/H252,"0")+IFERROR(W253/H253,"0")+IFERROR(W254/H254,"0")+IFERROR(W255/H255,"0")</f>
        <v>0</v>
      </c>
      <c r="X256" s="356">
        <f>IFERROR(IF(X252="",0,X252),"0")+IFERROR(IF(X253="",0,X253),"0")+IFERROR(IF(X254="",0,X254),"0")+IFERROR(IF(X255="",0,X255),"0")</f>
        <v>0</v>
      </c>
      <c r="Y256" s="357"/>
      <c r="Z256" s="357"/>
    </row>
    <row r="257" spans="1:53" hidden="1" x14ac:dyDescent="0.2">
      <c r="A257" s="362"/>
      <c r="B257" s="362"/>
      <c r="C257" s="362"/>
      <c r="D257" s="362"/>
      <c r="E257" s="362"/>
      <c r="F257" s="362"/>
      <c r="G257" s="362"/>
      <c r="H257" s="362"/>
      <c r="I257" s="362"/>
      <c r="J257" s="362"/>
      <c r="K257" s="362"/>
      <c r="L257" s="362"/>
      <c r="M257" s="363"/>
      <c r="N257" s="358" t="s">
        <v>66</v>
      </c>
      <c r="O257" s="359"/>
      <c r="P257" s="359"/>
      <c r="Q257" s="359"/>
      <c r="R257" s="359"/>
      <c r="S257" s="359"/>
      <c r="T257" s="360"/>
      <c r="U257" s="37" t="s">
        <v>65</v>
      </c>
      <c r="V257" s="356">
        <f>IFERROR(SUM(V252:V255),"0")</f>
        <v>0</v>
      </c>
      <c r="W257" s="356">
        <f>IFERROR(SUM(W252:W255),"0")</f>
        <v>0</v>
      </c>
      <c r="X257" s="37"/>
      <c r="Y257" s="357"/>
      <c r="Z257" s="357"/>
    </row>
    <row r="258" spans="1:53" ht="14.25" hidden="1" customHeight="1" x14ac:dyDescent="0.25">
      <c r="A258" s="366" t="s">
        <v>68</v>
      </c>
      <c r="B258" s="362"/>
      <c r="C258" s="362"/>
      <c r="D258" s="362"/>
      <c r="E258" s="362"/>
      <c r="F258" s="362"/>
      <c r="G258" s="362"/>
      <c r="H258" s="362"/>
      <c r="I258" s="362"/>
      <c r="J258" s="362"/>
      <c r="K258" s="362"/>
      <c r="L258" s="362"/>
      <c r="M258" s="362"/>
      <c r="N258" s="362"/>
      <c r="O258" s="362"/>
      <c r="P258" s="362"/>
      <c r="Q258" s="362"/>
      <c r="R258" s="362"/>
      <c r="S258" s="362"/>
      <c r="T258" s="362"/>
      <c r="U258" s="362"/>
      <c r="V258" s="362"/>
      <c r="W258" s="362"/>
      <c r="X258" s="362"/>
      <c r="Y258" s="349"/>
      <c r="Z258" s="349"/>
    </row>
    <row r="259" spans="1:53" ht="16.5" hidden="1" customHeight="1" x14ac:dyDescent="0.25">
      <c r="A259" s="54" t="s">
        <v>391</v>
      </c>
      <c r="B259" s="54" t="s">
        <v>392</v>
      </c>
      <c r="C259" s="31">
        <v>4301051100</v>
      </c>
      <c r="D259" s="364">
        <v>4607091387766</v>
      </c>
      <c r="E259" s="365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6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70"/>
      <c r="P259" s="370"/>
      <c r="Q259" s="370"/>
      <c r="R259" s="365"/>
      <c r="S259" s="34"/>
      <c r="T259" s="34"/>
      <c r="U259" s="35" t="s">
        <v>65</v>
      </c>
      <c r="V259" s="354">
        <v>0</v>
      </c>
      <c r="W259" s="355">
        <f t="shared" ref="W259:W268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64">
        <v>4607091387957</v>
      </c>
      <c r="E260" s="365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70"/>
      <c r="P260" s="370"/>
      <c r="Q260" s="370"/>
      <c r="R260" s="365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64">
        <v>4607091387964</v>
      </c>
      <c r="E261" s="365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70"/>
      <c r="P261" s="370"/>
      <c r="Q261" s="370"/>
      <c r="R261" s="365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397</v>
      </c>
      <c r="B262" s="54" t="s">
        <v>398</v>
      </c>
      <c r="C262" s="31">
        <v>4301051461</v>
      </c>
      <c r="D262" s="364">
        <v>4680115883604</v>
      </c>
      <c r="E262" s="365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119</v>
      </c>
      <c r="M262" s="32">
        <v>45</v>
      </c>
      <c r="N262" s="3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70"/>
      <c r="P262" s="370"/>
      <c r="Q262" s="370"/>
      <c r="R262" s="365"/>
      <c r="S262" s="34"/>
      <c r="T262" s="34"/>
      <c r="U262" s="35" t="s">
        <v>65</v>
      </c>
      <c r="V262" s="354">
        <v>0</v>
      </c>
      <c r="W262" s="35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4301051485</v>
      </c>
      <c r="D263" s="364">
        <v>4680115883567</v>
      </c>
      <c r="E263" s="365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70"/>
      <c r="P263" s="370"/>
      <c r="Q263" s="370"/>
      <c r="R263" s="365"/>
      <c r="S263" s="34"/>
      <c r="T263" s="34"/>
      <c r="U263" s="35" t="s">
        <v>65</v>
      </c>
      <c r="V263" s="354">
        <v>0</v>
      </c>
      <c r="W263" s="35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64">
        <v>4607091381672</v>
      </c>
      <c r="E264" s="365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70"/>
      <c r="P264" s="370"/>
      <c r="Q264" s="370"/>
      <c r="R264" s="365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64">
        <v>4607091387537</v>
      </c>
      <c r="E265" s="365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70"/>
      <c r="P265" s="370"/>
      <c r="Q265" s="370"/>
      <c r="R265" s="365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64">
        <v>4607091387513</v>
      </c>
      <c r="E266" s="365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70"/>
      <c r="P266" s="370"/>
      <c r="Q266" s="370"/>
      <c r="R266" s="365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64">
        <v>4680115880511</v>
      </c>
      <c r="E267" s="365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70"/>
      <c r="P267" s="370"/>
      <c r="Q267" s="370"/>
      <c r="R267" s="365"/>
      <c r="S267" s="34"/>
      <c r="T267" s="34"/>
      <c r="U267" s="35" t="s">
        <v>65</v>
      </c>
      <c r="V267" s="354">
        <v>0</v>
      </c>
      <c r="W267" s="355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64">
        <v>4680115880412</v>
      </c>
      <c r="E268" s="365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70"/>
      <c r="P268" s="370"/>
      <c r="Q268" s="370"/>
      <c r="R268" s="365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idden="1" x14ac:dyDescent="0.2">
      <c r="A269" s="361"/>
      <c r="B269" s="362"/>
      <c r="C269" s="362"/>
      <c r="D269" s="362"/>
      <c r="E269" s="362"/>
      <c r="F269" s="362"/>
      <c r="G269" s="362"/>
      <c r="H269" s="362"/>
      <c r="I269" s="362"/>
      <c r="J269" s="362"/>
      <c r="K269" s="362"/>
      <c r="L269" s="362"/>
      <c r="M269" s="363"/>
      <c r="N269" s="358" t="s">
        <v>66</v>
      </c>
      <c r="O269" s="359"/>
      <c r="P269" s="359"/>
      <c r="Q269" s="359"/>
      <c r="R269" s="359"/>
      <c r="S269" s="359"/>
      <c r="T269" s="360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0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7"/>
      <c r="Z269" s="357"/>
    </row>
    <row r="270" spans="1:53" hidden="1" x14ac:dyDescent="0.2">
      <c r="A270" s="362"/>
      <c r="B270" s="362"/>
      <c r="C270" s="362"/>
      <c r="D270" s="362"/>
      <c r="E270" s="362"/>
      <c r="F270" s="362"/>
      <c r="G270" s="362"/>
      <c r="H270" s="362"/>
      <c r="I270" s="362"/>
      <c r="J270" s="362"/>
      <c r="K270" s="362"/>
      <c r="L270" s="362"/>
      <c r="M270" s="363"/>
      <c r="N270" s="358" t="s">
        <v>66</v>
      </c>
      <c r="O270" s="359"/>
      <c r="P270" s="359"/>
      <c r="Q270" s="359"/>
      <c r="R270" s="359"/>
      <c r="S270" s="359"/>
      <c r="T270" s="360"/>
      <c r="U270" s="37" t="s">
        <v>65</v>
      </c>
      <c r="V270" s="356">
        <f>IFERROR(SUM(V259:V268),"0")</f>
        <v>0</v>
      </c>
      <c r="W270" s="356">
        <f>IFERROR(SUM(W259:W268),"0")</f>
        <v>0</v>
      </c>
      <c r="X270" s="37"/>
      <c r="Y270" s="357"/>
      <c r="Z270" s="357"/>
    </row>
    <row r="271" spans="1:53" ht="14.25" hidden="1" customHeight="1" x14ac:dyDescent="0.25">
      <c r="A271" s="366" t="s">
        <v>203</v>
      </c>
      <c r="B271" s="362"/>
      <c r="C271" s="362"/>
      <c r="D271" s="362"/>
      <c r="E271" s="362"/>
      <c r="F271" s="362"/>
      <c r="G271" s="362"/>
      <c r="H271" s="362"/>
      <c r="I271" s="362"/>
      <c r="J271" s="362"/>
      <c r="K271" s="362"/>
      <c r="L271" s="362"/>
      <c r="M271" s="362"/>
      <c r="N271" s="362"/>
      <c r="O271" s="362"/>
      <c r="P271" s="362"/>
      <c r="Q271" s="362"/>
      <c r="R271" s="362"/>
      <c r="S271" s="362"/>
      <c r="T271" s="362"/>
      <c r="U271" s="362"/>
      <c r="V271" s="362"/>
      <c r="W271" s="362"/>
      <c r="X271" s="362"/>
      <c r="Y271" s="349"/>
      <c r="Z271" s="349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64">
        <v>4607091380880</v>
      </c>
      <c r="E272" s="365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70"/>
      <c r="P272" s="370"/>
      <c r="Q272" s="370"/>
      <c r="R272" s="365"/>
      <c r="S272" s="34"/>
      <c r="T272" s="34"/>
      <c r="U272" s="35" t="s">
        <v>65</v>
      </c>
      <c r="V272" s="354">
        <v>0</v>
      </c>
      <c r="W272" s="355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413</v>
      </c>
      <c r="B273" s="54" t="s">
        <v>414</v>
      </c>
      <c r="C273" s="31">
        <v>4301060308</v>
      </c>
      <c r="D273" s="364">
        <v>4607091384482</v>
      </c>
      <c r="E273" s="365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70"/>
      <c r="P273" s="370"/>
      <c r="Q273" s="370"/>
      <c r="R273" s="365"/>
      <c r="S273" s="34"/>
      <c r="T273" s="34"/>
      <c r="U273" s="35" t="s">
        <v>65</v>
      </c>
      <c r="V273" s="354">
        <v>0</v>
      </c>
      <c r="W273" s="355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64">
        <v>4607091380897</v>
      </c>
      <c r="E274" s="365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70"/>
      <c r="P274" s="370"/>
      <c r="Q274" s="370"/>
      <c r="R274" s="365"/>
      <c r="S274" s="34"/>
      <c r="T274" s="34"/>
      <c r="U274" s="35" t="s">
        <v>65</v>
      </c>
      <c r="V274" s="354">
        <v>0</v>
      </c>
      <c r="W274" s="355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hidden="1" x14ac:dyDescent="0.2">
      <c r="A275" s="361"/>
      <c r="B275" s="362"/>
      <c r="C275" s="362"/>
      <c r="D275" s="362"/>
      <c r="E275" s="362"/>
      <c r="F275" s="362"/>
      <c r="G275" s="362"/>
      <c r="H275" s="362"/>
      <c r="I275" s="362"/>
      <c r="J275" s="362"/>
      <c r="K275" s="362"/>
      <c r="L275" s="362"/>
      <c r="M275" s="363"/>
      <c r="N275" s="358" t="s">
        <v>66</v>
      </c>
      <c r="O275" s="359"/>
      <c r="P275" s="359"/>
      <c r="Q275" s="359"/>
      <c r="R275" s="359"/>
      <c r="S275" s="359"/>
      <c r="T275" s="360"/>
      <c r="U275" s="37" t="s">
        <v>67</v>
      </c>
      <c r="V275" s="356">
        <f>IFERROR(V272/H272,"0")+IFERROR(V273/H273,"0")+IFERROR(V274/H274,"0")</f>
        <v>0</v>
      </c>
      <c r="W275" s="356">
        <f>IFERROR(W272/H272,"0")+IFERROR(W273/H273,"0")+IFERROR(W274/H274,"0")</f>
        <v>0</v>
      </c>
      <c r="X275" s="356">
        <f>IFERROR(IF(X272="",0,X272),"0")+IFERROR(IF(X273="",0,X273),"0")+IFERROR(IF(X274="",0,X274),"0")</f>
        <v>0</v>
      </c>
      <c r="Y275" s="357"/>
      <c r="Z275" s="357"/>
    </row>
    <row r="276" spans="1:53" hidden="1" x14ac:dyDescent="0.2">
      <c r="A276" s="362"/>
      <c r="B276" s="362"/>
      <c r="C276" s="362"/>
      <c r="D276" s="362"/>
      <c r="E276" s="362"/>
      <c r="F276" s="362"/>
      <c r="G276" s="362"/>
      <c r="H276" s="362"/>
      <c r="I276" s="362"/>
      <c r="J276" s="362"/>
      <c r="K276" s="362"/>
      <c r="L276" s="362"/>
      <c r="M276" s="363"/>
      <c r="N276" s="358" t="s">
        <v>66</v>
      </c>
      <c r="O276" s="359"/>
      <c r="P276" s="359"/>
      <c r="Q276" s="359"/>
      <c r="R276" s="359"/>
      <c r="S276" s="359"/>
      <c r="T276" s="360"/>
      <c r="U276" s="37" t="s">
        <v>65</v>
      </c>
      <c r="V276" s="356">
        <f>IFERROR(SUM(V272:V274),"0")</f>
        <v>0</v>
      </c>
      <c r="W276" s="356">
        <f>IFERROR(SUM(W272:W274),"0")</f>
        <v>0</v>
      </c>
      <c r="X276" s="37"/>
      <c r="Y276" s="357"/>
      <c r="Z276" s="357"/>
    </row>
    <row r="277" spans="1:53" ht="14.25" hidden="1" customHeight="1" x14ac:dyDescent="0.25">
      <c r="A277" s="366" t="s">
        <v>83</v>
      </c>
      <c r="B277" s="362"/>
      <c r="C277" s="362"/>
      <c r="D277" s="362"/>
      <c r="E277" s="362"/>
      <c r="F277" s="362"/>
      <c r="G277" s="362"/>
      <c r="H277" s="362"/>
      <c r="I277" s="362"/>
      <c r="J277" s="362"/>
      <c r="K277" s="362"/>
      <c r="L277" s="362"/>
      <c r="M277" s="362"/>
      <c r="N277" s="362"/>
      <c r="O277" s="362"/>
      <c r="P277" s="362"/>
      <c r="Q277" s="362"/>
      <c r="R277" s="362"/>
      <c r="S277" s="362"/>
      <c r="T277" s="362"/>
      <c r="U277" s="362"/>
      <c r="V277" s="362"/>
      <c r="W277" s="362"/>
      <c r="X277" s="362"/>
      <c r="Y277" s="349"/>
      <c r="Z277" s="349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64">
        <v>4607091388374</v>
      </c>
      <c r="E278" s="365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54" t="s">
        <v>419</v>
      </c>
      <c r="O278" s="370"/>
      <c r="P278" s="370"/>
      <c r="Q278" s="370"/>
      <c r="R278" s="365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64">
        <v>4607091388381</v>
      </c>
      <c r="E279" s="365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04" t="s">
        <v>422</v>
      </c>
      <c r="O279" s="370"/>
      <c r="P279" s="370"/>
      <c r="Q279" s="370"/>
      <c r="R279" s="365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4301030233</v>
      </c>
      <c r="D280" s="364">
        <v>4607091388404</v>
      </c>
      <c r="E280" s="365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70"/>
      <c r="P280" s="370"/>
      <c r="Q280" s="370"/>
      <c r="R280" s="365"/>
      <c r="S280" s="34"/>
      <c r="T280" s="34"/>
      <c r="U280" s="35" t="s">
        <v>65</v>
      </c>
      <c r="V280" s="354">
        <v>0</v>
      </c>
      <c r="W280" s="355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61"/>
      <c r="B281" s="362"/>
      <c r="C281" s="362"/>
      <c r="D281" s="362"/>
      <c r="E281" s="362"/>
      <c r="F281" s="362"/>
      <c r="G281" s="362"/>
      <c r="H281" s="362"/>
      <c r="I281" s="362"/>
      <c r="J281" s="362"/>
      <c r="K281" s="362"/>
      <c r="L281" s="362"/>
      <c r="M281" s="363"/>
      <c r="N281" s="358" t="s">
        <v>66</v>
      </c>
      <c r="O281" s="359"/>
      <c r="P281" s="359"/>
      <c r="Q281" s="359"/>
      <c r="R281" s="359"/>
      <c r="S281" s="359"/>
      <c r="T281" s="360"/>
      <c r="U281" s="37" t="s">
        <v>67</v>
      </c>
      <c r="V281" s="356">
        <f>IFERROR(V278/H278,"0")+IFERROR(V279/H279,"0")+IFERROR(V280/H280,"0")</f>
        <v>0</v>
      </c>
      <c r="W281" s="356">
        <f>IFERROR(W278/H278,"0")+IFERROR(W279/H279,"0")+IFERROR(W280/H280,"0")</f>
        <v>0</v>
      </c>
      <c r="X281" s="356">
        <f>IFERROR(IF(X278="",0,X278),"0")+IFERROR(IF(X279="",0,X279),"0")+IFERROR(IF(X280="",0,X280),"0")</f>
        <v>0</v>
      </c>
      <c r="Y281" s="357"/>
      <c r="Z281" s="357"/>
    </row>
    <row r="282" spans="1:53" hidden="1" x14ac:dyDescent="0.2">
      <c r="A282" s="362"/>
      <c r="B282" s="362"/>
      <c r="C282" s="362"/>
      <c r="D282" s="362"/>
      <c r="E282" s="362"/>
      <c r="F282" s="362"/>
      <c r="G282" s="362"/>
      <c r="H282" s="362"/>
      <c r="I282" s="362"/>
      <c r="J282" s="362"/>
      <c r="K282" s="362"/>
      <c r="L282" s="362"/>
      <c r="M282" s="363"/>
      <c r="N282" s="358" t="s">
        <v>66</v>
      </c>
      <c r="O282" s="359"/>
      <c r="P282" s="359"/>
      <c r="Q282" s="359"/>
      <c r="R282" s="359"/>
      <c r="S282" s="359"/>
      <c r="T282" s="360"/>
      <c r="U282" s="37" t="s">
        <v>65</v>
      </c>
      <c r="V282" s="356">
        <f>IFERROR(SUM(V278:V280),"0")</f>
        <v>0</v>
      </c>
      <c r="W282" s="356">
        <f>IFERROR(SUM(W278:W280),"0")</f>
        <v>0</v>
      </c>
      <c r="X282" s="37"/>
      <c r="Y282" s="357"/>
      <c r="Z282" s="357"/>
    </row>
    <row r="283" spans="1:53" ht="14.25" hidden="1" customHeight="1" x14ac:dyDescent="0.25">
      <c r="A283" s="366" t="s">
        <v>425</v>
      </c>
      <c r="B283" s="362"/>
      <c r="C283" s="362"/>
      <c r="D283" s="362"/>
      <c r="E283" s="362"/>
      <c r="F283" s="362"/>
      <c r="G283" s="362"/>
      <c r="H283" s="362"/>
      <c r="I283" s="362"/>
      <c r="J283" s="362"/>
      <c r="K283" s="362"/>
      <c r="L283" s="362"/>
      <c r="M283" s="362"/>
      <c r="N283" s="362"/>
      <c r="O283" s="362"/>
      <c r="P283" s="362"/>
      <c r="Q283" s="362"/>
      <c r="R283" s="362"/>
      <c r="S283" s="362"/>
      <c r="T283" s="362"/>
      <c r="U283" s="362"/>
      <c r="V283" s="362"/>
      <c r="W283" s="362"/>
      <c r="X283" s="362"/>
      <c r="Y283" s="349"/>
      <c r="Z283" s="349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64">
        <v>4680115881808</v>
      </c>
      <c r="E284" s="365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70"/>
      <c r="P284" s="370"/>
      <c r="Q284" s="370"/>
      <c r="R284" s="365"/>
      <c r="S284" s="34"/>
      <c r="T284" s="34"/>
      <c r="U284" s="35" t="s">
        <v>65</v>
      </c>
      <c r="V284" s="354">
        <v>0</v>
      </c>
      <c r="W284" s="355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64">
        <v>4680115881822</v>
      </c>
      <c r="E285" s="365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70"/>
      <c r="P285" s="370"/>
      <c r="Q285" s="370"/>
      <c r="R285" s="365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64">
        <v>4680115880016</v>
      </c>
      <c r="E286" s="365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4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70"/>
      <c r="P286" s="370"/>
      <c r="Q286" s="370"/>
      <c r="R286" s="365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1"/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3"/>
      <c r="N287" s="358" t="s">
        <v>66</v>
      </c>
      <c r="O287" s="359"/>
      <c r="P287" s="359"/>
      <c r="Q287" s="359"/>
      <c r="R287" s="359"/>
      <c r="S287" s="359"/>
      <c r="T287" s="360"/>
      <c r="U287" s="37" t="s">
        <v>67</v>
      </c>
      <c r="V287" s="356">
        <f>IFERROR(V284/H284,"0")+IFERROR(V285/H285,"0")+IFERROR(V286/H286,"0")</f>
        <v>0</v>
      </c>
      <c r="W287" s="356">
        <f>IFERROR(W284/H284,"0")+IFERROR(W285/H285,"0")+IFERROR(W286/H286,"0")</f>
        <v>0</v>
      </c>
      <c r="X287" s="356">
        <f>IFERROR(IF(X284="",0,X284),"0")+IFERROR(IF(X285="",0,X285),"0")+IFERROR(IF(X286="",0,X286),"0")</f>
        <v>0</v>
      </c>
      <c r="Y287" s="357"/>
      <c r="Z287" s="357"/>
    </row>
    <row r="288" spans="1:53" hidden="1" x14ac:dyDescent="0.2">
      <c r="A288" s="362"/>
      <c r="B288" s="362"/>
      <c r="C288" s="362"/>
      <c r="D288" s="362"/>
      <c r="E288" s="362"/>
      <c r="F288" s="362"/>
      <c r="G288" s="362"/>
      <c r="H288" s="362"/>
      <c r="I288" s="362"/>
      <c r="J288" s="362"/>
      <c r="K288" s="362"/>
      <c r="L288" s="362"/>
      <c r="M288" s="363"/>
      <c r="N288" s="358" t="s">
        <v>66</v>
      </c>
      <c r="O288" s="359"/>
      <c r="P288" s="359"/>
      <c r="Q288" s="359"/>
      <c r="R288" s="359"/>
      <c r="S288" s="359"/>
      <c r="T288" s="360"/>
      <c r="U288" s="37" t="s">
        <v>65</v>
      </c>
      <c r="V288" s="356">
        <f>IFERROR(SUM(V284:V286),"0")</f>
        <v>0</v>
      </c>
      <c r="W288" s="356">
        <f>IFERROR(SUM(W284:W286),"0")</f>
        <v>0</v>
      </c>
      <c r="X288" s="37"/>
      <c r="Y288" s="357"/>
      <c r="Z288" s="357"/>
    </row>
    <row r="289" spans="1:53" ht="16.5" hidden="1" customHeight="1" x14ac:dyDescent="0.25">
      <c r="A289" s="399" t="s">
        <v>434</v>
      </c>
      <c r="B289" s="362"/>
      <c r="C289" s="362"/>
      <c r="D289" s="362"/>
      <c r="E289" s="362"/>
      <c r="F289" s="362"/>
      <c r="G289" s="362"/>
      <c r="H289" s="362"/>
      <c r="I289" s="362"/>
      <c r="J289" s="362"/>
      <c r="K289" s="362"/>
      <c r="L289" s="362"/>
      <c r="M289" s="362"/>
      <c r="N289" s="362"/>
      <c r="O289" s="362"/>
      <c r="P289" s="362"/>
      <c r="Q289" s="362"/>
      <c r="R289" s="362"/>
      <c r="S289" s="362"/>
      <c r="T289" s="362"/>
      <c r="U289" s="362"/>
      <c r="V289" s="362"/>
      <c r="W289" s="362"/>
      <c r="X289" s="362"/>
      <c r="Y289" s="350"/>
      <c r="Z289" s="350"/>
    </row>
    <row r="290" spans="1:53" ht="14.25" hidden="1" customHeight="1" x14ac:dyDescent="0.25">
      <c r="A290" s="366" t="s">
        <v>105</v>
      </c>
      <c r="B290" s="362"/>
      <c r="C290" s="362"/>
      <c r="D290" s="362"/>
      <c r="E290" s="362"/>
      <c r="F290" s="362"/>
      <c r="G290" s="362"/>
      <c r="H290" s="362"/>
      <c r="I290" s="362"/>
      <c r="J290" s="362"/>
      <c r="K290" s="362"/>
      <c r="L290" s="362"/>
      <c r="M290" s="362"/>
      <c r="N290" s="362"/>
      <c r="O290" s="362"/>
      <c r="P290" s="362"/>
      <c r="Q290" s="362"/>
      <c r="R290" s="362"/>
      <c r="S290" s="362"/>
      <c r="T290" s="362"/>
      <c r="U290" s="362"/>
      <c r="V290" s="362"/>
      <c r="W290" s="362"/>
      <c r="X290" s="362"/>
      <c r="Y290" s="349"/>
      <c r="Z290" s="349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64">
        <v>4607091387421</v>
      </c>
      <c r="E291" s="365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70"/>
      <c r="P291" s="370"/>
      <c r="Q291" s="370"/>
      <c r="R291" s="365"/>
      <c r="S291" s="34"/>
      <c r="T291" s="34"/>
      <c r="U291" s="35" t="s">
        <v>65</v>
      </c>
      <c r="V291" s="354">
        <v>0</v>
      </c>
      <c r="W291" s="355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64">
        <v>4607091387421</v>
      </c>
      <c r="E292" s="365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70"/>
      <c r="P292" s="370"/>
      <c r="Q292" s="370"/>
      <c r="R292" s="365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64">
        <v>4607091387452</v>
      </c>
      <c r="E293" s="365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70"/>
      <c r="P293" s="370"/>
      <c r="Q293" s="370"/>
      <c r="R293" s="365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4301011619</v>
      </c>
      <c r="D294" s="364">
        <v>4607091387452</v>
      </c>
      <c r="E294" s="365"/>
      <c r="F294" s="353">
        <v>1.45</v>
      </c>
      <c r="G294" s="32">
        <v>8</v>
      </c>
      <c r="H294" s="353">
        <v>11.6</v>
      </c>
      <c r="I294" s="353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70"/>
      <c r="P294" s="370"/>
      <c r="Q294" s="370"/>
      <c r="R294" s="365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4301011396</v>
      </c>
      <c r="D295" s="364">
        <v>4607091387452</v>
      </c>
      <c r="E295" s="365"/>
      <c r="F295" s="353">
        <v>1.35</v>
      </c>
      <c r="G295" s="32">
        <v>8</v>
      </c>
      <c r="H295" s="353">
        <v>10.8</v>
      </c>
      <c r="I295" s="353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70"/>
      <c r="P295" s="370"/>
      <c r="Q295" s="370"/>
      <c r="R295" s="365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64">
        <v>4607091385984</v>
      </c>
      <c r="E296" s="365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70"/>
      <c r="P296" s="370"/>
      <c r="Q296" s="370"/>
      <c r="R296" s="365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64">
        <v>4607091387438</v>
      </c>
      <c r="E297" s="365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0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70"/>
      <c r="P297" s="370"/>
      <c r="Q297" s="370"/>
      <c r="R297" s="365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64">
        <v>4607091387469</v>
      </c>
      <c r="E298" s="365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70"/>
      <c r="P298" s="370"/>
      <c r="Q298" s="370"/>
      <c r="R298" s="365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1"/>
      <c r="B299" s="362"/>
      <c r="C299" s="362"/>
      <c r="D299" s="362"/>
      <c r="E299" s="362"/>
      <c r="F299" s="362"/>
      <c r="G299" s="362"/>
      <c r="H299" s="362"/>
      <c r="I299" s="362"/>
      <c r="J299" s="362"/>
      <c r="K299" s="362"/>
      <c r="L299" s="362"/>
      <c r="M299" s="363"/>
      <c r="N299" s="358" t="s">
        <v>66</v>
      </c>
      <c r="O299" s="359"/>
      <c r="P299" s="359"/>
      <c r="Q299" s="359"/>
      <c r="R299" s="359"/>
      <c r="S299" s="359"/>
      <c r="T299" s="360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0</v>
      </c>
      <c r="W299" s="356">
        <f>IFERROR(W291/H291,"0")+IFERROR(W292/H292,"0")+IFERROR(W293/H293,"0")+IFERROR(W294/H294,"0")+IFERROR(W295/H295,"0")+IFERROR(W296/H296,"0")+IFERROR(W297/H297,"0")+IFERROR(W298/H298,"0")</f>
        <v>0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7"/>
      <c r="Z299" s="357"/>
    </row>
    <row r="300" spans="1:53" hidden="1" x14ac:dyDescent="0.2">
      <c r="A300" s="362"/>
      <c r="B300" s="362"/>
      <c r="C300" s="362"/>
      <c r="D300" s="362"/>
      <c r="E300" s="362"/>
      <c r="F300" s="362"/>
      <c r="G300" s="362"/>
      <c r="H300" s="362"/>
      <c r="I300" s="362"/>
      <c r="J300" s="362"/>
      <c r="K300" s="362"/>
      <c r="L300" s="362"/>
      <c r="M300" s="363"/>
      <c r="N300" s="358" t="s">
        <v>66</v>
      </c>
      <c r="O300" s="359"/>
      <c r="P300" s="359"/>
      <c r="Q300" s="359"/>
      <c r="R300" s="359"/>
      <c r="S300" s="359"/>
      <c r="T300" s="360"/>
      <c r="U300" s="37" t="s">
        <v>65</v>
      </c>
      <c r="V300" s="356">
        <f>IFERROR(SUM(V291:V298),"0")</f>
        <v>0</v>
      </c>
      <c r="W300" s="356">
        <f>IFERROR(SUM(W291:W298),"0")</f>
        <v>0</v>
      </c>
      <c r="X300" s="37"/>
      <c r="Y300" s="357"/>
      <c r="Z300" s="357"/>
    </row>
    <row r="301" spans="1:53" ht="14.25" hidden="1" customHeight="1" x14ac:dyDescent="0.25">
      <c r="A301" s="366" t="s">
        <v>60</v>
      </c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62"/>
      <c r="N301" s="362"/>
      <c r="O301" s="362"/>
      <c r="P301" s="362"/>
      <c r="Q301" s="362"/>
      <c r="R301" s="362"/>
      <c r="S301" s="362"/>
      <c r="T301" s="362"/>
      <c r="U301" s="362"/>
      <c r="V301" s="362"/>
      <c r="W301" s="362"/>
      <c r="X301" s="362"/>
      <c r="Y301" s="349"/>
      <c r="Z301" s="349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64">
        <v>4607091387292</v>
      </c>
      <c r="E302" s="365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7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70"/>
      <c r="P302" s="370"/>
      <c r="Q302" s="370"/>
      <c r="R302" s="365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64">
        <v>4607091387315</v>
      </c>
      <c r="E303" s="365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70"/>
      <c r="P303" s="370"/>
      <c r="Q303" s="370"/>
      <c r="R303" s="365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1"/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3"/>
      <c r="N304" s="358" t="s">
        <v>66</v>
      </c>
      <c r="O304" s="359"/>
      <c r="P304" s="359"/>
      <c r="Q304" s="359"/>
      <c r="R304" s="359"/>
      <c r="S304" s="359"/>
      <c r="T304" s="360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hidden="1" x14ac:dyDescent="0.2">
      <c r="A305" s="362"/>
      <c r="B305" s="362"/>
      <c r="C305" s="362"/>
      <c r="D305" s="362"/>
      <c r="E305" s="362"/>
      <c r="F305" s="362"/>
      <c r="G305" s="362"/>
      <c r="H305" s="362"/>
      <c r="I305" s="362"/>
      <c r="J305" s="362"/>
      <c r="K305" s="362"/>
      <c r="L305" s="362"/>
      <c r="M305" s="363"/>
      <c r="N305" s="358" t="s">
        <v>66</v>
      </c>
      <c r="O305" s="359"/>
      <c r="P305" s="359"/>
      <c r="Q305" s="359"/>
      <c r="R305" s="359"/>
      <c r="S305" s="359"/>
      <c r="T305" s="360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hidden="1" customHeight="1" x14ac:dyDescent="0.25">
      <c r="A306" s="399" t="s">
        <v>452</v>
      </c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62"/>
      <c r="N306" s="362"/>
      <c r="O306" s="362"/>
      <c r="P306" s="362"/>
      <c r="Q306" s="362"/>
      <c r="R306" s="362"/>
      <c r="S306" s="362"/>
      <c r="T306" s="362"/>
      <c r="U306" s="362"/>
      <c r="V306" s="362"/>
      <c r="W306" s="362"/>
      <c r="X306" s="362"/>
      <c r="Y306" s="350"/>
      <c r="Z306" s="350"/>
    </row>
    <row r="307" spans="1:53" ht="14.25" hidden="1" customHeight="1" x14ac:dyDescent="0.25">
      <c r="A307" s="366" t="s">
        <v>60</v>
      </c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2"/>
      <c r="N307" s="362"/>
      <c r="O307" s="362"/>
      <c r="P307" s="362"/>
      <c r="Q307" s="362"/>
      <c r="R307" s="362"/>
      <c r="S307" s="362"/>
      <c r="T307" s="362"/>
      <c r="U307" s="362"/>
      <c r="V307" s="362"/>
      <c r="W307" s="362"/>
      <c r="X307" s="362"/>
      <c r="Y307" s="349"/>
      <c r="Z307" s="349"/>
    </row>
    <row r="308" spans="1:53" ht="27" hidden="1" customHeight="1" x14ac:dyDescent="0.25">
      <c r="A308" s="54" t="s">
        <v>453</v>
      </c>
      <c r="B308" s="54" t="s">
        <v>454</v>
      </c>
      <c r="C308" s="31">
        <v>4301031066</v>
      </c>
      <c r="D308" s="364">
        <v>4607091383836</v>
      </c>
      <c r="E308" s="365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70"/>
      <c r="P308" s="370"/>
      <c r="Q308" s="370"/>
      <c r="R308" s="365"/>
      <c r="S308" s="34"/>
      <c r="T308" s="34"/>
      <c r="U308" s="35" t="s">
        <v>65</v>
      </c>
      <c r="V308" s="354">
        <v>0</v>
      </c>
      <c r="W308" s="35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hidden="1" x14ac:dyDescent="0.2">
      <c r="A309" s="361"/>
      <c r="B309" s="362"/>
      <c r="C309" s="362"/>
      <c r="D309" s="362"/>
      <c r="E309" s="362"/>
      <c r="F309" s="362"/>
      <c r="G309" s="362"/>
      <c r="H309" s="362"/>
      <c r="I309" s="362"/>
      <c r="J309" s="362"/>
      <c r="K309" s="362"/>
      <c r="L309" s="362"/>
      <c r="M309" s="363"/>
      <c r="N309" s="358" t="s">
        <v>66</v>
      </c>
      <c r="O309" s="359"/>
      <c r="P309" s="359"/>
      <c r="Q309" s="359"/>
      <c r="R309" s="359"/>
      <c r="S309" s="359"/>
      <c r="T309" s="360"/>
      <c r="U309" s="37" t="s">
        <v>67</v>
      </c>
      <c r="V309" s="356">
        <f>IFERROR(V308/H308,"0")</f>
        <v>0</v>
      </c>
      <c r="W309" s="356">
        <f>IFERROR(W308/H308,"0")</f>
        <v>0</v>
      </c>
      <c r="X309" s="356">
        <f>IFERROR(IF(X308="",0,X308),"0")</f>
        <v>0</v>
      </c>
      <c r="Y309" s="357"/>
      <c r="Z309" s="357"/>
    </row>
    <row r="310" spans="1:53" hidden="1" x14ac:dyDescent="0.2">
      <c r="A310" s="362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3"/>
      <c r="N310" s="358" t="s">
        <v>66</v>
      </c>
      <c r="O310" s="359"/>
      <c r="P310" s="359"/>
      <c r="Q310" s="359"/>
      <c r="R310" s="359"/>
      <c r="S310" s="359"/>
      <c r="T310" s="360"/>
      <c r="U310" s="37" t="s">
        <v>65</v>
      </c>
      <c r="V310" s="356">
        <f>IFERROR(SUM(V308:V308),"0")</f>
        <v>0</v>
      </c>
      <c r="W310" s="356">
        <f>IFERROR(SUM(W308:W308),"0")</f>
        <v>0</v>
      </c>
      <c r="X310" s="37"/>
      <c r="Y310" s="357"/>
      <c r="Z310" s="357"/>
    </row>
    <row r="311" spans="1:53" ht="14.25" hidden="1" customHeight="1" x14ac:dyDescent="0.25">
      <c r="A311" s="366" t="s">
        <v>68</v>
      </c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62"/>
      <c r="N311" s="362"/>
      <c r="O311" s="362"/>
      <c r="P311" s="362"/>
      <c r="Q311" s="362"/>
      <c r="R311" s="362"/>
      <c r="S311" s="362"/>
      <c r="T311" s="362"/>
      <c r="U311" s="362"/>
      <c r="V311" s="362"/>
      <c r="W311" s="362"/>
      <c r="X311" s="362"/>
      <c r="Y311" s="349"/>
      <c r="Z311" s="349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64">
        <v>4607091387919</v>
      </c>
      <c r="E312" s="365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70"/>
      <c r="P312" s="370"/>
      <c r="Q312" s="370"/>
      <c r="R312" s="365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61"/>
      <c r="B313" s="362"/>
      <c r="C313" s="362"/>
      <c r="D313" s="362"/>
      <c r="E313" s="362"/>
      <c r="F313" s="362"/>
      <c r="G313" s="362"/>
      <c r="H313" s="362"/>
      <c r="I313" s="362"/>
      <c r="J313" s="362"/>
      <c r="K313" s="362"/>
      <c r="L313" s="362"/>
      <c r="M313" s="363"/>
      <c r="N313" s="358" t="s">
        <v>66</v>
      </c>
      <c r="O313" s="359"/>
      <c r="P313" s="359"/>
      <c r="Q313" s="359"/>
      <c r="R313" s="359"/>
      <c r="S313" s="359"/>
      <c r="T313" s="360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hidden="1" x14ac:dyDescent="0.2">
      <c r="A314" s="362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3"/>
      <c r="N314" s="358" t="s">
        <v>66</v>
      </c>
      <c r="O314" s="359"/>
      <c r="P314" s="359"/>
      <c r="Q314" s="359"/>
      <c r="R314" s="359"/>
      <c r="S314" s="359"/>
      <c r="T314" s="360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hidden="1" customHeight="1" x14ac:dyDescent="0.25">
      <c r="A315" s="366" t="s">
        <v>203</v>
      </c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62"/>
      <c r="N315" s="362"/>
      <c r="O315" s="362"/>
      <c r="P315" s="362"/>
      <c r="Q315" s="362"/>
      <c r="R315" s="362"/>
      <c r="S315" s="362"/>
      <c r="T315" s="362"/>
      <c r="U315" s="362"/>
      <c r="V315" s="362"/>
      <c r="W315" s="362"/>
      <c r="X315" s="362"/>
      <c r="Y315" s="349"/>
      <c r="Z315" s="349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64">
        <v>4607091388831</v>
      </c>
      <c r="E316" s="365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70"/>
      <c r="P316" s="370"/>
      <c r="Q316" s="370"/>
      <c r="R316" s="365"/>
      <c r="S316" s="34"/>
      <c r="T316" s="34"/>
      <c r="U316" s="35" t="s">
        <v>65</v>
      </c>
      <c r="V316" s="354">
        <v>0</v>
      </c>
      <c r="W316" s="355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61"/>
      <c r="B317" s="362"/>
      <c r="C317" s="362"/>
      <c r="D317" s="362"/>
      <c r="E317" s="362"/>
      <c r="F317" s="362"/>
      <c r="G317" s="362"/>
      <c r="H317" s="362"/>
      <c r="I317" s="362"/>
      <c r="J317" s="362"/>
      <c r="K317" s="362"/>
      <c r="L317" s="362"/>
      <c r="M317" s="363"/>
      <c r="N317" s="358" t="s">
        <v>66</v>
      </c>
      <c r="O317" s="359"/>
      <c r="P317" s="359"/>
      <c r="Q317" s="359"/>
      <c r="R317" s="359"/>
      <c r="S317" s="359"/>
      <c r="T317" s="360"/>
      <c r="U317" s="37" t="s">
        <v>67</v>
      </c>
      <c r="V317" s="356">
        <f>IFERROR(V316/H316,"0")</f>
        <v>0</v>
      </c>
      <c r="W317" s="356">
        <f>IFERROR(W316/H316,"0")</f>
        <v>0</v>
      </c>
      <c r="X317" s="356">
        <f>IFERROR(IF(X316="",0,X316),"0")</f>
        <v>0</v>
      </c>
      <c r="Y317" s="357"/>
      <c r="Z317" s="357"/>
    </row>
    <row r="318" spans="1:53" hidden="1" x14ac:dyDescent="0.2">
      <c r="A318" s="362"/>
      <c r="B318" s="362"/>
      <c r="C318" s="362"/>
      <c r="D318" s="362"/>
      <c r="E318" s="362"/>
      <c r="F318" s="362"/>
      <c r="G318" s="362"/>
      <c r="H318" s="362"/>
      <c r="I318" s="362"/>
      <c r="J318" s="362"/>
      <c r="K318" s="362"/>
      <c r="L318" s="362"/>
      <c r="M318" s="363"/>
      <c r="N318" s="358" t="s">
        <v>66</v>
      </c>
      <c r="O318" s="359"/>
      <c r="P318" s="359"/>
      <c r="Q318" s="359"/>
      <c r="R318" s="359"/>
      <c r="S318" s="359"/>
      <c r="T318" s="360"/>
      <c r="U318" s="37" t="s">
        <v>65</v>
      </c>
      <c r="V318" s="356">
        <f>IFERROR(SUM(V316:V316),"0")</f>
        <v>0</v>
      </c>
      <c r="W318" s="356">
        <f>IFERROR(SUM(W316:W316),"0")</f>
        <v>0</v>
      </c>
      <c r="X318" s="37"/>
      <c r="Y318" s="357"/>
      <c r="Z318" s="357"/>
    </row>
    <row r="319" spans="1:53" ht="14.25" hidden="1" customHeight="1" x14ac:dyDescent="0.25">
      <c r="A319" s="366" t="s">
        <v>83</v>
      </c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62"/>
      <c r="N319" s="362"/>
      <c r="O319" s="362"/>
      <c r="P319" s="362"/>
      <c r="Q319" s="362"/>
      <c r="R319" s="362"/>
      <c r="S319" s="362"/>
      <c r="T319" s="362"/>
      <c r="U319" s="362"/>
      <c r="V319" s="362"/>
      <c r="W319" s="362"/>
      <c r="X319" s="362"/>
      <c r="Y319" s="349"/>
      <c r="Z319" s="349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64">
        <v>4607091383102</v>
      </c>
      <c r="E320" s="365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70"/>
      <c r="P320" s="370"/>
      <c r="Q320" s="370"/>
      <c r="R320" s="365"/>
      <c r="S320" s="34"/>
      <c r="T320" s="34"/>
      <c r="U320" s="35" t="s">
        <v>65</v>
      </c>
      <c r="V320" s="354">
        <v>0</v>
      </c>
      <c r="W320" s="355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61"/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2"/>
      <c r="M321" s="363"/>
      <c r="N321" s="358" t="s">
        <v>66</v>
      </c>
      <c r="O321" s="359"/>
      <c r="P321" s="359"/>
      <c r="Q321" s="359"/>
      <c r="R321" s="359"/>
      <c r="S321" s="359"/>
      <c r="T321" s="360"/>
      <c r="U321" s="37" t="s">
        <v>67</v>
      </c>
      <c r="V321" s="356">
        <f>IFERROR(V320/H320,"0")</f>
        <v>0</v>
      </c>
      <c r="W321" s="356">
        <f>IFERROR(W320/H320,"0")</f>
        <v>0</v>
      </c>
      <c r="X321" s="356">
        <f>IFERROR(IF(X320="",0,X320),"0")</f>
        <v>0</v>
      </c>
      <c r="Y321" s="357"/>
      <c r="Z321" s="357"/>
    </row>
    <row r="322" spans="1:53" hidden="1" x14ac:dyDescent="0.2">
      <c r="A322" s="362"/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3"/>
      <c r="N322" s="358" t="s">
        <v>66</v>
      </c>
      <c r="O322" s="359"/>
      <c r="P322" s="359"/>
      <c r="Q322" s="359"/>
      <c r="R322" s="359"/>
      <c r="S322" s="359"/>
      <c r="T322" s="360"/>
      <c r="U322" s="37" t="s">
        <v>65</v>
      </c>
      <c r="V322" s="356">
        <f>IFERROR(SUM(V320:V320),"0")</f>
        <v>0</v>
      </c>
      <c r="W322" s="356">
        <f>IFERROR(SUM(W320:W320),"0")</f>
        <v>0</v>
      </c>
      <c r="X322" s="37"/>
      <c r="Y322" s="357"/>
      <c r="Z322" s="357"/>
    </row>
    <row r="323" spans="1:53" ht="27.75" hidden="1" customHeight="1" x14ac:dyDescent="0.2">
      <c r="A323" s="450" t="s">
        <v>461</v>
      </c>
      <c r="B323" s="451"/>
      <c r="C323" s="451"/>
      <c r="D323" s="451"/>
      <c r="E323" s="451"/>
      <c r="F323" s="451"/>
      <c r="G323" s="451"/>
      <c r="H323" s="451"/>
      <c r="I323" s="451"/>
      <c r="J323" s="451"/>
      <c r="K323" s="451"/>
      <c r="L323" s="451"/>
      <c r="M323" s="451"/>
      <c r="N323" s="451"/>
      <c r="O323" s="451"/>
      <c r="P323" s="451"/>
      <c r="Q323" s="451"/>
      <c r="R323" s="451"/>
      <c r="S323" s="451"/>
      <c r="T323" s="451"/>
      <c r="U323" s="451"/>
      <c r="V323" s="451"/>
      <c r="W323" s="451"/>
      <c r="X323" s="451"/>
      <c r="Y323" s="48"/>
      <c r="Z323" s="48"/>
    </row>
    <row r="324" spans="1:53" ht="16.5" hidden="1" customHeight="1" x14ac:dyDescent="0.25">
      <c r="A324" s="399" t="s">
        <v>462</v>
      </c>
      <c r="B324" s="362"/>
      <c r="C324" s="362"/>
      <c r="D324" s="362"/>
      <c r="E324" s="362"/>
      <c r="F324" s="362"/>
      <c r="G324" s="362"/>
      <c r="H324" s="362"/>
      <c r="I324" s="362"/>
      <c r="J324" s="362"/>
      <c r="K324" s="362"/>
      <c r="L324" s="362"/>
      <c r="M324" s="362"/>
      <c r="N324" s="362"/>
      <c r="O324" s="362"/>
      <c r="P324" s="362"/>
      <c r="Q324" s="362"/>
      <c r="R324" s="362"/>
      <c r="S324" s="362"/>
      <c r="T324" s="362"/>
      <c r="U324" s="362"/>
      <c r="V324" s="362"/>
      <c r="W324" s="362"/>
      <c r="X324" s="362"/>
      <c r="Y324" s="350"/>
      <c r="Z324" s="350"/>
    </row>
    <row r="325" spans="1:53" ht="14.25" hidden="1" customHeight="1" x14ac:dyDescent="0.25">
      <c r="A325" s="366" t="s">
        <v>105</v>
      </c>
      <c r="B325" s="362"/>
      <c r="C325" s="362"/>
      <c r="D325" s="362"/>
      <c r="E325" s="362"/>
      <c r="F325" s="362"/>
      <c r="G325" s="362"/>
      <c r="H325" s="362"/>
      <c r="I325" s="362"/>
      <c r="J325" s="362"/>
      <c r="K325" s="362"/>
      <c r="L325" s="362"/>
      <c r="M325" s="362"/>
      <c r="N325" s="362"/>
      <c r="O325" s="362"/>
      <c r="P325" s="362"/>
      <c r="Q325" s="362"/>
      <c r="R325" s="362"/>
      <c r="S325" s="362"/>
      <c r="T325" s="362"/>
      <c r="U325" s="362"/>
      <c r="V325" s="362"/>
      <c r="W325" s="362"/>
      <c r="X325" s="362"/>
      <c r="Y325" s="349"/>
      <c r="Z325" s="349"/>
    </row>
    <row r="326" spans="1:53" ht="27" customHeight="1" x14ac:dyDescent="0.25">
      <c r="A326" s="54" t="s">
        <v>463</v>
      </c>
      <c r="B326" s="54" t="s">
        <v>464</v>
      </c>
      <c r="C326" s="31">
        <v>4301011339</v>
      </c>
      <c r="D326" s="364">
        <v>4607091383997</v>
      </c>
      <c r="E326" s="365"/>
      <c r="F326" s="353">
        <v>2.5</v>
      </c>
      <c r="G326" s="32">
        <v>6</v>
      </c>
      <c r="H326" s="353">
        <v>15</v>
      </c>
      <c r="I326" s="353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70"/>
      <c r="P326" s="370"/>
      <c r="Q326" s="370"/>
      <c r="R326" s="365"/>
      <c r="S326" s="34"/>
      <c r="T326" s="34"/>
      <c r="U326" s="35" t="s">
        <v>65</v>
      </c>
      <c r="V326" s="354">
        <v>1500</v>
      </c>
      <c r="W326" s="355">
        <f t="shared" ref="W326:W333" si="17">IFERROR(IF(V326="",0,CEILING((V326/$H326),1)*$H326),"")</f>
        <v>1500</v>
      </c>
      <c r="X326" s="36">
        <f>IFERROR(IF(W326=0,"",ROUNDUP(W326/H326,0)*0.02175),"")</f>
        <v>2.1749999999999998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463</v>
      </c>
      <c r="B327" s="54" t="s">
        <v>465</v>
      </c>
      <c r="C327" s="31">
        <v>4301011239</v>
      </c>
      <c r="D327" s="364">
        <v>4607091383997</v>
      </c>
      <c r="E327" s="365"/>
      <c r="F327" s="353">
        <v>2.5</v>
      </c>
      <c r="G327" s="32">
        <v>6</v>
      </c>
      <c r="H327" s="353">
        <v>15</v>
      </c>
      <c r="I327" s="353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70"/>
      <c r="P327" s="370"/>
      <c r="Q327" s="370"/>
      <c r="R327" s="365"/>
      <c r="S327" s="34"/>
      <c r="T327" s="34"/>
      <c r="U327" s="35" t="s">
        <v>65</v>
      </c>
      <c r="V327" s="354">
        <v>0</v>
      </c>
      <c r="W327" s="355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467</v>
      </c>
      <c r="C328" s="31">
        <v>4301011326</v>
      </c>
      <c r="D328" s="364">
        <v>4607091384130</v>
      </c>
      <c r="E328" s="365"/>
      <c r="F328" s="353">
        <v>2.5</v>
      </c>
      <c r="G328" s="32">
        <v>6</v>
      </c>
      <c r="H328" s="353">
        <v>15</v>
      </c>
      <c r="I328" s="353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70"/>
      <c r="P328" s="370"/>
      <c r="Q328" s="370"/>
      <c r="R328" s="365"/>
      <c r="S328" s="34"/>
      <c r="T328" s="34"/>
      <c r="U328" s="35" t="s">
        <v>65</v>
      </c>
      <c r="V328" s="354">
        <v>1000</v>
      </c>
      <c r="W328" s="355">
        <f t="shared" si="17"/>
        <v>1005</v>
      </c>
      <c r="X328" s="36">
        <f>IFERROR(IF(W328=0,"",ROUNDUP(W328/H328,0)*0.02175),"")</f>
        <v>1.4572499999999999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466</v>
      </c>
      <c r="B329" s="54" t="s">
        <v>468</v>
      </c>
      <c r="C329" s="31">
        <v>4301011240</v>
      </c>
      <c r="D329" s="364">
        <v>4607091384130</v>
      </c>
      <c r="E329" s="365"/>
      <c r="F329" s="353">
        <v>2.5</v>
      </c>
      <c r="G329" s="32">
        <v>6</v>
      </c>
      <c r="H329" s="353">
        <v>15</v>
      </c>
      <c r="I329" s="35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70"/>
      <c r="P329" s="370"/>
      <c r="Q329" s="370"/>
      <c r="R329" s="365"/>
      <c r="S329" s="34"/>
      <c r="T329" s="34"/>
      <c r="U329" s="35" t="s">
        <v>65</v>
      </c>
      <c r="V329" s="354">
        <v>0</v>
      </c>
      <c r="W329" s="355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4301011330</v>
      </c>
      <c r="D330" s="364">
        <v>4607091384147</v>
      </c>
      <c r="E330" s="365"/>
      <c r="F330" s="353">
        <v>2.5</v>
      </c>
      <c r="G330" s="32">
        <v>6</v>
      </c>
      <c r="H330" s="353">
        <v>15</v>
      </c>
      <c r="I330" s="35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70"/>
      <c r="P330" s="370"/>
      <c r="Q330" s="370"/>
      <c r="R330" s="365"/>
      <c r="S330" s="34"/>
      <c r="T330" s="34"/>
      <c r="U330" s="35" t="s">
        <v>65</v>
      </c>
      <c r="V330" s="354">
        <v>500</v>
      </c>
      <c r="W330" s="355">
        <f t="shared" si="17"/>
        <v>510</v>
      </c>
      <c r="X330" s="36">
        <f>IFERROR(IF(W330=0,"",ROUNDUP(W330/H330,0)*0.02175),"")</f>
        <v>0.73949999999999994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469</v>
      </c>
      <c r="B331" s="54" t="s">
        <v>471</v>
      </c>
      <c r="C331" s="31">
        <v>4301011238</v>
      </c>
      <c r="D331" s="364">
        <v>4607091384147</v>
      </c>
      <c r="E331" s="365"/>
      <c r="F331" s="353">
        <v>2.5</v>
      </c>
      <c r="G331" s="32">
        <v>6</v>
      </c>
      <c r="H331" s="353">
        <v>15</v>
      </c>
      <c r="I331" s="35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70"/>
      <c r="P331" s="370"/>
      <c r="Q331" s="370"/>
      <c r="R331" s="365"/>
      <c r="S331" s="34"/>
      <c r="T331" s="34"/>
      <c r="U331" s="35" t="s">
        <v>65</v>
      </c>
      <c r="V331" s="354">
        <v>0</v>
      </c>
      <c r="W331" s="35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472</v>
      </c>
      <c r="B332" s="54" t="s">
        <v>473</v>
      </c>
      <c r="C332" s="31">
        <v>4301011327</v>
      </c>
      <c r="D332" s="364">
        <v>4607091384154</v>
      </c>
      <c r="E332" s="365"/>
      <c r="F332" s="353">
        <v>0.5</v>
      </c>
      <c r="G332" s="32">
        <v>10</v>
      </c>
      <c r="H332" s="353">
        <v>5</v>
      </c>
      <c r="I332" s="353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63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70"/>
      <c r="P332" s="370"/>
      <c r="Q332" s="370"/>
      <c r="R332" s="365"/>
      <c r="S332" s="34"/>
      <c r="T332" s="34"/>
      <c r="U332" s="35" t="s">
        <v>65</v>
      </c>
      <c r="V332" s="354">
        <v>0</v>
      </c>
      <c r="W332" s="355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474</v>
      </c>
      <c r="B333" s="54" t="s">
        <v>475</v>
      </c>
      <c r="C333" s="31">
        <v>4301011332</v>
      </c>
      <c r="D333" s="364">
        <v>4607091384161</v>
      </c>
      <c r="E333" s="365"/>
      <c r="F333" s="353">
        <v>0.5</v>
      </c>
      <c r="G333" s="32">
        <v>10</v>
      </c>
      <c r="H333" s="353">
        <v>5</v>
      </c>
      <c r="I333" s="353">
        <v>5.21</v>
      </c>
      <c r="J333" s="32">
        <v>120</v>
      </c>
      <c r="K333" s="32" t="s">
        <v>63</v>
      </c>
      <c r="L333" s="33" t="s">
        <v>64</v>
      </c>
      <c r="M333" s="32">
        <v>60</v>
      </c>
      <c r="N333" s="3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70"/>
      <c r="P333" s="370"/>
      <c r="Q333" s="370"/>
      <c r="R333" s="365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61"/>
      <c r="B334" s="362"/>
      <c r="C334" s="362"/>
      <c r="D334" s="362"/>
      <c r="E334" s="362"/>
      <c r="F334" s="362"/>
      <c r="G334" s="362"/>
      <c r="H334" s="362"/>
      <c r="I334" s="362"/>
      <c r="J334" s="362"/>
      <c r="K334" s="362"/>
      <c r="L334" s="362"/>
      <c r="M334" s="363"/>
      <c r="N334" s="358" t="s">
        <v>66</v>
      </c>
      <c r="O334" s="359"/>
      <c r="P334" s="359"/>
      <c r="Q334" s="359"/>
      <c r="R334" s="359"/>
      <c r="S334" s="359"/>
      <c r="T334" s="360"/>
      <c r="U334" s="37" t="s">
        <v>67</v>
      </c>
      <c r="V334" s="356">
        <f>IFERROR(V326/H326,"0")+IFERROR(V327/H327,"0")+IFERROR(V328/H328,"0")+IFERROR(V329/H329,"0")+IFERROR(V330/H330,"0")+IFERROR(V331/H331,"0")+IFERROR(V332/H332,"0")+IFERROR(V333/H333,"0")</f>
        <v>200.00000000000003</v>
      </c>
      <c r="W334" s="356">
        <f>IFERROR(W326/H326,"0")+IFERROR(W327/H327,"0")+IFERROR(W328/H328,"0")+IFERROR(W329/H329,"0")+IFERROR(W330/H330,"0")+IFERROR(W331/H331,"0")+IFERROR(W332/H332,"0")+IFERROR(W333/H333,"0")</f>
        <v>201</v>
      </c>
      <c r="X334" s="356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4.3717499999999996</v>
      </c>
      <c r="Y334" s="357"/>
      <c r="Z334" s="357"/>
    </row>
    <row r="335" spans="1:53" x14ac:dyDescent="0.2">
      <c r="A335" s="362"/>
      <c r="B335" s="362"/>
      <c r="C335" s="362"/>
      <c r="D335" s="362"/>
      <c r="E335" s="362"/>
      <c r="F335" s="362"/>
      <c r="G335" s="362"/>
      <c r="H335" s="362"/>
      <c r="I335" s="362"/>
      <c r="J335" s="362"/>
      <c r="K335" s="362"/>
      <c r="L335" s="362"/>
      <c r="M335" s="363"/>
      <c r="N335" s="358" t="s">
        <v>66</v>
      </c>
      <c r="O335" s="359"/>
      <c r="P335" s="359"/>
      <c r="Q335" s="359"/>
      <c r="R335" s="359"/>
      <c r="S335" s="359"/>
      <c r="T335" s="360"/>
      <c r="U335" s="37" t="s">
        <v>65</v>
      </c>
      <c r="V335" s="356">
        <f>IFERROR(SUM(V326:V333),"0")</f>
        <v>3000</v>
      </c>
      <c r="W335" s="356">
        <f>IFERROR(SUM(W326:W333),"0")</f>
        <v>3015</v>
      </c>
      <c r="X335" s="37"/>
      <c r="Y335" s="357"/>
      <c r="Z335" s="357"/>
    </row>
    <row r="336" spans="1:53" ht="14.25" hidden="1" customHeight="1" x14ac:dyDescent="0.25">
      <c r="A336" s="366" t="s">
        <v>97</v>
      </c>
      <c r="B336" s="362"/>
      <c r="C336" s="362"/>
      <c r="D336" s="362"/>
      <c r="E336" s="362"/>
      <c r="F336" s="362"/>
      <c r="G336" s="362"/>
      <c r="H336" s="362"/>
      <c r="I336" s="362"/>
      <c r="J336" s="362"/>
      <c r="K336" s="362"/>
      <c r="L336" s="362"/>
      <c r="M336" s="362"/>
      <c r="N336" s="362"/>
      <c r="O336" s="362"/>
      <c r="P336" s="362"/>
      <c r="Q336" s="362"/>
      <c r="R336" s="362"/>
      <c r="S336" s="362"/>
      <c r="T336" s="362"/>
      <c r="U336" s="362"/>
      <c r="V336" s="362"/>
      <c r="W336" s="362"/>
      <c r="X336" s="362"/>
      <c r="Y336" s="349"/>
      <c r="Z336" s="349"/>
    </row>
    <row r="337" spans="1:53" ht="27" customHeight="1" x14ac:dyDescent="0.25">
      <c r="A337" s="54" t="s">
        <v>476</v>
      </c>
      <c r="B337" s="54" t="s">
        <v>477</v>
      </c>
      <c r="C337" s="31">
        <v>4301020178</v>
      </c>
      <c r="D337" s="364">
        <v>4607091383980</v>
      </c>
      <c r="E337" s="365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101</v>
      </c>
      <c r="M337" s="32">
        <v>50</v>
      </c>
      <c r="N337" s="4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70"/>
      <c r="P337" s="370"/>
      <c r="Q337" s="370"/>
      <c r="R337" s="365"/>
      <c r="S337" s="34"/>
      <c r="T337" s="34"/>
      <c r="U337" s="35" t="s">
        <v>65</v>
      </c>
      <c r="V337" s="354">
        <v>500</v>
      </c>
      <c r="W337" s="355">
        <f>IFERROR(IF(V337="",0,CEILING((V337/$H337),1)*$H337),"")</f>
        <v>510</v>
      </c>
      <c r="X337" s="36">
        <f>IFERROR(IF(W337=0,"",ROUNDUP(W337/H337,0)*0.02175),"")</f>
        <v>0.73949999999999994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478</v>
      </c>
      <c r="B338" s="54" t="s">
        <v>479</v>
      </c>
      <c r="C338" s="31">
        <v>4301020270</v>
      </c>
      <c r="D338" s="364">
        <v>4680115883314</v>
      </c>
      <c r="E338" s="365"/>
      <c r="F338" s="353">
        <v>1.35</v>
      </c>
      <c r="G338" s="32">
        <v>8</v>
      </c>
      <c r="H338" s="353">
        <v>10.8</v>
      </c>
      <c r="I338" s="353">
        <v>11.28</v>
      </c>
      <c r="J338" s="32">
        <v>56</v>
      </c>
      <c r="K338" s="32" t="s">
        <v>100</v>
      </c>
      <c r="L338" s="33" t="s">
        <v>119</v>
      </c>
      <c r="M338" s="32">
        <v>50</v>
      </c>
      <c r="N338" s="72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70"/>
      <c r="P338" s="370"/>
      <c r="Q338" s="370"/>
      <c r="R338" s="365"/>
      <c r="S338" s="34"/>
      <c r="T338" s="34"/>
      <c r="U338" s="35" t="s">
        <v>65</v>
      </c>
      <c r="V338" s="354">
        <v>0</v>
      </c>
      <c r="W338" s="355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480</v>
      </c>
      <c r="B339" s="54" t="s">
        <v>481</v>
      </c>
      <c r="C339" s="31">
        <v>4301020179</v>
      </c>
      <c r="D339" s="364">
        <v>4607091384178</v>
      </c>
      <c r="E339" s="365"/>
      <c r="F339" s="353">
        <v>0.4</v>
      </c>
      <c r="G339" s="32">
        <v>10</v>
      </c>
      <c r="H339" s="353">
        <v>4</v>
      </c>
      <c r="I339" s="353">
        <v>4.24</v>
      </c>
      <c r="J339" s="32">
        <v>120</v>
      </c>
      <c r="K339" s="32" t="s">
        <v>63</v>
      </c>
      <c r="L339" s="33" t="s">
        <v>101</v>
      </c>
      <c r="M339" s="32">
        <v>50</v>
      </c>
      <c r="N339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70"/>
      <c r="P339" s="370"/>
      <c r="Q339" s="370"/>
      <c r="R339" s="365"/>
      <c r="S339" s="34"/>
      <c r="T339" s="34"/>
      <c r="U339" s="35" t="s">
        <v>65</v>
      </c>
      <c r="V339" s="354">
        <v>0</v>
      </c>
      <c r="W339" s="355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61"/>
      <c r="B340" s="362"/>
      <c r="C340" s="362"/>
      <c r="D340" s="362"/>
      <c r="E340" s="362"/>
      <c r="F340" s="362"/>
      <c r="G340" s="362"/>
      <c r="H340" s="362"/>
      <c r="I340" s="362"/>
      <c r="J340" s="362"/>
      <c r="K340" s="362"/>
      <c r="L340" s="362"/>
      <c r="M340" s="363"/>
      <c r="N340" s="358" t="s">
        <v>66</v>
      </c>
      <c r="O340" s="359"/>
      <c r="P340" s="359"/>
      <c r="Q340" s="359"/>
      <c r="R340" s="359"/>
      <c r="S340" s="359"/>
      <c r="T340" s="360"/>
      <c r="U340" s="37" t="s">
        <v>67</v>
      </c>
      <c r="V340" s="356">
        <f>IFERROR(V337/H337,"0")+IFERROR(V338/H338,"0")+IFERROR(V339/H339,"0")</f>
        <v>33.333333333333336</v>
      </c>
      <c r="W340" s="356">
        <f>IFERROR(W337/H337,"0")+IFERROR(W338/H338,"0")+IFERROR(W339/H339,"0")</f>
        <v>34</v>
      </c>
      <c r="X340" s="356">
        <f>IFERROR(IF(X337="",0,X337),"0")+IFERROR(IF(X338="",0,X338),"0")+IFERROR(IF(X339="",0,X339),"0")</f>
        <v>0.73949999999999994</v>
      </c>
      <c r="Y340" s="357"/>
      <c r="Z340" s="357"/>
    </row>
    <row r="341" spans="1:53" x14ac:dyDescent="0.2">
      <c r="A341" s="362"/>
      <c r="B341" s="362"/>
      <c r="C341" s="362"/>
      <c r="D341" s="362"/>
      <c r="E341" s="362"/>
      <c r="F341" s="362"/>
      <c r="G341" s="362"/>
      <c r="H341" s="362"/>
      <c r="I341" s="362"/>
      <c r="J341" s="362"/>
      <c r="K341" s="362"/>
      <c r="L341" s="362"/>
      <c r="M341" s="363"/>
      <c r="N341" s="358" t="s">
        <v>66</v>
      </c>
      <c r="O341" s="359"/>
      <c r="P341" s="359"/>
      <c r="Q341" s="359"/>
      <c r="R341" s="359"/>
      <c r="S341" s="359"/>
      <c r="T341" s="360"/>
      <c r="U341" s="37" t="s">
        <v>65</v>
      </c>
      <c r="V341" s="356">
        <f>IFERROR(SUM(V337:V339),"0")</f>
        <v>500</v>
      </c>
      <c r="W341" s="356">
        <f>IFERROR(SUM(W337:W339),"0")</f>
        <v>510</v>
      </c>
      <c r="X341" s="37"/>
      <c r="Y341" s="357"/>
      <c r="Z341" s="357"/>
    </row>
    <row r="342" spans="1:53" ht="14.25" hidden="1" customHeight="1" x14ac:dyDescent="0.25">
      <c r="A342" s="366" t="s">
        <v>68</v>
      </c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2"/>
      <c r="N342" s="362"/>
      <c r="O342" s="362"/>
      <c r="P342" s="362"/>
      <c r="Q342" s="362"/>
      <c r="R342" s="362"/>
      <c r="S342" s="362"/>
      <c r="T342" s="362"/>
      <c r="U342" s="362"/>
      <c r="V342" s="362"/>
      <c r="W342" s="362"/>
      <c r="X342" s="362"/>
      <c r="Y342" s="349"/>
      <c r="Z342" s="349"/>
    </row>
    <row r="343" spans="1:53" ht="27" hidden="1" customHeight="1" x14ac:dyDescent="0.25">
      <c r="A343" s="54" t="s">
        <v>482</v>
      </c>
      <c r="B343" s="54" t="s">
        <v>483</v>
      </c>
      <c r="C343" s="31">
        <v>4301051560</v>
      </c>
      <c r="D343" s="364">
        <v>4607091383928</v>
      </c>
      <c r="E343" s="365"/>
      <c r="F343" s="353">
        <v>1.3</v>
      </c>
      <c r="G343" s="32">
        <v>6</v>
      </c>
      <c r="H343" s="353">
        <v>7.8</v>
      </c>
      <c r="I343" s="353">
        <v>8.3699999999999992</v>
      </c>
      <c r="J343" s="32">
        <v>56</v>
      </c>
      <c r="K343" s="32" t="s">
        <v>100</v>
      </c>
      <c r="L343" s="33" t="s">
        <v>119</v>
      </c>
      <c r="M343" s="32">
        <v>40</v>
      </c>
      <c r="N343" s="607" t="s">
        <v>484</v>
      </c>
      <c r="O343" s="370"/>
      <c r="P343" s="370"/>
      <c r="Q343" s="370"/>
      <c r="R343" s="365"/>
      <c r="S343" s="34"/>
      <c r="T343" s="34"/>
      <c r="U343" s="35" t="s">
        <v>65</v>
      </c>
      <c r="V343" s="354">
        <v>0</v>
      </c>
      <c r="W343" s="355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485</v>
      </c>
      <c r="B344" s="54" t="s">
        <v>486</v>
      </c>
      <c r="C344" s="31">
        <v>4301051298</v>
      </c>
      <c r="D344" s="364">
        <v>4607091384260</v>
      </c>
      <c r="E344" s="365"/>
      <c r="F344" s="353">
        <v>1.3</v>
      </c>
      <c r="G344" s="32">
        <v>6</v>
      </c>
      <c r="H344" s="353">
        <v>7.8</v>
      </c>
      <c r="I344" s="353">
        <v>8.3640000000000008</v>
      </c>
      <c r="J344" s="32">
        <v>56</v>
      </c>
      <c r="K344" s="32" t="s">
        <v>100</v>
      </c>
      <c r="L344" s="33" t="s">
        <v>64</v>
      </c>
      <c r="M344" s="32">
        <v>35</v>
      </c>
      <c r="N344" s="6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70"/>
      <c r="P344" s="370"/>
      <c r="Q344" s="370"/>
      <c r="R344" s="365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61"/>
      <c r="B345" s="362"/>
      <c r="C345" s="362"/>
      <c r="D345" s="362"/>
      <c r="E345" s="362"/>
      <c r="F345" s="362"/>
      <c r="G345" s="362"/>
      <c r="H345" s="362"/>
      <c r="I345" s="362"/>
      <c r="J345" s="362"/>
      <c r="K345" s="362"/>
      <c r="L345" s="362"/>
      <c r="M345" s="363"/>
      <c r="N345" s="358" t="s">
        <v>66</v>
      </c>
      <c r="O345" s="359"/>
      <c r="P345" s="359"/>
      <c r="Q345" s="359"/>
      <c r="R345" s="359"/>
      <c r="S345" s="359"/>
      <c r="T345" s="360"/>
      <c r="U345" s="37" t="s">
        <v>67</v>
      </c>
      <c r="V345" s="356">
        <f>IFERROR(V343/H343,"0")+IFERROR(V344/H344,"0")</f>
        <v>0</v>
      </c>
      <c r="W345" s="356">
        <f>IFERROR(W343/H343,"0")+IFERROR(W344/H344,"0")</f>
        <v>0</v>
      </c>
      <c r="X345" s="356">
        <f>IFERROR(IF(X343="",0,X343),"0")+IFERROR(IF(X344="",0,X344),"0")</f>
        <v>0</v>
      </c>
      <c r="Y345" s="357"/>
      <c r="Z345" s="357"/>
    </row>
    <row r="346" spans="1:53" hidden="1" x14ac:dyDescent="0.2">
      <c r="A346" s="362"/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3"/>
      <c r="N346" s="358" t="s">
        <v>66</v>
      </c>
      <c r="O346" s="359"/>
      <c r="P346" s="359"/>
      <c r="Q346" s="359"/>
      <c r="R346" s="359"/>
      <c r="S346" s="359"/>
      <c r="T346" s="360"/>
      <c r="U346" s="37" t="s">
        <v>65</v>
      </c>
      <c r="V346" s="356">
        <f>IFERROR(SUM(V343:V344),"0")</f>
        <v>0</v>
      </c>
      <c r="W346" s="356">
        <f>IFERROR(SUM(W343:W344),"0")</f>
        <v>0</v>
      </c>
      <c r="X346" s="37"/>
      <c r="Y346" s="357"/>
      <c r="Z346" s="357"/>
    </row>
    <row r="347" spans="1:53" ht="14.25" hidden="1" customHeight="1" x14ac:dyDescent="0.25">
      <c r="A347" s="366" t="s">
        <v>203</v>
      </c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2"/>
      <c r="M347" s="362"/>
      <c r="N347" s="362"/>
      <c r="O347" s="362"/>
      <c r="P347" s="362"/>
      <c r="Q347" s="362"/>
      <c r="R347" s="362"/>
      <c r="S347" s="362"/>
      <c r="T347" s="362"/>
      <c r="U347" s="362"/>
      <c r="V347" s="362"/>
      <c r="W347" s="362"/>
      <c r="X347" s="362"/>
      <c r="Y347" s="349"/>
      <c r="Z347" s="349"/>
    </row>
    <row r="348" spans="1:53" ht="16.5" hidden="1" customHeight="1" x14ac:dyDescent="0.25">
      <c r="A348" s="54" t="s">
        <v>487</v>
      </c>
      <c r="B348" s="54" t="s">
        <v>488</v>
      </c>
      <c r="C348" s="31">
        <v>4301060314</v>
      </c>
      <c r="D348" s="364">
        <v>4607091384673</v>
      </c>
      <c r="E348" s="365"/>
      <c r="F348" s="353">
        <v>1.3</v>
      </c>
      <c r="G348" s="32">
        <v>6</v>
      </c>
      <c r="H348" s="353">
        <v>7.8</v>
      </c>
      <c r="I348" s="353">
        <v>8.3640000000000008</v>
      </c>
      <c r="J348" s="32">
        <v>56</v>
      </c>
      <c r="K348" s="32" t="s">
        <v>100</v>
      </c>
      <c r="L348" s="33" t="s">
        <v>64</v>
      </c>
      <c r="M348" s="32">
        <v>30</v>
      </c>
      <c r="N348" s="6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70"/>
      <c r="P348" s="370"/>
      <c r="Q348" s="370"/>
      <c r="R348" s="365"/>
      <c r="S348" s="34"/>
      <c r="T348" s="34"/>
      <c r="U348" s="35" t="s">
        <v>65</v>
      </c>
      <c r="V348" s="354">
        <v>0</v>
      </c>
      <c r="W348" s="355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61"/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3"/>
      <c r="N349" s="358" t="s">
        <v>66</v>
      </c>
      <c r="O349" s="359"/>
      <c r="P349" s="359"/>
      <c r="Q349" s="359"/>
      <c r="R349" s="359"/>
      <c r="S349" s="359"/>
      <c r="T349" s="360"/>
      <c r="U349" s="37" t="s">
        <v>67</v>
      </c>
      <c r="V349" s="356">
        <f>IFERROR(V348/H348,"0")</f>
        <v>0</v>
      </c>
      <c r="W349" s="356">
        <f>IFERROR(W348/H348,"0")</f>
        <v>0</v>
      </c>
      <c r="X349" s="356">
        <f>IFERROR(IF(X348="",0,X348),"0")</f>
        <v>0</v>
      </c>
      <c r="Y349" s="357"/>
      <c r="Z349" s="357"/>
    </row>
    <row r="350" spans="1:53" hidden="1" x14ac:dyDescent="0.2">
      <c r="A350" s="362"/>
      <c r="B350" s="362"/>
      <c r="C350" s="362"/>
      <c r="D350" s="362"/>
      <c r="E350" s="362"/>
      <c r="F350" s="362"/>
      <c r="G350" s="362"/>
      <c r="H350" s="362"/>
      <c r="I350" s="362"/>
      <c r="J350" s="362"/>
      <c r="K350" s="362"/>
      <c r="L350" s="362"/>
      <c r="M350" s="363"/>
      <c r="N350" s="358" t="s">
        <v>66</v>
      </c>
      <c r="O350" s="359"/>
      <c r="P350" s="359"/>
      <c r="Q350" s="359"/>
      <c r="R350" s="359"/>
      <c r="S350" s="359"/>
      <c r="T350" s="360"/>
      <c r="U350" s="37" t="s">
        <v>65</v>
      </c>
      <c r="V350" s="356">
        <f>IFERROR(SUM(V348:V348),"0")</f>
        <v>0</v>
      </c>
      <c r="W350" s="356">
        <f>IFERROR(SUM(W348:W348),"0")</f>
        <v>0</v>
      </c>
      <c r="X350" s="37"/>
      <c r="Y350" s="357"/>
      <c r="Z350" s="357"/>
    </row>
    <row r="351" spans="1:53" ht="16.5" hidden="1" customHeight="1" x14ac:dyDescent="0.25">
      <c r="A351" s="399" t="s">
        <v>489</v>
      </c>
      <c r="B351" s="362"/>
      <c r="C351" s="362"/>
      <c r="D351" s="362"/>
      <c r="E351" s="362"/>
      <c r="F351" s="362"/>
      <c r="G351" s="362"/>
      <c r="H351" s="362"/>
      <c r="I351" s="362"/>
      <c r="J351" s="362"/>
      <c r="K351" s="362"/>
      <c r="L351" s="362"/>
      <c r="M351" s="362"/>
      <c r="N351" s="362"/>
      <c r="O351" s="362"/>
      <c r="P351" s="362"/>
      <c r="Q351" s="362"/>
      <c r="R351" s="362"/>
      <c r="S351" s="362"/>
      <c r="T351" s="362"/>
      <c r="U351" s="362"/>
      <c r="V351" s="362"/>
      <c r="W351" s="362"/>
      <c r="X351" s="362"/>
      <c r="Y351" s="350"/>
      <c r="Z351" s="350"/>
    </row>
    <row r="352" spans="1:53" ht="14.25" hidden="1" customHeight="1" x14ac:dyDescent="0.25">
      <c r="A352" s="366" t="s">
        <v>105</v>
      </c>
      <c r="B352" s="362"/>
      <c r="C352" s="362"/>
      <c r="D352" s="362"/>
      <c r="E352" s="362"/>
      <c r="F352" s="362"/>
      <c r="G352" s="362"/>
      <c r="H352" s="362"/>
      <c r="I352" s="362"/>
      <c r="J352" s="362"/>
      <c r="K352" s="362"/>
      <c r="L352" s="362"/>
      <c r="M352" s="362"/>
      <c r="N352" s="362"/>
      <c r="O352" s="362"/>
      <c r="P352" s="362"/>
      <c r="Q352" s="362"/>
      <c r="R352" s="362"/>
      <c r="S352" s="362"/>
      <c r="T352" s="362"/>
      <c r="U352" s="362"/>
      <c r="V352" s="362"/>
      <c r="W352" s="362"/>
      <c r="X352" s="362"/>
      <c r="Y352" s="349"/>
      <c r="Z352" s="349"/>
    </row>
    <row r="353" spans="1:53" ht="37.5" hidden="1" customHeight="1" x14ac:dyDescent="0.25">
      <c r="A353" s="54" t="s">
        <v>490</v>
      </c>
      <c r="B353" s="54" t="s">
        <v>491</v>
      </c>
      <c r="C353" s="31">
        <v>4301011324</v>
      </c>
      <c r="D353" s="364">
        <v>4607091384185</v>
      </c>
      <c r="E353" s="365"/>
      <c r="F353" s="353">
        <v>0.8</v>
      </c>
      <c r="G353" s="32">
        <v>15</v>
      </c>
      <c r="H353" s="353">
        <v>12</v>
      </c>
      <c r="I353" s="353">
        <v>12.48</v>
      </c>
      <c r="J353" s="32">
        <v>56</v>
      </c>
      <c r="K353" s="32" t="s">
        <v>100</v>
      </c>
      <c r="L353" s="33" t="s">
        <v>64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70"/>
      <c r="P353" s="370"/>
      <c r="Q353" s="370"/>
      <c r="R353" s="365"/>
      <c r="S353" s="34"/>
      <c r="T353" s="34"/>
      <c r="U353" s="35" t="s">
        <v>65</v>
      </c>
      <c r="V353" s="354">
        <v>0</v>
      </c>
      <c r="W353" s="355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492</v>
      </c>
      <c r="B354" s="54" t="s">
        <v>493</v>
      </c>
      <c r="C354" s="31">
        <v>4301011312</v>
      </c>
      <c r="D354" s="364">
        <v>4607091384192</v>
      </c>
      <c r="E354" s="365"/>
      <c r="F354" s="353">
        <v>1.8</v>
      </c>
      <c r="G354" s="32">
        <v>6</v>
      </c>
      <c r="H354" s="353">
        <v>10.8</v>
      </c>
      <c r="I354" s="353">
        <v>11.28</v>
      </c>
      <c r="J354" s="32">
        <v>56</v>
      </c>
      <c r="K354" s="32" t="s">
        <v>100</v>
      </c>
      <c r="L354" s="33" t="s">
        <v>101</v>
      </c>
      <c r="M354" s="32">
        <v>60</v>
      </c>
      <c r="N354" s="6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70"/>
      <c r="P354" s="370"/>
      <c r="Q354" s="370"/>
      <c r="R354" s="365"/>
      <c r="S354" s="34"/>
      <c r="T354" s="34"/>
      <c r="U354" s="35" t="s">
        <v>65</v>
      </c>
      <c r="V354" s="354">
        <v>0</v>
      </c>
      <c r="W354" s="355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494</v>
      </c>
      <c r="B355" s="54" t="s">
        <v>495</v>
      </c>
      <c r="C355" s="31">
        <v>4301011483</v>
      </c>
      <c r="D355" s="364">
        <v>4680115881907</v>
      </c>
      <c r="E355" s="365"/>
      <c r="F355" s="353">
        <v>1.8</v>
      </c>
      <c r="G355" s="32">
        <v>6</v>
      </c>
      <c r="H355" s="353">
        <v>10.8</v>
      </c>
      <c r="I355" s="353">
        <v>11.28</v>
      </c>
      <c r="J355" s="32">
        <v>56</v>
      </c>
      <c r="K355" s="32" t="s">
        <v>100</v>
      </c>
      <c r="L355" s="33" t="s">
        <v>64</v>
      </c>
      <c r="M355" s="32">
        <v>60</v>
      </c>
      <c r="N355" s="4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70"/>
      <c r="P355" s="370"/>
      <c r="Q355" s="370"/>
      <c r="R355" s="365"/>
      <c r="S355" s="34"/>
      <c r="T355" s="34"/>
      <c r="U355" s="35" t="s">
        <v>65</v>
      </c>
      <c r="V355" s="354">
        <v>0</v>
      </c>
      <c r="W355" s="355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496</v>
      </c>
      <c r="B356" s="54" t="s">
        <v>497</v>
      </c>
      <c r="C356" s="31">
        <v>4301011655</v>
      </c>
      <c r="D356" s="364">
        <v>4680115883925</v>
      </c>
      <c r="E356" s="365"/>
      <c r="F356" s="353">
        <v>2.5</v>
      </c>
      <c r="G356" s="32">
        <v>6</v>
      </c>
      <c r="H356" s="353">
        <v>15</v>
      </c>
      <c r="I356" s="353">
        <v>15.48</v>
      </c>
      <c r="J356" s="32">
        <v>48</v>
      </c>
      <c r="K356" s="32" t="s">
        <v>100</v>
      </c>
      <c r="L356" s="33" t="s">
        <v>64</v>
      </c>
      <c r="M356" s="32">
        <v>60</v>
      </c>
      <c r="N356" s="6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70"/>
      <c r="P356" s="370"/>
      <c r="Q356" s="370"/>
      <c r="R356" s="365"/>
      <c r="S356" s="34"/>
      <c r="T356" s="34"/>
      <c r="U356" s="35" t="s">
        <v>65</v>
      </c>
      <c r="V356" s="354">
        <v>0</v>
      </c>
      <c r="W356" s="35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498</v>
      </c>
      <c r="B357" s="54" t="s">
        <v>499</v>
      </c>
      <c r="C357" s="31">
        <v>4301011303</v>
      </c>
      <c r="D357" s="364">
        <v>4607091384680</v>
      </c>
      <c r="E357" s="365"/>
      <c r="F357" s="353">
        <v>0.4</v>
      </c>
      <c r="G357" s="32">
        <v>10</v>
      </c>
      <c r="H357" s="353">
        <v>4</v>
      </c>
      <c r="I357" s="353">
        <v>4.21</v>
      </c>
      <c r="J357" s="32">
        <v>120</v>
      </c>
      <c r="K357" s="32" t="s">
        <v>63</v>
      </c>
      <c r="L357" s="33" t="s">
        <v>64</v>
      </c>
      <c r="M357" s="32">
        <v>60</v>
      </c>
      <c r="N357" s="4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70"/>
      <c r="P357" s="370"/>
      <c r="Q357" s="370"/>
      <c r="R357" s="365"/>
      <c r="S357" s="34"/>
      <c r="T357" s="34"/>
      <c r="U357" s="35" t="s">
        <v>65</v>
      </c>
      <c r="V357" s="354">
        <v>0</v>
      </c>
      <c r="W357" s="355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61"/>
      <c r="B358" s="362"/>
      <c r="C358" s="362"/>
      <c r="D358" s="362"/>
      <c r="E358" s="362"/>
      <c r="F358" s="362"/>
      <c r="G358" s="362"/>
      <c r="H358" s="362"/>
      <c r="I358" s="362"/>
      <c r="J358" s="362"/>
      <c r="K358" s="362"/>
      <c r="L358" s="362"/>
      <c r="M358" s="363"/>
      <c r="N358" s="358" t="s">
        <v>66</v>
      </c>
      <c r="O358" s="359"/>
      <c r="P358" s="359"/>
      <c r="Q358" s="359"/>
      <c r="R358" s="359"/>
      <c r="S358" s="359"/>
      <c r="T358" s="360"/>
      <c r="U358" s="37" t="s">
        <v>67</v>
      </c>
      <c r="V358" s="356">
        <f>IFERROR(V353/H353,"0")+IFERROR(V354/H354,"0")+IFERROR(V355/H355,"0")+IFERROR(V356/H356,"0")+IFERROR(V357/H357,"0")</f>
        <v>0</v>
      </c>
      <c r="W358" s="356">
        <f>IFERROR(W353/H353,"0")+IFERROR(W354/H354,"0")+IFERROR(W355/H355,"0")+IFERROR(W356/H356,"0")+IFERROR(W357/H357,"0")</f>
        <v>0</v>
      </c>
      <c r="X358" s="356">
        <f>IFERROR(IF(X353="",0,X353),"0")+IFERROR(IF(X354="",0,X354),"0")+IFERROR(IF(X355="",0,X355),"0")+IFERROR(IF(X356="",0,X356),"0")+IFERROR(IF(X357="",0,X357),"0")</f>
        <v>0</v>
      </c>
      <c r="Y358" s="357"/>
      <c r="Z358" s="357"/>
    </row>
    <row r="359" spans="1:53" hidden="1" x14ac:dyDescent="0.2">
      <c r="A359" s="362"/>
      <c r="B359" s="362"/>
      <c r="C359" s="362"/>
      <c r="D359" s="362"/>
      <c r="E359" s="362"/>
      <c r="F359" s="362"/>
      <c r="G359" s="362"/>
      <c r="H359" s="362"/>
      <c r="I359" s="362"/>
      <c r="J359" s="362"/>
      <c r="K359" s="362"/>
      <c r="L359" s="362"/>
      <c r="M359" s="363"/>
      <c r="N359" s="358" t="s">
        <v>66</v>
      </c>
      <c r="O359" s="359"/>
      <c r="P359" s="359"/>
      <c r="Q359" s="359"/>
      <c r="R359" s="359"/>
      <c r="S359" s="359"/>
      <c r="T359" s="360"/>
      <c r="U359" s="37" t="s">
        <v>65</v>
      </c>
      <c r="V359" s="356">
        <f>IFERROR(SUM(V353:V357),"0")</f>
        <v>0</v>
      </c>
      <c r="W359" s="356">
        <f>IFERROR(SUM(W353:W357),"0")</f>
        <v>0</v>
      </c>
      <c r="X359" s="37"/>
      <c r="Y359" s="357"/>
      <c r="Z359" s="357"/>
    </row>
    <row r="360" spans="1:53" ht="14.25" hidden="1" customHeight="1" x14ac:dyDescent="0.25">
      <c r="A360" s="366" t="s">
        <v>60</v>
      </c>
      <c r="B360" s="362"/>
      <c r="C360" s="362"/>
      <c r="D360" s="362"/>
      <c r="E360" s="362"/>
      <c r="F360" s="362"/>
      <c r="G360" s="362"/>
      <c r="H360" s="362"/>
      <c r="I360" s="362"/>
      <c r="J360" s="362"/>
      <c r="K360" s="362"/>
      <c r="L360" s="362"/>
      <c r="M360" s="362"/>
      <c r="N360" s="362"/>
      <c r="O360" s="362"/>
      <c r="P360" s="362"/>
      <c r="Q360" s="362"/>
      <c r="R360" s="362"/>
      <c r="S360" s="362"/>
      <c r="T360" s="362"/>
      <c r="U360" s="362"/>
      <c r="V360" s="362"/>
      <c r="W360" s="362"/>
      <c r="X360" s="362"/>
      <c r="Y360" s="349"/>
      <c r="Z360" s="349"/>
    </row>
    <row r="361" spans="1:53" ht="27" hidden="1" customHeight="1" x14ac:dyDescent="0.25">
      <c r="A361" s="54" t="s">
        <v>500</v>
      </c>
      <c r="B361" s="54" t="s">
        <v>501</v>
      </c>
      <c r="C361" s="31">
        <v>4301031139</v>
      </c>
      <c r="D361" s="364">
        <v>4607091384802</v>
      </c>
      <c r="E361" s="365"/>
      <c r="F361" s="353">
        <v>0.73</v>
      </c>
      <c r="G361" s="32">
        <v>6</v>
      </c>
      <c r="H361" s="353">
        <v>4.38</v>
      </c>
      <c r="I361" s="353">
        <v>4.58</v>
      </c>
      <c r="J361" s="32">
        <v>156</v>
      </c>
      <c r="K361" s="32" t="s">
        <v>63</v>
      </c>
      <c r="L361" s="33" t="s">
        <v>64</v>
      </c>
      <c r="M361" s="32">
        <v>35</v>
      </c>
      <c r="N361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70"/>
      <c r="P361" s="370"/>
      <c r="Q361" s="370"/>
      <c r="R361" s="365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502</v>
      </c>
      <c r="B362" s="54" t="s">
        <v>503</v>
      </c>
      <c r="C362" s="31">
        <v>4301031140</v>
      </c>
      <c r="D362" s="364">
        <v>4607091384826</v>
      </c>
      <c r="E362" s="365"/>
      <c r="F362" s="353">
        <v>0.35</v>
      </c>
      <c r="G362" s="32">
        <v>8</v>
      </c>
      <c r="H362" s="353">
        <v>2.8</v>
      </c>
      <c r="I362" s="353">
        <v>2.9</v>
      </c>
      <c r="J362" s="32">
        <v>234</v>
      </c>
      <c r="K362" s="32" t="s">
        <v>165</v>
      </c>
      <c r="L362" s="33" t="s">
        <v>64</v>
      </c>
      <c r="M362" s="32">
        <v>35</v>
      </c>
      <c r="N362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70"/>
      <c r="P362" s="370"/>
      <c r="Q362" s="370"/>
      <c r="R362" s="365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61"/>
      <c r="B363" s="362"/>
      <c r="C363" s="362"/>
      <c r="D363" s="362"/>
      <c r="E363" s="362"/>
      <c r="F363" s="362"/>
      <c r="G363" s="362"/>
      <c r="H363" s="362"/>
      <c r="I363" s="362"/>
      <c r="J363" s="362"/>
      <c r="K363" s="362"/>
      <c r="L363" s="362"/>
      <c r="M363" s="363"/>
      <c r="N363" s="358" t="s">
        <v>66</v>
      </c>
      <c r="O363" s="359"/>
      <c r="P363" s="359"/>
      <c r="Q363" s="359"/>
      <c r="R363" s="359"/>
      <c r="S363" s="359"/>
      <c r="T363" s="360"/>
      <c r="U363" s="37" t="s">
        <v>67</v>
      </c>
      <c r="V363" s="356">
        <f>IFERROR(V361/H361,"0")+IFERROR(V362/H362,"0")</f>
        <v>0</v>
      </c>
      <c r="W363" s="356">
        <f>IFERROR(W361/H361,"0")+IFERROR(W362/H362,"0")</f>
        <v>0</v>
      </c>
      <c r="X363" s="356">
        <f>IFERROR(IF(X361="",0,X361),"0")+IFERROR(IF(X362="",0,X362),"0")</f>
        <v>0</v>
      </c>
      <c r="Y363" s="357"/>
      <c r="Z363" s="357"/>
    </row>
    <row r="364" spans="1:53" hidden="1" x14ac:dyDescent="0.2">
      <c r="A364" s="362"/>
      <c r="B364" s="362"/>
      <c r="C364" s="362"/>
      <c r="D364" s="362"/>
      <c r="E364" s="362"/>
      <c r="F364" s="362"/>
      <c r="G364" s="362"/>
      <c r="H364" s="362"/>
      <c r="I364" s="362"/>
      <c r="J364" s="362"/>
      <c r="K364" s="362"/>
      <c r="L364" s="362"/>
      <c r="M364" s="363"/>
      <c r="N364" s="358" t="s">
        <v>66</v>
      </c>
      <c r="O364" s="359"/>
      <c r="P364" s="359"/>
      <c r="Q364" s="359"/>
      <c r="R364" s="359"/>
      <c r="S364" s="359"/>
      <c r="T364" s="360"/>
      <c r="U364" s="37" t="s">
        <v>65</v>
      </c>
      <c r="V364" s="356">
        <f>IFERROR(SUM(V361:V362),"0")</f>
        <v>0</v>
      </c>
      <c r="W364" s="356">
        <f>IFERROR(SUM(W361:W362),"0")</f>
        <v>0</v>
      </c>
      <c r="X364" s="37"/>
      <c r="Y364" s="357"/>
      <c r="Z364" s="357"/>
    </row>
    <row r="365" spans="1:53" ht="14.25" hidden="1" customHeight="1" x14ac:dyDescent="0.25">
      <c r="A365" s="366" t="s">
        <v>68</v>
      </c>
      <c r="B365" s="362"/>
      <c r="C365" s="362"/>
      <c r="D365" s="362"/>
      <c r="E365" s="362"/>
      <c r="F365" s="362"/>
      <c r="G365" s="362"/>
      <c r="H365" s="362"/>
      <c r="I365" s="362"/>
      <c r="J365" s="362"/>
      <c r="K365" s="362"/>
      <c r="L365" s="362"/>
      <c r="M365" s="362"/>
      <c r="N365" s="362"/>
      <c r="O365" s="362"/>
      <c r="P365" s="362"/>
      <c r="Q365" s="362"/>
      <c r="R365" s="362"/>
      <c r="S365" s="362"/>
      <c r="T365" s="362"/>
      <c r="U365" s="362"/>
      <c r="V365" s="362"/>
      <c r="W365" s="362"/>
      <c r="X365" s="362"/>
      <c r="Y365" s="349"/>
      <c r="Z365" s="349"/>
    </row>
    <row r="366" spans="1:53" ht="27" hidden="1" customHeight="1" x14ac:dyDescent="0.25">
      <c r="A366" s="54" t="s">
        <v>504</v>
      </c>
      <c r="B366" s="54" t="s">
        <v>505</v>
      </c>
      <c r="C366" s="31">
        <v>4301051303</v>
      </c>
      <c r="D366" s="364">
        <v>4607091384246</v>
      </c>
      <c r="E366" s="365"/>
      <c r="F366" s="353">
        <v>1.3</v>
      </c>
      <c r="G366" s="32">
        <v>6</v>
      </c>
      <c r="H366" s="353">
        <v>7.8</v>
      </c>
      <c r="I366" s="353">
        <v>8.3640000000000008</v>
      </c>
      <c r="J366" s="32">
        <v>56</v>
      </c>
      <c r="K366" s="32" t="s">
        <v>100</v>
      </c>
      <c r="L366" s="33" t="s">
        <v>64</v>
      </c>
      <c r="M366" s="32">
        <v>40</v>
      </c>
      <c r="N366" s="38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70"/>
      <c r="P366" s="370"/>
      <c r="Q366" s="370"/>
      <c r="R366" s="365"/>
      <c r="S366" s="34"/>
      <c r="T366" s="34"/>
      <c r="U366" s="35" t="s">
        <v>65</v>
      </c>
      <c r="V366" s="354">
        <v>0</v>
      </c>
      <c r="W366" s="355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506</v>
      </c>
      <c r="B367" s="54" t="s">
        <v>507</v>
      </c>
      <c r="C367" s="31">
        <v>4301051445</v>
      </c>
      <c r="D367" s="364">
        <v>4680115881976</v>
      </c>
      <c r="E367" s="365"/>
      <c r="F367" s="353">
        <v>1.3</v>
      </c>
      <c r="G367" s="32">
        <v>6</v>
      </c>
      <c r="H367" s="353">
        <v>7.8</v>
      </c>
      <c r="I367" s="353">
        <v>8.2799999999999994</v>
      </c>
      <c r="J367" s="32">
        <v>56</v>
      </c>
      <c r="K367" s="32" t="s">
        <v>100</v>
      </c>
      <c r="L367" s="33" t="s">
        <v>64</v>
      </c>
      <c r="M367" s="32">
        <v>40</v>
      </c>
      <c r="N367" s="6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70"/>
      <c r="P367" s="370"/>
      <c r="Q367" s="370"/>
      <c r="R367" s="365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508</v>
      </c>
      <c r="B368" s="54" t="s">
        <v>509</v>
      </c>
      <c r="C368" s="31">
        <v>4301051297</v>
      </c>
      <c r="D368" s="364">
        <v>4607091384253</v>
      </c>
      <c r="E368" s="365"/>
      <c r="F368" s="353">
        <v>0.4</v>
      </c>
      <c r="G368" s="32">
        <v>6</v>
      </c>
      <c r="H368" s="353">
        <v>2.4</v>
      </c>
      <c r="I368" s="353">
        <v>2.6840000000000002</v>
      </c>
      <c r="J368" s="32">
        <v>156</v>
      </c>
      <c r="K368" s="32" t="s">
        <v>63</v>
      </c>
      <c r="L368" s="33" t="s">
        <v>64</v>
      </c>
      <c r="M368" s="32">
        <v>40</v>
      </c>
      <c r="N368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70"/>
      <c r="P368" s="370"/>
      <c r="Q368" s="370"/>
      <c r="R368" s="365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510</v>
      </c>
      <c r="B369" s="54" t="s">
        <v>511</v>
      </c>
      <c r="C369" s="31">
        <v>4301051444</v>
      </c>
      <c r="D369" s="364">
        <v>4680115881969</v>
      </c>
      <c r="E369" s="365"/>
      <c r="F369" s="353">
        <v>0.4</v>
      </c>
      <c r="G369" s="32">
        <v>6</v>
      </c>
      <c r="H369" s="353">
        <v>2.4</v>
      </c>
      <c r="I369" s="353">
        <v>2.6</v>
      </c>
      <c r="J369" s="32">
        <v>156</v>
      </c>
      <c r="K369" s="32" t="s">
        <v>63</v>
      </c>
      <c r="L369" s="33" t="s">
        <v>64</v>
      </c>
      <c r="M369" s="32">
        <v>40</v>
      </c>
      <c r="N369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70"/>
      <c r="P369" s="370"/>
      <c r="Q369" s="370"/>
      <c r="R369" s="365"/>
      <c r="S369" s="34"/>
      <c r="T369" s="34"/>
      <c r="U369" s="35" t="s">
        <v>65</v>
      </c>
      <c r="V369" s="354">
        <v>0</v>
      </c>
      <c r="W369" s="35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61"/>
      <c r="B370" s="362"/>
      <c r="C370" s="362"/>
      <c r="D370" s="362"/>
      <c r="E370" s="362"/>
      <c r="F370" s="362"/>
      <c r="G370" s="362"/>
      <c r="H370" s="362"/>
      <c r="I370" s="362"/>
      <c r="J370" s="362"/>
      <c r="K370" s="362"/>
      <c r="L370" s="362"/>
      <c r="M370" s="363"/>
      <c r="N370" s="358" t="s">
        <v>66</v>
      </c>
      <c r="O370" s="359"/>
      <c r="P370" s="359"/>
      <c r="Q370" s="359"/>
      <c r="R370" s="359"/>
      <c r="S370" s="359"/>
      <c r="T370" s="360"/>
      <c r="U370" s="37" t="s">
        <v>67</v>
      </c>
      <c r="V370" s="356">
        <f>IFERROR(V366/H366,"0")+IFERROR(V367/H367,"0")+IFERROR(V368/H368,"0")+IFERROR(V369/H369,"0")</f>
        <v>0</v>
      </c>
      <c r="W370" s="356">
        <f>IFERROR(W366/H366,"0")+IFERROR(W367/H367,"0")+IFERROR(W368/H368,"0")+IFERROR(W369/H369,"0")</f>
        <v>0</v>
      </c>
      <c r="X370" s="356">
        <f>IFERROR(IF(X366="",0,X366),"0")+IFERROR(IF(X367="",0,X367),"0")+IFERROR(IF(X368="",0,X368),"0")+IFERROR(IF(X369="",0,X369),"0")</f>
        <v>0</v>
      </c>
      <c r="Y370" s="357"/>
      <c r="Z370" s="357"/>
    </row>
    <row r="371" spans="1:53" hidden="1" x14ac:dyDescent="0.2">
      <c r="A371" s="362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2"/>
      <c r="M371" s="363"/>
      <c r="N371" s="358" t="s">
        <v>66</v>
      </c>
      <c r="O371" s="359"/>
      <c r="P371" s="359"/>
      <c r="Q371" s="359"/>
      <c r="R371" s="359"/>
      <c r="S371" s="359"/>
      <c r="T371" s="360"/>
      <c r="U371" s="37" t="s">
        <v>65</v>
      </c>
      <c r="V371" s="356">
        <f>IFERROR(SUM(V366:V369),"0")</f>
        <v>0</v>
      </c>
      <c r="W371" s="356">
        <f>IFERROR(SUM(W366:W369),"0")</f>
        <v>0</v>
      </c>
      <c r="X371" s="37"/>
      <c r="Y371" s="357"/>
      <c r="Z371" s="357"/>
    </row>
    <row r="372" spans="1:53" ht="14.25" hidden="1" customHeight="1" x14ac:dyDescent="0.25">
      <c r="A372" s="366" t="s">
        <v>203</v>
      </c>
      <c r="B372" s="362"/>
      <c r="C372" s="362"/>
      <c r="D372" s="362"/>
      <c r="E372" s="362"/>
      <c r="F372" s="362"/>
      <c r="G372" s="362"/>
      <c r="H372" s="362"/>
      <c r="I372" s="362"/>
      <c r="J372" s="362"/>
      <c r="K372" s="362"/>
      <c r="L372" s="362"/>
      <c r="M372" s="362"/>
      <c r="N372" s="362"/>
      <c r="O372" s="362"/>
      <c r="P372" s="362"/>
      <c r="Q372" s="362"/>
      <c r="R372" s="362"/>
      <c r="S372" s="362"/>
      <c r="T372" s="362"/>
      <c r="U372" s="362"/>
      <c r="V372" s="362"/>
      <c r="W372" s="362"/>
      <c r="X372" s="362"/>
      <c r="Y372" s="349"/>
      <c r="Z372" s="349"/>
    </row>
    <row r="373" spans="1:53" ht="27" hidden="1" customHeight="1" x14ac:dyDescent="0.25">
      <c r="A373" s="54" t="s">
        <v>512</v>
      </c>
      <c r="B373" s="54" t="s">
        <v>513</v>
      </c>
      <c r="C373" s="31">
        <v>4301060322</v>
      </c>
      <c r="D373" s="364">
        <v>4607091389357</v>
      </c>
      <c r="E373" s="365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70"/>
      <c r="P373" s="370"/>
      <c r="Q373" s="370"/>
      <c r="R373" s="365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61"/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63"/>
      <c r="N374" s="358" t="s">
        <v>66</v>
      </c>
      <c r="O374" s="359"/>
      <c r="P374" s="359"/>
      <c r="Q374" s="359"/>
      <c r="R374" s="359"/>
      <c r="S374" s="359"/>
      <c r="T374" s="360"/>
      <c r="U374" s="37" t="s">
        <v>67</v>
      </c>
      <c r="V374" s="356">
        <f>IFERROR(V373/H373,"0")</f>
        <v>0</v>
      </c>
      <c r="W374" s="356">
        <f>IFERROR(W373/H373,"0")</f>
        <v>0</v>
      </c>
      <c r="X374" s="356">
        <f>IFERROR(IF(X373="",0,X373),"0")</f>
        <v>0</v>
      </c>
      <c r="Y374" s="357"/>
      <c r="Z374" s="357"/>
    </row>
    <row r="375" spans="1:53" hidden="1" x14ac:dyDescent="0.2">
      <c r="A375" s="362"/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63"/>
      <c r="N375" s="358" t="s">
        <v>66</v>
      </c>
      <c r="O375" s="359"/>
      <c r="P375" s="359"/>
      <c r="Q375" s="359"/>
      <c r="R375" s="359"/>
      <c r="S375" s="359"/>
      <c r="T375" s="360"/>
      <c r="U375" s="37" t="s">
        <v>65</v>
      </c>
      <c r="V375" s="356">
        <f>IFERROR(SUM(V373:V373),"0")</f>
        <v>0</v>
      </c>
      <c r="W375" s="356">
        <f>IFERROR(SUM(W373:W373),"0")</f>
        <v>0</v>
      </c>
      <c r="X375" s="37"/>
      <c r="Y375" s="357"/>
      <c r="Z375" s="357"/>
    </row>
    <row r="376" spans="1:53" ht="27.75" hidden="1" customHeight="1" x14ac:dyDescent="0.2">
      <c r="A376" s="450" t="s">
        <v>514</v>
      </c>
      <c r="B376" s="451"/>
      <c r="C376" s="451"/>
      <c r="D376" s="451"/>
      <c r="E376" s="451"/>
      <c r="F376" s="451"/>
      <c r="G376" s="451"/>
      <c r="H376" s="451"/>
      <c r="I376" s="451"/>
      <c r="J376" s="451"/>
      <c r="K376" s="451"/>
      <c r="L376" s="451"/>
      <c r="M376" s="451"/>
      <c r="N376" s="451"/>
      <c r="O376" s="451"/>
      <c r="P376" s="451"/>
      <c r="Q376" s="451"/>
      <c r="R376" s="451"/>
      <c r="S376" s="451"/>
      <c r="T376" s="451"/>
      <c r="U376" s="451"/>
      <c r="V376" s="451"/>
      <c r="W376" s="451"/>
      <c r="X376" s="451"/>
      <c r="Y376" s="48"/>
      <c r="Z376" s="48"/>
    </row>
    <row r="377" spans="1:53" ht="16.5" hidden="1" customHeight="1" x14ac:dyDescent="0.25">
      <c r="A377" s="399" t="s">
        <v>515</v>
      </c>
      <c r="B377" s="362"/>
      <c r="C377" s="362"/>
      <c r="D377" s="362"/>
      <c r="E377" s="362"/>
      <c r="F377" s="362"/>
      <c r="G377" s="362"/>
      <c r="H377" s="362"/>
      <c r="I377" s="362"/>
      <c r="J377" s="362"/>
      <c r="K377" s="362"/>
      <c r="L377" s="362"/>
      <c r="M377" s="362"/>
      <c r="N377" s="362"/>
      <c r="O377" s="362"/>
      <c r="P377" s="362"/>
      <c r="Q377" s="362"/>
      <c r="R377" s="362"/>
      <c r="S377" s="362"/>
      <c r="T377" s="362"/>
      <c r="U377" s="362"/>
      <c r="V377" s="362"/>
      <c r="W377" s="362"/>
      <c r="X377" s="362"/>
      <c r="Y377" s="350"/>
      <c r="Z377" s="350"/>
    </row>
    <row r="378" spans="1:53" ht="14.25" hidden="1" customHeight="1" x14ac:dyDescent="0.25">
      <c r="A378" s="366" t="s">
        <v>105</v>
      </c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62"/>
      <c r="N378" s="362"/>
      <c r="O378" s="362"/>
      <c r="P378" s="362"/>
      <c r="Q378" s="362"/>
      <c r="R378" s="362"/>
      <c r="S378" s="362"/>
      <c r="T378" s="362"/>
      <c r="U378" s="362"/>
      <c r="V378" s="362"/>
      <c r="W378" s="362"/>
      <c r="X378" s="362"/>
      <c r="Y378" s="349"/>
      <c r="Z378" s="349"/>
    </row>
    <row r="379" spans="1:53" ht="27" hidden="1" customHeight="1" x14ac:dyDescent="0.25">
      <c r="A379" s="54" t="s">
        <v>516</v>
      </c>
      <c r="B379" s="54" t="s">
        <v>517</v>
      </c>
      <c r="C379" s="31">
        <v>4301011428</v>
      </c>
      <c r="D379" s="364">
        <v>4607091389708</v>
      </c>
      <c r="E379" s="365"/>
      <c r="F379" s="353">
        <v>0.45</v>
      </c>
      <c r="G379" s="32">
        <v>6</v>
      </c>
      <c r="H379" s="353">
        <v>2.7</v>
      </c>
      <c r="I379" s="353">
        <v>2.9</v>
      </c>
      <c r="J379" s="32">
        <v>156</v>
      </c>
      <c r="K379" s="32" t="s">
        <v>63</v>
      </c>
      <c r="L379" s="33" t="s">
        <v>101</v>
      </c>
      <c r="M379" s="32">
        <v>50</v>
      </c>
      <c r="N379" s="6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70"/>
      <c r="P379" s="370"/>
      <c r="Q379" s="370"/>
      <c r="R379" s="365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518</v>
      </c>
      <c r="B380" s="54" t="s">
        <v>519</v>
      </c>
      <c r="C380" s="31">
        <v>4301011427</v>
      </c>
      <c r="D380" s="364">
        <v>4607091389692</v>
      </c>
      <c r="E380" s="365"/>
      <c r="F380" s="353">
        <v>0.45</v>
      </c>
      <c r="G380" s="32">
        <v>6</v>
      </c>
      <c r="H380" s="353">
        <v>2.7</v>
      </c>
      <c r="I380" s="353">
        <v>2.9</v>
      </c>
      <c r="J380" s="32">
        <v>156</v>
      </c>
      <c r="K380" s="32" t="s">
        <v>63</v>
      </c>
      <c r="L380" s="33" t="s">
        <v>101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70"/>
      <c r="P380" s="370"/>
      <c r="Q380" s="370"/>
      <c r="R380" s="365"/>
      <c r="S380" s="34"/>
      <c r="T380" s="34"/>
      <c r="U380" s="35" t="s">
        <v>65</v>
      </c>
      <c r="V380" s="354">
        <v>0</v>
      </c>
      <c r="W380" s="355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61"/>
      <c r="B381" s="362"/>
      <c r="C381" s="362"/>
      <c r="D381" s="362"/>
      <c r="E381" s="362"/>
      <c r="F381" s="362"/>
      <c r="G381" s="362"/>
      <c r="H381" s="362"/>
      <c r="I381" s="362"/>
      <c r="J381" s="362"/>
      <c r="K381" s="362"/>
      <c r="L381" s="362"/>
      <c r="M381" s="363"/>
      <c r="N381" s="358" t="s">
        <v>66</v>
      </c>
      <c r="O381" s="359"/>
      <c r="P381" s="359"/>
      <c r="Q381" s="359"/>
      <c r="R381" s="359"/>
      <c r="S381" s="359"/>
      <c r="T381" s="360"/>
      <c r="U381" s="37" t="s">
        <v>67</v>
      </c>
      <c r="V381" s="356">
        <f>IFERROR(V379/H379,"0")+IFERROR(V380/H380,"0")</f>
        <v>0</v>
      </c>
      <c r="W381" s="356">
        <f>IFERROR(W379/H379,"0")+IFERROR(W380/H380,"0")</f>
        <v>0</v>
      </c>
      <c r="X381" s="356">
        <f>IFERROR(IF(X379="",0,X379),"0")+IFERROR(IF(X380="",0,X380),"0")</f>
        <v>0</v>
      </c>
      <c r="Y381" s="357"/>
      <c r="Z381" s="357"/>
    </row>
    <row r="382" spans="1:53" hidden="1" x14ac:dyDescent="0.2">
      <c r="A382" s="362"/>
      <c r="B382" s="362"/>
      <c r="C382" s="362"/>
      <c r="D382" s="362"/>
      <c r="E382" s="362"/>
      <c r="F382" s="362"/>
      <c r="G382" s="362"/>
      <c r="H382" s="362"/>
      <c r="I382" s="362"/>
      <c r="J382" s="362"/>
      <c r="K382" s="362"/>
      <c r="L382" s="362"/>
      <c r="M382" s="363"/>
      <c r="N382" s="358" t="s">
        <v>66</v>
      </c>
      <c r="O382" s="359"/>
      <c r="P382" s="359"/>
      <c r="Q382" s="359"/>
      <c r="R382" s="359"/>
      <c r="S382" s="359"/>
      <c r="T382" s="360"/>
      <c r="U382" s="37" t="s">
        <v>65</v>
      </c>
      <c r="V382" s="356">
        <f>IFERROR(SUM(V379:V380),"0")</f>
        <v>0</v>
      </c>
      <c r="W382" s="356">
        <f>IFERROR(SUM(W379:W380),"0")</f>
        <v>0</v>
      </c>
      <c r="X382" s="37"/>
      <c r="Y382" s="357"/>
      <c r="Z382" s="357"/>
    </row>
    <row r="383" spans="1:53" ht="14.25" hidden="1" customHeight="1" x14ac:dyDescent="0.25">
      <c r="A383" s="366" t="s">
        <v>60</v>
      </c>
      <c r="B383" s="362"/>
      <c r="C383" s="362"/>
      <c r="D383" s="362"/>
      <c r="E383" s="362"/>
      <c r="F383" s="362"/>
      <c r="G383" s="362"/>
      <c r="H383" s="362"/>
      <c r="I383" s="362"/>
      <c r="J383" s="362"/>
      <c r="K383" s="362"/>
      <c r="L383" s="362"/>
      <c r="M383" s="362"/>
      <c r="N383" s="362"/>
      <c r="O383" s="362"/>
      <c r="P383" s="362"/>
      <c r="Q383" s="362"/>
      <c r="R383" s="362"/>
      <c r="S383" s="362"/>
      <c r="T383" s="362"/>
      <c r="U383" s="362"/>
      <c r="V383" s="362"/>
      <c r="W383" s="362"/>
      <c r="X383" s="362"/>
      <c r="Y383" s="349"/>
      <c r="Z383" s="349"/>
    </row>
    <row r="384" spans="1:53" ht="27" hidden="1" customHeight="1" x14ac:dyDescent="0.25">
      <c r="A384" s="54" t="s">
        <v>520</v>
      </c>
      <c r="B384" s="54" t="s">
        <v>521</v>
      </c>
      <c r="C384" s="31">
        <v>4301031177</v>
      </c>
      <c r="D384" s="364">
        <v>4607091389753</v>
      </c>
      <c r="E384" s="365"/>
      <c r="F384" s="353">
        <v>0.7</v>
      </c>
      <c r="G384" s="32">
        <v>6</v>
      </c>
      <c r="H384" s="353">
        <v>4.2</v>
      </c>
      <c r="I384" s="353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70"/>
      <c r="P384" s="370"/>
      <c r="Q384" s="370"/>
      <c r="R384" s="365"/>
      <c r="S384" s="34"/>
      <c r="T384" s="34"/>
      <c r="U384" s="35" t="s">
        <v>65</v>
      </c>
      <c r="V384" s="354">
        <v>0</v>
      </c>
      <c r="W384" s="355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4301031174</v>
      </c>
      <c r="D385" s="364">
        <v>4607091389760</v>
      </c>
      <c r="E385" s="365"/>
      <c r="F385" s="353">
        <v>0.7</v>
      </c>
      <c r="G385" s="32">
        <v>6</v>
      </c>
      <c r="H385" s="353">
        <v>4.2</v>
      </c>
      <c r="I385" s="353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63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70"/>
      <c r="P385" s="370"/>
      <c r="Q385" s="370"/>
      <c r="R385" s="365"/>
      <c r="S385" s="34"/>
      <c r="T385" s="34"/>
      <c r="U385" s="35" t="s">
        <v>65</v>
      </c>
      <c r="V385" s="354">
        <v>0</v>
      </c>
      <c r="W385" s="355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524</v>
      </c>
      <c r="B386" s="54" t="s">
        <v>525</v>
      </c>
      <c r="C386" s="31">
        <v>4301031175</v>
      </c>
      <c r="D386" s="364">
        <v>4607091389746</v>
      </c>
      <c r="E386" s="365"/>
      <c r="F386" s="353">
        <v>0.7</v>
      </c>
      <c r="G386" s="32">
        <v>6</v>
      </c>
      <c r="H386" s="353">
        <v>4.2</v>
      </c>
      <c r="I386" s="353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70"/>
      <c r="P386" s="370"/>
      <c r="Q386" s="370"/>
      <c r="R386" s="365"/>
      <c r="S386" s="34"/>
      <c r="T386" s="34"/>
      <c r="U386" s="35" t="s">
        <v>65</v>
      </c>
      <c r="V386" s="354">
        <v>0</v>
      </c>
      <c r="W386" s="355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526</v>
      </c>
      <c r="B387" s="54" t="s">
        <v>527</v>
      </c>
      <c r="C387" s="31">
        <v>4301031236</v>
      </c>
      <c r="D387" s="364">
        <v>4680115882928</v>
      </c>
      <c r="E387" s="365"/>
      <c r="F387" s="353">
        <v>0.28000000000000003</v>
      </c>
      <c r="G387" s="32">
        <v>6</v>
      </c>
      <c r="H387" s="353">
        <v>1.68</v>
      </c>
      <c r="I387" s="353">
        <v>2.6</v>
      </c>
      <c r="J387" s="32">
        <v>156</v>
      </c>
      <c r="K387" s="32" t="s">
        <v>63</v>
      </c>
      <c r="L387" s="33" t="s">
        <v>64</v>
      </c>
      <c r="M387" s="32">
        <v>35</v>
      </c>
      <c r="N387" s="5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70"/>
      <c r="P387" s="370"/>
      <c r="Q387" s="370"/>
      <c r="R387" s="365"/>
      <c r="S387" s="34"/>
      <c r="T387" s="34"/>
      <c r="U387" s="35" t="s">
        <v>65</v>
      </c>
      <c r="V387" s="354">
        <v>0</v>
      </c>
      <c r="W387" s="355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528</v>
      </c>
      <c r="B388" s="54" t="s">
        <v>529</v>
      </c>
      <c r="C388" s="31">
        <v>4301031257</v>
      </c>
      <c r="D388" s="364">
        <v>4680115883147</v>
      </c>
      <c r="E388" s="365"/>
      <c r="F388" s="353">
        <v>0.28000000000000003</v>
      </c>
      <c r="G388" s="32">
        <v>6</v>
      </c>
      <c r="H388" s="353">
        <v>1.68</v>
      </c>
      <c r="I388" s="353">
        <v>1.81</v>
      </c>
      <c r="J388" s="32">
        <v>234</v>
      </c>
      <c r="K388" s="32" t="s">
        <v>165</v>
      </c>
      <c r="L388" s="33" t="s">
        <v>64</v>
      </c>
      <c r="M388" s="32">
        <v>45</v>
      </c>
      <c r="N388" s="6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70"/>
      <c r="P388" s="370"/>
      <c r="Q388" s="370"/>
      <c r="R388" s="365"/>
      <c r="S388" s="34"/>
      <c r="T388" s="34"/>
      <c r="U388" s="35" t="s">
        <v>65</v>
      </c>
      <c r="V388" s="354">
        <v>0</v>
      </c>
      <c r="W388" s="355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530</v>
      </c>
      <c r="B389" s="54" t="s">
        <v>531</v>
      </c>
      <c r="C389" s="31">
        <v>4301031178</v>
      </c>
      <c r="D389" s="364">
        <v>4607091384338</v>
      </c>
      <c r="E389" s="365"/>
      <c r="F389" s="353">
        <v>0.35</v>
      </c>
      <c r="G389" s="32">
        <v>6</v>
      </c>
      <c r="H389" s="353">
        <v>2.1</v>
      </c>
      <c r="I389" s="353">
        <v>2.23</v>
      </c>
      <c r="J389" s="32">
        <v>234</v>
      </c>
      <c r="K389" s="32" t="s">
        <v>165</v>
      </c>
      <c r="L389" s="33" t="s">
        <v>64</v>
      </c>
      <c r="M389" s="32">
        <v>45</v>
      </c>
      <c r="N389" s="72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70"/>
      <c r="P389" s="370"/>
      <c r="Q389" s="370"/>
      <c r="R389" s="365"/>
      <c r="S389" s="34"/>
      <c r="T389" s="34"/>
      <c r="U389" s="35" t="s">
        <v>65</v>
      </c>
      <c r="V389" s="354">
        <v>0</v>
      </c>
      <c r="W389" s="355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532</v>
      </c>
      <c r="B390" s="54" t="s">
        <v>533</v>
      </c>
      <c r="C390" s="31">
        <v>4301031254</v>
      </c>
      <c r="D390" s="364">
        <v>4680115883154</v>
      </c>
      <c r="E390" s="365"/>
      <c r="F390" s="353">
        <v>0.28000000000000003</v>
      </c>
      <c r="G390" s="32">
        <v>6</v>
      </c>
      <c r="H390" s="353">
        <v>1.68</v>
      </c>
      <c r="I390" s="353">
        <v>1.81</v>
      </c>
      <c r="J390" s="32">
        <v>234</v>
      </c>
      <c r="K390" s="32" t="s">
        <v>165</v>
      </c>
      <c r="L390" s="33" t="s">
        <v>64</v>
      </c>
      <c r="M390" s="32">
        <v>45</v>
      </c>
      <c r="N390" s="72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70"/>
      <c r="P390" s="370"/>
      <c r="Q390" s="370"/>
      <c r="R390" s="365"/>
      <c r="S390" s="34"/>
      <c r="T390" s="34"/>
      <c r="U390" s="35" t="s">
        <v>65</v>
      </c>
      <c r="V390" s="354">
        <v>0</v>
      </c>
      <c r="W390" s="355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534</v>
      </c>
      <c r="B391" s="54" t="s">
        <v>535</v>
      </c>
      <c r="C391" s="31">
        <v>4301031171</v>
      </c>
      <c r="D391" s="364">
        <v>4607091389524</v>
      </c>
      <c r="E391" s="365"/>
      <c r="F391" s="353">
        <v>0.35</v>
      </c>
      <c r="G391" s="32">
        <v>6</v>
      </c>
      <c r="H391" s="353">
        <v>2.1</v>
      </c>
      <c r="I391" s="353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70"/>
      <c r="P391" s="370"/>
      <c r="Q391" s="370"/>
      <c r="R391" s="365"/>
      <c r="S391" s="34"/>
      <c r="T391" s="34"/>
      <c r="U391" s="35" t="s">
        <v>65</v>
      </c>
      <c r="V391" s="354">
        <v>0</v>
      </c>
      <c r="W391" s="355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536</v>
      </c>
      <c r="B392" s="54" t="s">
        <v>537</v>
      </c>
      <c r="C392" s="31">
        <v>4301031258</v>
      </c>
      <c r="D392" s="364">
        <v>4680115883161</v>
      </c>
      <c r="E392" s="365"/>
      <c r="F392" s="353">
        <v>0.28000000000000003</v>
      </c>
      <c r="G392" s="32">
        <v>6</v>
      </c>
      <c r="H392" s="353">
        <v>1.68</v>
      </c>
      <c r="I392" s="353">
        <v>1.81</v>
      </c>
      <c r="J392" s="32">
        <v>234</v>
      </c>
      <c r="K392" s="32" t="s">
        <v>165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70"/>
      <c r="P392" s="370"/>
      <c r="Q392" s="370"/>
      <c r="R392" s="365"/>
      <c r="S392" s="34"/>
      <c r="T392" s="34"/>
      <c r="U392" s="35" t="s">
        <v>65</v>
      </c>
      <c r="V392" s="354">
        <v>0</v>
      </c>
      <c r="W392" s="355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538</v>
      </c>
      <c r="B393" s="54" t="s">
        <v>539</v>
      </c>
      <c r="C393" s="31">
        <v>4301031170</v>
      </c>
      <c r="D393" s="364">
        <v>4607091384345</v>
      </c>
      <c r="E393" s="365"/>
      <c r="F393" s="353">
        <v>0.35</v>
      </c>
      <c r="G393" s="32">
        <v>6</v>
      </c>
      <c r="H393" s="353">
        <v>2.1</v>
      </c>
      <c r="I393" s="353">
        <v>2.23</v>
      </c>
      <c r="J393" s="32">
        <v>234</v>
      </c>
      <c r="K393" s="32" t="s">
        <v>165</v>
      </c>
      <c r="L393" s="33" t="s">
        <v>64</v>
      </c>
      <c r="M393" s="32">
        <v>45</v>
      </c>
      <c r="N393" s="5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70"/>
      <c r="P393" s="370"/>
      <c r="Q393" s="370"/>
      <c r="R393" s="365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540</v>
      </c>
      <c r="B394" s="54" t="s">
        <v>541</v>
      </c>
      <c r="C394" s="31">
        <v>4301031256</v>
      </c>
      <c r="D394" s="364">
        <v>4680115883178</v>
      </c>
      <c r="E394" s="365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70"/>
      <c r="P394" s="370"/>
      <c r="Q394" s="370"/>
      <c r="R394" s="365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542</v>
      </c>
      <c r="B395" s="54" t="s">
        <v>543</v>
      </c>
      <c r="C395" s="31">
        <v>4301031172</v>
      </c>
      <c r="D395" s="364">
        <v>4607091389531</v>
      </c>
      <c r="E395" s="365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70"/>
      <c r="P395" s="370"/>
      <c r="Q395" s="370"/>
      <c r="R395" s="365"/>
      <c r="S395" s="34"/>
      <c r="T395" s="34"/>
      <c r="U395" s="35" t="s">
        <v>65</v>
      </c>
      <c r="V395" s="354">
        <v>0</v>
      </c>
      <c r="W395" s="355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544</v>
      </c>
      <c r="B396" s="54" t="s">
        <v>545</v>
      </c>
      <c r="C396" s="31">
        <v>4301031255</v>
      </c>
      <c r="D396" s="364">
        <v>4680115883185</v>
      </c>
      <c r="E396" s="365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70"/>
      <c r="P396" s="370"/>
      <c r="Q396" s="370"/>
      <c r="R396" s="365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idden="1" x14ac:dyDescent="0.2">
      <c r="A397" s="361"/>
      <c r="B397" s="362"/>
      <c r="C397" s="362"/>
      <c r="D397" s="362"/>
      <c r="E397" s="362"/>
      <c r="F397" s="362"/>
      <c r="G397" s="362"/>
      <c r="H397" s="362"/>
      <c r="I397" s="362"/>
      <c r="J397" s="362"/>
      <c r="K397" s="362"/>
      <c r="L397" s="362"/>
      <c r="M397" s="363"/>
      <c r="N397" s="358" t="s">
        <v>66</v>
      </c>
      <c r="O397" s="359"/>
      <c r="P397" s="359"/>
      <c r="Q397" s="359"/>
      <c r="R397" s="359"/>
      <c r="S397" s="359"/>
      <c r="T397" s="360"/>
      <c r="U397" s="37" t="s">
        <v>67</v>
      </c>
      <c r="V397" s="356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6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7"/>
      <c r="Z397" s="357"/>
    </row>
    <row r="398" spans="1:53" hidden="1" x14ac:dyDescent="0.2">
      <c r="A398" s="362"/>
      <c r="B398" s="362"/>
      <c r="C398" s="362"/>
      <c r="D398" s="362"/>
      <c r="E398" s="362"/>
      <c r="F398" s="362"/>
      <c r="G398" s="362"/>
      <c r="H398" s="362"/>
      <c r="I398" s="362"/>
      <c r="J398" s="362"/>
      <c r="K398" s="362"/>
      <c r="L398" s="362"/>
      <c r="M398" s="363"/>
      <c r="N398" s="358" t="s">
        <v>66</v>
      </c>
      <c r="O398" s="359"/>
      <c r="P398" s="359"/>
      <c r="Q398" s="359"/>
      <c r="R398" s="359"/>
      <c r="S398" s="359"/>
      <c r="T398" s="360"/>
      <c r="U398" s="37" t="s">
        <v>65</v>
      </c>
      <c r="V398" s="356">
        <f>IFERROR(SUM(V384:V396),"0")</f>
        <v>0</v>
      </c>
      <c r="W398" s="356">
        <f>IFERROR(SUM(W384:W396),"0")</f>
        <v>0</v>
      </c>
      <c r="X398" s="37"/>
      <c r="Y398" s="357"/>
      <c r="Z398" s="357"/>
    </row>
    <row r="399" spans="1:53" ht="14.25" hidden="1" customHeight="1" x14ac:dyDescent="0.25">
      <c r="A399" s="366" t="s">
        <v>68</v>
      </c>
      <c r="B399" s="362"/>
      <c r="C399" s="362"/>
      <c r="D399" s="362"/>
      <c r="E399" s="362"/>
      <c r="F399" s="362"/>
      <c r="G399" s="362"/>
      <c r="H399" s="362"/>
      <c r="I399" s="362"/>
      <c r="J399" s="362"/>
      <c r="K399" s="362"/>
      <c r="L399" s="362"/>
      <c r="M399" s="362"/>
      <c r="N399" s="362"/>
      <c r="O399" s="362"/>
      <c r="P399" s="362"/>
      <c r="Q399" s="362"/>
      <c r="R399" s="362"/>
      <c r="S399" s="362"/>
      <c r="T399" s="362"/>
      <c r="U399" s="362"/>
      <c r="V399" s="362"/>
      <c r="W399" s="362"/>
      <c r="X399" s="362"/>
      <c r="Y399" s="349"/>
      <c r="Z399" s="349"/>
    </row>
    <row r="400" spans="1:53" ht="27" hidden="1" customHeight="1" x14ac:dyDescent="0.25">
      <c r="A400" s="54" t="s">
        <v>546</v>
      </c>
      <c r="B400" s="54" t="s">
        <v>547</v>
      </c>
      <c r="C400" s="31">
        <v>4301051258</v>
      </c>
      <c r="D400" s="364">
        <v>4607091389685</v>
      </c>
      <c r="E400" s="365"/>
      <c r="F400" s="353">
        <v>1.3</v>
      </c>
      <c r="G400" s="32">
        <v>6</v>
      </c>
      <c r="H400" s="353">
        <v>7.8</v>
      </c>
      <c r="I400" s="353">
        <v>8.3460000000000001</v>
      </c>
      <c r="J400" s="32">
        <v>56</v>
      </c>
      <c r="K400" s="32" t="s">
        <v>100</v>
      </c>
      <c r="L400" s="33" t="s">
        <v>119</v>
      </c>
      <c r="M400" s="32">
        <v>45</v>
      </c>
      <c r="N400" s="45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70"/>
      <c r="P400" s="370"/>
      <c r="Q400" s="370"/>
      <c r="R400" s="365"/>
      <c r="S400" s="34"/>
      <c r="T400" s="34"/>
      <c r="U400" s="35" t="s">
        <v>65</v>
      </c>
      <c r="V400" s="354">
        <v>0</v>
      </c>
      <c r="W400" s="355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548</v>
      </c>
      <c r="B401" s="54" t="s">
        <v>549</v>
      </c>
      <c r="C401" s="31">
        <v>4301051431</v>
      </c>
      <c r="D401" s="364">
        <v>4607091389654</v>
      </c>
      <c r="E401" s="365"/>
      <c r="F401" s="353">
        <v>0.33</v>
      </c>
      <c r="G401" s="32">
        <v>6</v>
      </c>
      <c r="H401" s="353">
        <v>1.98</v>
      </c>
      <c r="I401" s="353">
        <v>2.258</v>
      </c>
      <c r="J401" s="32">
        <v>156</v>
      </c>
      <c r="K401" s="32" t="s">
        <v>63</v>
      </c>
      <c r="L401" s="33" t="s">
        <v>119</v>
      </c>
      <c r="M401" s="32">
        <v>45</v>
      </c>
      <c r="N401" s="6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70"/>
      <c r="P401" s="370"/>
      <c r="Q401" s="370"/>
      <c r="R401" s="365"/>
      <c r="S401" s="34"/>
      <c r="T401" s="34"/>
      <c r="U401" s="35" t="s">
        <v>65</v>
      </c>
      <c r="V401" s="354">
        <v>0</v>
      </c>
      <c r="W401" s="355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550</v>
      </c>
      <c r="B402" s="54" t="s">
        <v>551</v>
      </c>
      <c r="C402" s="31">
        <v>4301051284</v>
      </c>
      <c r="D402" s="364">
        <v>4607091384352</v>
      </c>
      <c r="E402" s="365"/>
      <c r="F402" s="353">
        <v>0.6</v>
      </c>
      <c r="G402" s="32">
        <v>4</v>
      </c>
      <c r="H402" s="353">
        <v>2.4</v>
      </c>
      <c r="I402" s="353">
        <v>2.6459999999999999</v>
      </c>
      <c r="J402" s="32">
        <v>120</v>
      </c>
      <c r="K402" s="32" t="s">
        <v>63</v>
      </c>
      <c r="L402" s="33" t="s">
        <v>119</v>
      </c>
      <c r="M402" s="32">
        <v>45</v>
      </c>
      <c r="N402" s="4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70"/>
      <c r="P402" s="370"/>
      <c r="Q402" s="370"/>
      <c r="R402" s="365"/>
      <c r="S402" s="34"/>
      <c r="T402" s="34"/>
      <c r="U402" s="35" t="s">
        <v>65</v>
      </c>
      <c r="V402" s="354">
        <v>0</v>
      </c>
      <c r="W402" s="355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552</v>
      </c>
      <c r="B403" s="54" t="s">
        <v>553</v>
      </c>
      <c r="C403" s="31">
        <v>4301051257</v>
      </c>
      <c r="D403" s="364">
        <v>4607091389661</v>
      </c>
      <c r="E403" s="365"/>
      <c r="F403" s="353">
        <v>0.55000000000000004</v>
      </c>
      <c r="G403" s="32">
        <v>4</v>
      </c>
      <c r="H403" s="353">
        <v>2.2000000000000002</v>
      </c>
      <c r="I403" s="353">
        <v>2.492</v>
      </c>
      <c r="J403" s="32">
        <v>120</v>
      </c>
      <c r="K403" s="32" t="s">
        <v>63</v>
      </c>
      <c r="L403" s="33" t="s">
        <v>119</v>
      </c>
      <c r="M403" s="32">
        <v>45</v>
      </c>
      <c r="N403" s="52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70"/>
      <c r="P403" s="370"/>
      <c r="Q403" s="370"/>
      <c r="R403" s="365"/>
      <c r="S403" s="34"/>
      <c r="T403" s="34"/>
      <c r="U403" s="35" t="s">
        <v>65</v>
      </c>
      <c r="V403" s="354">
        <v>0</v>
      </c>
      <c r="W403" s="355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61"/>
      <c r="B404" s="362"/>
      <c r="C404" s="362"/>
      <c r="D404" s="362"/>
      <c r="E404" s="362"/>
      <c r="F404" s="362"/>
      <c r="G404" s="362"/>
      <c r="H404" s="362"/>
      <c r="I404" s="362"/>
      <c r="J404" s="362"/>
      <c r="K404" s="362"/>
      <c r="L404" s="362"/>
      <c r="M404" s="363"/>
      <c r="N404" s="358" t="s">
        <v>66</v>
      </c>
      <c r="O404" s="359"/>
      <c r="P404" s="359"/>
      <c r="Q404" s="359"/>
      <c r="R404" s="359"/>
      <c r="S404" s="359"/>
      <c r="T404" s="360"/>
      <c r="U404" s="37" t="s">
        <v>67</v>
      </c>
      <c r="V404" s="356">
        <f>IFERROR(V400/H400,"0")+IFERROR(V401/H401,"0")+IFERROR(V402/H402,"0")+IFERROR(V403/H403,"0")</f>
        <v>0</v>
      </c>
      <c r="W404" s="356">
        <f>IFERROR(W400/H400,"0")+IFERROR(W401/H401,"0")+IFERROR(W402/H402,"0")+IFERROR(W403/H403,"0")</f>
        <v>0</v>
      </c>
      <c r="X404" s="356">
        <f>IFERROR(IF(X400="",0,X400),"0")+IFERROR(IF(X401="",0,X401),"0")+IFERROR(IF(X402="",0,X402),"0")+IFERROR(IF(X403="",0,X403),"0")</f>
        <v>0</v>
      </c>
      <c r="Y404" s="357"/>
      <c r="Z404" s="357"/>
    </row>
    <row r="405" spans="1:53" hidden="1" x14ac:dyDescent="0.2">
      <c r="A405" s="362"/>
      <c r="B405" s="362"/>
      <c r="C405" s="362"/>
      <c r="D405" s="362"/>
      <c r="E405" s="362"/>
      <c r="F405" s="362"/>
      <c r="G405" s="362"/>
      <c r="H405" s="362"/>
      <c r="I405" s="362"/>
      <c r="J405" s="362"/>
      <c r="K405" s="362"/>
      <c r="L405" s="362"/>
      <c r="M405" s="363"/>
      <c r="N405" s="358" t="s">
        <v>66</v>
      </c>
      <c r="O405" s="359"/>
      <c r="P405" s="359"/>
      <c r="Q405" s="359"/>
      <c r="R405" s="359"/>
      <c r="S405" s="359"/>
      <c r="T405" s="360"/>
      <c r="U405" s="37" t="s">
        <v>65</v>
      </c>
      <c r="V405" s="356">
        <f>IFERROR(SUM(V400:V403),"0")</f>
        <v>0</v>
      </c>
      <c r="W405" s="356">
        <f>IFERROR(SUM(W400:W403),"0")</f>
        <v>0</v>
      </c>
      <c r="X405" s="37"/>
      <c r="Y405" s="357"/>
      <c r="Z405" s="357"/>
    </row>
    <row r="406" spans="1:53" ht="14.25" hidden="1" customHeight="1" x14ac:dyDescent="0.25">
      <c r="A406" s="366" t="s">
        <v>203</v>
      </c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2"/>
      <c r="M406" s="362"/>
      <c r="N406" s="362"/>
      <c r="O406" s="362"/>
      <c r="P406" s="362"/>
      <c r="Q406" s="362"/>
      <c r="R406" s="362"/>
      <c r="S406" s="362"/>
      <c r="T406" s="362"/>
      <c r="U406" s="362"/>
      <c r="V406" s="362"/>
      <c r="W406" s="362"/>
      <c r="X406" s="362"/>
      <c r="Y406" s="349"/>
      <c r="Z406" s="349"/>
    </row>
    <row r="407" spans="1:53" ht="27" hidden="1" customHeight="1" x14ac:dyDescent="0.25">
      <c r="A407" s="54" t="s">
        <v>554</v>
      </c>
      <c r="B407" s="54" t="s">
        <v>555</v>
      </c>
      <c r="C407" s="31">
        <v>4301060352</v>
      </c>
      <c r="D407" s="364">
        <v>4680115881648</v>
      </c>
      <c r="E407" s="365"/>
      <c r="F407" s="353">
        <v>1</v>
      </c>
      <c r="G407" s="32">
        <v>4</v>
      </c>
      <c r="H407" s="353">
        <v>4</v>
      </c>
      <c r="I407" s="353">
        <v>4.4039999999999999</v>
      </c>
      <c r="J407" s="32">
        <v>104</v>
      </c>
      <c r="K407" s="32" t="s">
        <v>100</v>
      </c>
      <c r="L407" s="33" t="s">
        <v>64</v>
      </c>
      <c r="M407" s="32">
        <v>35</v>
      </c>
      <c r="N407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70"/>
      <c r="P407" s="370"/>
      <c r="Q407" s="370"/>
      <c r="R407" s="365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61"/>
      <c r="B408" s="362"/>
      <c r="C408" s="362"/>
      <c r="D408" s="362"/>
      <c r="E408" s="362"/>
      <c r="F408" s="362"/>
      <c r="G408" s="362"/>
      <c r="H408" s="362"/>
      <c r="I408" s="362"/>
      <c r="J408" s="362"/>
      <c r="K408" s="362"/>
      <c r="L408" s="362"/>
      <c r="M408" s="363"/>
      <c r="N408" s="358" t="s">
        <v>66</v>
      </c>
      <c r="O408" s="359"/>
      <c r="P408" s="359"/>
      <c r="Q408" s="359"/>
      <c r="R408" s="359"/>
      <c r="S408" s="359"/>
      <c r="T408" s="360"/>
      <c r="U408" s="37" t="s">
        <v>67</v>
      </c>
      <c r="V408" s="356">
        <f>IFERROR(V407/H407,"0")</f>
        <v>0</v>
      </c>
      <c r="W408" s="356">
        <f>IFERROR(W407/H407,"0")</f>
        <v>0</v>
      </c>
      <c r="X408" s="356">
        <f>IFERROR(IF(X407="",0,X407),"0")</f>
        <v>0</v>
      </c>
      <c r="Y408" s="357"/>
      <c r="Z408" s="357"/>
    </row>
    <row r="409" spans="1:53" hidden="1" x14ac:dyDescent="0.2">
      <c r="A409" s="362"/>
      <c r="B409" s="362"/>
      <c r="C409" s="362"/>
      <c r="D409" s="362"/>
      <c r="E409" s="362"/>
      <c r="F409" s="362"/>
      <c r="G409" s="362"/>
      <c r="H409" s="362"/>
      <c r="I409" s="362"/>
      <c r="J409" s="362"/>
      <c r="K409" s="362"/>
      <c r="L409" s="362"/>
      <c r="M409" s="363"/>
      <c r="N409" s="358" t="s">
        <v>66</v>
      </c>
      <c r="O409" s="359"/>
      <c r="P409" s="359"/>
      <c r="Q409" s="359"/>
      <c r="R409" s="359"/>
      <c r="S409" s="359"/>
      <c r="T409" s="360"/>
      <c r="U409" s="37" t="s">
        <v>65</v>
      </c>
      <c r="V409" s="356">
        <f>IFERROR(SUM(V407:V407),"0")</f>
        <v>0</v>
      </c>
      <c r="W409" s="356">
        <f>IFERROR(SUM(W407:W407),"0")</f>
        <v>0</v>
      </c>
      <c r="X409" s="37"/>
      <c r="Y409" s="357"/>
      <c r="Z409" s="357"/>
    </row>
    <row r="410" spans="1:53" ht="14.25" hidden="1" customHeight="1" x14ac:dyDescent="0.25">
      <c r="A410" s="366" t="s">
        <v>83</v>
      </c>
      <c r="B410" s="362"/>
      <c r="C410" s="362"/>
      <c r="D410" s="362"/>
      <c r="E410" s="362"/>
      <c r="F410" s="362"/>
      <c r="G410" s="362"/>
      <c r="H410" s="362"/>
      <c r="I410" s="362"/>
      <c r="J410" s="362"/>
      <c r="K410" s="362"/>
      <c r="L410" s="362"/>
      <c r="M410" s="362"/>
      <c r="N410" s="362"/>
      <c r="O410" s="362"/>
      <c r="P410" s="362"/>
      <c r="Q410" s="362"/>
      <c r="R410" s="362"/>
      <c r="S410" s="362"/>
      <c r="T410" s="362"/>
      <c r="U410" s="362"/>
      <c r="V410" s="362"/>
      <c r="W410" s="362"/>
      <c r="X410" s="362"/>
      <c r="Y410" s="349"/>
      <c r="Z410" s="349"/>
    </row>
    <row r="411" spans="1:53" ht="27" hidden="1" customHeight="1" x14ac:dyDescent="0.25">
      <c r="A411" s="54" t="s">
        <v>556</v>
      </c>
      <c r="B411" s="54" t="s">
        <v>557</v>
      </c>
      <c r="C411" s="31">
        <v>4301032046</v>
      </c>
      <c r="D411" s="364">
        <v>4680115884359</v>
      </c>
      <c r="E411" s="365"/>
      <c r="F411" s="353">
        <v>0.06</v>
      </c>
      <c r="G411" s="32">
        <v>20</v>
      </c>
      <c r="H411" s="353">
        <v>1.2</v>
      </c>
      <c r="I411" s="353">
        <v>1.8</v>
      </c>
      <c r="J411" s="32">
        <v>200</v>
      </c>
      <c r="K411" s="32" t="s">
        <v>558</v>
      </c>
      <c r="L411" s="33" t="s">
        <v>559</v>
      </c>
      <c r="M411" s="32">
        <v>60</v>
      </c>
      <c r="N411" s="52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70"/>
      <c r="P411" s="370"/>
      <c r="Q411" s="370"/>
      <c r="R411" s="365"/>
      <c r="S411" s="34"/>
      <c r="T411" s="34"/>
      <c r="U411" s="35" t="s">
        <v>65</v>
      </c>
      <c r="V411" s="354">
        <v>0</v>
      </c>
      <c r="W411" s="355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560</v>
      </c>
      <c r="B412" s="54" t="s">
        <v>561</v>
      </c>
      <c r="C412" s="31">
        <v>4301032045</v>
      </c>
      <c r="D412" s="364">
        <v>4680115884335</v>
      </c>
      <c r="E412" s="365"/>
      <c r="F412" s="353">
        <v>0.06</v>
      </c>
      <c r="G412" s="32">
        <v>20</v>
      </c>
      <c r="H412" s="353">
        <v>1.2</v>
      </c>
      <c r="I412" s="353">
        <v>1.8</v>
      </c>
      <c r="J412" s="32">
        <v>200</v>
      </c>
      <c r="K412" s="32" t="s">
        <v>558</v>
      </c>
      <c r="L412" s="33" t="s">
        <v>559</v>
      </c>
      <c r="M412" s="32">
        <v>60</v>
      </c>
      <c r="N412" s="4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70"/>
      <c r="P412" s="370"/>
      <c r="Q412" s="370"/>
      <c r="R412" s="365"/>
      <c r="S412" s="34"/>
      <c r="T412" s="34"/>
      <c r="U412" s="35" t="s">
        <v>65</v>
      </c>
      <c r="V412" s="354">
        <v>0</v>
      </c>
      <c r="W412" s="355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562</v>
      </c>
      <c r="B413" s="54" t="s">
        <v>563</v>
      </c>
      <c r="C413" s="31">
        <v>4301032047</v>
      </c>
      <c r="D413" s="364">
        <v>4680115884342</v>
      </c>
      <c r="E413" s="365"/>
      <c r="F413" s="353">
        <v>0.06</v>
      </c>
      <c r="G413" s="32">
        <v>20</v>
      </c>
      <c r="H413" s="353">
        <v>1.2</v>
      </c>
      <c r="I413" s="353">
        <v>1.8</v>
      </c>
      <c r="J413" s="32">
        <v>200</v>
      </c>
      <c r="K413" s="32" t="s">
        <v>558</v>
      </c>
      <c r="L413" s="33" t="s">
        <v>559</v>
      </c>
      <c r="M413" s="32">
        <v>60</v>
      </c>
      <c r="N413" s="4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70"/>
      <c r="P413" s="370"/>
      <c r="Q413" s="370"/>
      <c r="R413" s="365"/>
      <c r="S413" s="34"/>
      <c r="T413" s="34"/>
      <c r="U413" s="35" t="s">
        <v>65</v>
      </c>
      <c r="V413" s="354">
        <v>0</v>
      </c>
      <c r="W413" s="355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564</v>
      </c>
      <c r="B414" s="54" t="s">
        <v>565</v>
      </c>
      <c r="C414" s="31">
        <v>4301170011</v>
      </c>
      <c r="D414" s="364">
        <v>4680115884113</v>
      </c>
      <c r="E414" s="365"/>
      <c r="F414" s="353">
        <v>0.11</v>
      </c>
      <c r="G414" s="32">
        <v>12</v>
      </c>
      <c r="H414" s="353">
        <v>1.32</v>
      </c>
      <c r="I414" s="353">
        <v>1.88</v>
      </c>
      <c r="J414" s="32">
        <v>200</v>
      </c>
      <c r="K414" s="32" t="s">
        <v>558</v>
      </c>
      <c r="L414" s="33" t="s">
        <v>559</v>
      </c>
      <c r="M414" s="32">
        <v>150</v>
      </c>
      <c r="N414" s="6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70"/>
      <c r="P414" s="370"/>
      <c r="Q414" s="370"/>
      <c r="R414" s="365"/>
      <c r="S414" s="34"/>
      <c r="T414" s="34"/>
      <c r="U414" s="35" t="s">
        <v>65</v>
      </c>
      <c r="V414" s="354">
        <v>0</v>
      </c>
      <c r="W414" s="35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hidden="1" x14ac:dyDescent="0.2">
      <c r="A415" s="361"/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362"/>
      <c r="M415" s="363"/>
      <c r="N415" s="358" t="s">
        <v>66</v>
      </c>
      <c r="O415" s="359"/>
      <c r="P415" s="359"/>
      <c r="Q415" s="359"/>
      <c r="R415" s="359"/>
      <c r="S415" s="359"/>
      <c r="T415" s="360"/>
      <c r="U415" s="37" t="s">
        <v>67</v>
      </c>
      <c r="V415" s="356">
        <f>IFERROR(V411/H411,"0")+IFERROR(V412/H412,"0")+IFERROR(V413/H413,"0")+IFERROR(V414/H414,"0")</f>
        <v>0</v>
      </c>
      <c r="W415" s="356">
        <f>IFERROR(W411/H411,"0")+IFERROR(W412/H412,"0")+IFERROR(W413/H413,"0")+IFERROR(W414/H414,"0")</f>
        <v>0</v>
      </c>
      <c r="X415" s="356">
        <f>IFERROR(IF(X411="",0,X411),"0")+IFERROR(IF(X412="",0,X412),"0")+IFERROR(IF(X413="",0,X413),"0")+IFERROR(IF(X414="",0,X414),"0")</f>
        <v>0</v>
      </c>
      <c r="Y415" s="357"/>
      <c r="Z415" s="357"/>
    </row>
    <row r="416" spans="1:53" hidden="1" x14ac:dyDescent="0.2">
      <c r="A416" s="362"/>
      <c r="B416" s="362"/>
      <c r="C416" s="362"/>
      <c r="D416" s="362"/>
      <c r="E416" s="362"/>
      <c r="F416" s="362"/>
      <c r="G416" s="362"/>
      <c r="H416" s="362"/>
      <c r="I416" s="362"/>
      <c r="J416" s="362"/>
      <c r="K416" s="362"/>
      <c r="L416" s="362"/>
      <c r="M416" s="363"/>
      <c r="N416" s="358" t="s">
        <v>66</v>
      </c>
      <c r="O416" s="359"/>
      <c r="P416" s="359"/>
      <c r="Q416" s="359"/>
      <c r="R416" s="359"/>
      <c r="S416" s="359"/>
      <c r="T416" s="360"/>
      <c r="U416" s="37" t="s">
        <v>65</v>
      </c>
      <c r="V416" s="356">
        <f>IFERROR(SUM(V411:V414),"0")</f>
        <v>0</v>
      </c>
      <c r="W416" s="356">
        <f>IFERROR(SUM(W411:W414),"0")</f>
        <v>0</v>
      </c>
      <c r="X416" s="37"/>
      <c r="Y416" s="357"/>
      <c r="Z416" s="357"/>
    </row>
    <row r="417" spans="1:53" ht="16.5" hidden="1" customHeight="1" x14ac:dyDescent="0.25">
      <c r="A417" s="399" t="s">
        <v>566</v>
      </c>
      <c r="B417" s="362"/>
      <c r="C417" s="362"/>
      <c r="D417" s="362"/>
      <c r="E417" s="362"/>
      <c r="F417" s="362"/>
      <c r="G417" s="362"/>
      <c r="H417" s="362"/>
      <c r="I417" s="362"/>
      <c r="J417" s="362"/>
      <c r="K417" s="362"/>
      <c r="L417" s="362"/>
      <c r="M417" s="362"/>
      <c r="N417" s="362"/>
      <c r="O417" s="362"/>
      <c r="P417" s="362"/>
      <c r="Q417" s="362"/>
      <c r="R417" s="362"/>
      <c r="S417" s="362"/>
      <c r="T417" s="362"/>
      <c r="U417" s="362"/>
      <c r="V417" s="362"/>
      <c r="W417" s="362"/>
      <c r="X417" s="362"/>
      <c r="Y417" s="350"/>
      <c r="Z417" s="350"/>
    </row>
    <row r="418" spans="1:53" ht="14.25" hidden="1" customHeight="1" x14ac:dyDescent="0.25">
      <c r="A418" s="366" t="s">
        <v>97</v>
      </c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62"/>
      <c r="N418" s="362"/>
      <c r="O418" s="362"/>
      <c r="P418" s="362"/>
      <c r="Q418" s="362"/>
      <c r="R418" s="362"/>
      <c r="S418" s="362"/>
      <c r="T418" s="362"/>
      <c r="U418" s="362"/>
      <c r="V418" s="362"/>
      <c r="W418" s="362"/>
      <c r="X418" s="362"/>
      <c r="Y418" s="349"/>
      <c r="Z418" s="349"/>
    </row>
    <row r="419" spans="1:53" ht="27" hidden="1" customHeight="1" x14ac:dyDescent="0.25">
      <c r="A419" s="54" t="s">
        <v>567</v>
      </c>
      <c r="B419" s="54" t="s">
        <v>568</v>
      </c>
      <c r="C419" s="31">
        <v>4301020196</v>
      </c>
      <c r="D419" s="364">
        <v>4607091389388</v>
      </c>
      <c r="E419" s="365"/>
      <c r="F419" s="353">
        <v>1.3</v>
      </c>
      <c r="G419" s="32">
        <v>4</v>
      </c>
      <c r="H419" s="353">
        <v>5.2</v>
      </c>
      <c r="I419" s="353">
        <v>5.6079999999999997</v>
      </c>
      <c r="J419" s="32">
        <v>104</v>
      </c>
      <c r="K419" s="32" t="s">
        <v>100</v>
      </c>
      <c r="L419" s="33" t="s">
        <v>119</v>
      </c>
      <c r="M419" s="32">
        <v>35</v>
      </c>
      <c r="N419" s="66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70"/>
      <c r="P419" s="370"/>
      <c r="Q419" s="370"/>
      <c r="R419" s="365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569</v>
      </c>
      <c r="B420" s="54" t="s">
        <v>570</v>
      </c>
      <c r="C420" s="31">
        <v>4301020185</v>
      </c>
      <c r="D420" s="364">
        <v>4607091389364</v>
      </c>
      <c r="E420" s="365"/>
      <c r="F420" s="353">
        <v>0.42</v>
      </c>
      <c r="G420" s="32">
        <v>6</v>
      </c>
      <c r="H420" s="353">
        <v>2.52</v>
      </c>
      <c r="I420" s="353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70"/>
      <c r="P420" s="370"/>
      <c r="Q420" s="370"/>
      <c r="R420" s="365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1"/>
      <c r="B421" s="362"/>
      <c r="C421" s="362"/>
      <c r="D421" s="362"/>
      <c r="E421" s="362"/>
      <c r="F421" s="362"/>
      <c r="G421" s="362"/>
      <c r="H421" s="362"/>
      <c r="I421" s="362"/>
      <c r="J421" s="362"/>
      <c r="K421" s="362"/>
      <c r="L421" s="362"/>
      <c r="M421" s="363"/>
      <c r="N421" s="358" t="s">
        <v>66</v>
      </c>
      <c r="O421" s="359"/>
      <c r="P421" s="359"/>
      <c r="Q421" s="359"/>
      <c r="R421" s="359"/>
      <c r="S421" s="359"/>
      <c r="T421" s="360"/>
      <c r="U421" s="37" t="s">
        <v>67</v>
      </c>
      <c r="V421" s="356">
        <f>IFERROR(V419/H419,"0")+IFERROR(V420/H420,"0")</f>
        <v>0</v>
      </c>
      <c r="W421" s="356">
        <f>IFERROR(W419/H419,"0")+IFERROR(W420/H420,"0")</f>
        <v>0</v>
      </c>
      <c r="X421" s="356">
        <f>IFERROR(IF(X419="",0,X419),"0")+IFERROR(IF(X420="",0,X420),"0")</f>
        <v>0</v>
      </c>
      <c r="Y421" s="357"/>
      <c r="Z421" s="357"/>
    </row>
    <row r="422" spans="1:53" hidden="1" x14ac:dyDescent="0.2">
      <c r="A422" s="362"/>
      <c r="B422" s="362"/>
      <c r="C422" s="362"/>
      <c r="D422" s="362"/>
      <c r="E422" s="362"/>
      <c r="F422" s="362"/>
      <c r="G422" s="362"/>
      <c r="H422" s="362"/>
      <c r="I422" s="362"/>
      <c r="J422" s="362"/>
      <c r="K422" s="362"/>
      <c r="L422" s="362"/>
      <c r="M422" s="363"/>
      <c r="N422" s="358" t="s">
        <v>66</v>
      </c>
      <c r="O422" s="359"/>
      <c r="P422" s="359"/>
      <c r="Q422" s="359"/>
      <c r="R422" s="359"/>
      <c r="S422" s="359"/>
      <c r="T422" s="360"/>
      <c r="U422" s="37" t="s">
        <v>65</v>
      </c>
      <c r="V422" s="356">
        <f>IFERROR(SUM(V419:V420),"0")</f>
        <v>0</v>
      </c>
      <c r="W422" s="356">
        <f>IFERROR(SUM(W419:W420),"0")</f>
        <v>0</v>
      </c>
      <c r="X422" s="37"/>
      <c r="Y422" s="357"/>
      <c r="Z422" s="357"/>
    </row>
    <row r="423" spans="1:53" ht="14.25" hidden="1" customHeight="1" x14ac:dyDescent="0.25">
      <c r="A423" s="366" t="s">
        <v>60</v>
      </c>
      <c r="B423" s="362"/>
      <c r="C423" s="362"/>
      <c r="D423" s="362"/>
      <c r="E423" s="362"/>
      <c r="F423" s="362"/>
      <c r="G423" s="362"/>
      <c r="H423" s="362"/>
      <c r="I423" s="362"/>
      <c r="J423" s="362"/>
      <c r="K423" s="362"/>
      <c r="L423" s="362"/>
      <c r="M423" s="362"/>
      <c r="N423" s="362"/>
      <c r="O423" s="362"/>
      <c r="P423" s="362"/>
      <c r="Q423" s="362"/>
      <c r="R423" s="362"/>
      <c r="S423" s="362"/>
      <c r="T423" s="362"/>
      <c r="U423" s="362"/>
      <c r="V423" s="362"/>
      <c r="W423" s="362"/>
      <c r="X423" s="362"/>
      <c r="Y423" s="349"/>
      <c r="Z423" s="349"/>
    </row>
    <row r="424" spans="1:53" ht="27" hidden="1" customHeight="1" x14ac:dyDescent="0.25">
      <c r="A424" s="54" t="s">
        <v>571</v>
      </c>
      <c r="B424" s="54" t="s">
        <v>572</v>
      </c>
      <c r="C424" s="31">
        <v>4301031212</v>
      </c>
      <c r="D424" s="364">
        <v>4607091389739</v>
      </c>
      <c r="E424" s="365"/>
      <c r="F424" s="353">
        <v>0.7</v>
      </c>
      <c r="G424" s="32">
        <v>6</v>
      </c>
      <c r="H424" s="353">
        <v>4.2</v>
      </c>
      <c r="I424" s="353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2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70"/>
      <c r="P424" s="370"/>
      <c r="Q424" s="370"/>
      <c r="R424" s="365"/>
      <c r="S424" s="34"/>
      <c r="T424" s="34"/>
      <c r="U424" s="35" t="s">
        <v>65</v>
      </c>
      <c r="V424" s="354">
        <v>0</v>
      </c>
      <c r="W424" s="355">
        <f t="shared" ref="W424:W430" si="20">IFERROR(IF(V424="",0,CEILING((V424/$H424),1)*$H424),"")</f>
        <v>0</v>
      </c>
      <c r="X424" s="36" t="str">
        <f>IFERROR(IF(W424=0,"",ROUNDUP(W424/H424,0)*0.00753),"")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573</v>
      </c>
      <c r="B425" s="54" t="s">
        <v>574</v>
      </c>
      <c r="C425" s="31">
        <v>4301031247</v>
      </c>
      <c r="D425" s="364">
        <v>4680115883048</v>
      </c>
      <c r="E425" s="365"/>
      <c r="F425" s="353">
        <v>1</v>
      </c>
      <c r="G425" s="32">
        <v>4</v>
      </c>
      <c r="H425" s="353">
        <v>4</v>
      </c>
      <c r="I425" s="353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70"/>
      <c r="P425" s="370"/>
      <c r="Q425" s="370"/>
      <c r="R425" s="365"/>
      <c r="S425" s="34"/>
      <c r="T425" s="34"/>
      <c r="U425" s="35" t="s">
        <v>65</v>
      </c>
      <c r="V425" s="354">
        <v>0</v>
      </c>
      <c r="W425" s="355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575</v>
      </c>
      <c r="B426" s="54" t="s">
        <v>576</v>
      </c>
      <c r="C426" s="31">
        <v>4301031176</v>
      </c>
      <c r="D426" s="364">
        <v>4607091389425</v>
      </c>
      <c r="E426" s="365"/>
      <c r="F426" s="353">
        <v>0.35</v>
      </c>
      <c r="G426" s="32">
        <v>6</v>
      </c>
      <c r="H426" s="353">
        <v>2.1</v>
      </c>
      <c r="I426" s="353">
        <v>2.23</v>
      </c>
      <c r="J426" s="32">
        <v>234</v>
      </c>
      <c r="K426" s="32" t="s">
        <v>165</v>
      </c>
      <c r="L426" s="33" t="s">
        <v>64</v>
      </c>
      <c r="M426" s="32">
        <v>45</v>
      </c>
      <c r="N426" s="44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70"/>
      <c r="P426" s="370"/>
      <c r="Q426" s="370"/>
      <c r="R426" s="365"/>
      <c r="S426" s="34"/>
      <c r="T426" s="34"/>
      <c r="U426" s="35" t="s">
        <v>65</v>
      </c>
      <c r="V426" s="354">
        <v>0</v>
      </c>
      <c r="W426" s="355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577</v>
      </c>
      <c r="B427" s="54" t="s">
        <v>578</v>
      </c>
      <c r="C427" s="31">
        <v>4301031215</v>
      </c>
      <c r="D427" s="364">
        <v>4680115882911</v>
      </c>
      <c r="E427" s="365"/>
      <c r="F427" s="353">
        <v>0.4</v>
      </c>
      <c r="G427" s="32">
        <v>6</v>
      </c>
      <c r="H427" s="353">
        <v>2.4</v>
      </c>
      <c r="I427" s="353">
        <v>2.5299999999999998</v>
      </c>
      <c r="J427" s="32">
        <v>234</v>
      </c>
      <c r="K427" s="32" t="s">
        <v>165</v>
      </c>
      <c r="L427" s="33" t="s">
        <v>64</v>
      </c>
      <c r="M427" s="32">
        <v>40</v>
      </c>
      <c r="N427" s="51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70"/>
      <c r="P427" s="370"/>
      <c r="Q427" s="370"/>
      <c r="R427" s="365"/>
      <c r="S427" s="34"/>
      <c r="T427" s="34"/>
      <c r="U427" s="35" t="s">
        <v>65</v>
      </c>
      <c r="V427" s="354">
        <v>0</v>
      </c>
      <c r="W427" s="355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579</v>
      </c>
      <c r="B428" s="54" t="s">
        <v>580</v>
      </c>
      <c r="C428" s="31">
        <v>4301031167</v>
      </c>
      <c r="D428" s="364">
        <v>4680115880771</v>
      </c>
      <c r="E428" s="365"/>
      <c r="F428" s="353">
        <v>0.28000000000000003</v>
      </c>
      <c r="G428" s="32">
        <v>6</v>
      </c>
      <c r="H428" s="353">
        <v>1.68</v>
      </c>
      <c r="I428" s="353">
        <v>1.81</v>
      </c>
      <c r="J428" s="32">
        <v>234</v>
      </c>
      <c r="K428" s="32" t="s">
        <v>165</v>
      </c>
      <c r="L428" s="33" t="s">
        <v>64</v>
      </c>
      <c r="M428" s="32">
        <v>45</v>
      </c>
      <c r="N428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70"/>
      <c r="P428" s="370"/>
      <c r="Q428" s="370"/>
      <c r="R428" s="365"/>
      <c r="S428" s="34"/>
      <c r="T428" s="34"/>
      <c r="U428" s="35" t="s">
        <v>65</v>
      </c>
      <c r="V428" s="354">
        <v>0</v>
      </c>
      <c r="W428" s="35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581</v>
      </c>
      <c r="B429" s="54" t="s">
        <v>582</v>
      </c>
      <c r="C429" s="31">
        <v>4301031173</v>
      </c>
      <c r="D429" s="364">
        <v>4607091389500</v>
      </c>
      <c r="E429" s="365"/>
      <c r="F429" s="353">
        <v>0.35</v>
      </c>
      <c r="G429" s="32">
        <v>6</v>
      </c>
      <c r="H429" s="353">
        <v>2.1</v>
      </c>
      <c r="I429" s="353">
        <v>2.23</v>
      </c>
      <c r="J429" s="32">
        <v>234</v>
      </c>
      <c r="K429" s="32" t="s">
        <v>165</v>
      </c>
      <c r="L429" s="33" t="s">
        <v>64</v>
      </c>
      <c r="M429" s="32">
        <v>45</v>
      </c>
      <c r="N429" s="44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70"/>
      <c r="P429" s="370"/>
      <c r="Q429" s="370"/>
      <c r="R429" s="365"/>
      <c r="S429" s="34"/>
      <c r="T429" s="34"/>
      <c r="U429" s="35" t="s">
        <v>65</v>
      </c>
      <c r="V429" s="354">
        <v>0</v>
      </c>
      <c r="W429" s="35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583</v>
      </c>
      <c r="B430" s="54" t="s">
        <v>584</v>
      </c>
      <c r="C430" s="31">
        <v>4301031103</v>
      </c>
      <c r="D430" s="364">
        <v>4680115881983</v>
      </c>
      <c r="E430" s="365"/>
      <c r="F430" s="353">
        <v>0.28000000000000003</v>
      </c>
      <c r="G430" s="32">
        <v>4</v>
      </c>
      <c r="H430" s="353">
        <v>1.1200000000000001</v>
      </c>
      <c r="I430" s="353">
        <v>1.252</v>
      </c>
      <c r="J430" s="32">
        <v>234</v>
      </c>
      <c r="K430" s="32" t="s">
        <v>165</v>
      </c>
      <c r="L430" s="33" t="s">
        <v>64</v>
      </c>
      <c r="M430" s="32">
        <v>40</v>
      </c>
      <c r="N430" s="6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70"/>
      <c r="P430" s="370"/>
      <c r="Q430" s="370"/>
      <c r="R430" s="365"/>
      <c r="S430" s="34"/>
      <c r="T430" s="34"/>
      <c r="U430" s="35" t="s">
        <v>65</v>
      </c>
      <c r="V430" s="354">
        <v>0</v>
      </c>
      <c r="W430" s="35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idden="1" x14ac:dyDescent="0.2">
      <c r="A431" s="361"/>
      <c r="B431" s="362"/>
      <c r="C431" s="362"/>
      <c r="D431" s="362"/>
      <c r="E431" s="362"/>
      <c r="F431" s="362"/>
      <c r="G431" s="362"/>
      <c r="H431" s="362"/>
      <c r="I431" s="362"/>
      <c r="J431" s="362"/>
      <c r="K431" s="362"/>
      <c r="L431" s="362"/>
      <c r="M431" s="363"/>
      <c r="N431" s="358" t="s">
        <v>66</v>
      </c>
      <c r="O431" s="359"/>
      <c r="P431" s="359"/>
      <c r="Q431" s="359"/>
      <c r="R431" s="359"/>
      <c r="S431" s="359"/>
      <c r="T431" s="360"/>
      <c r="U431" s="37" t="s">
        <v>67</v>
      </c>
      <c r="V431" s="356">
        <f>IFERROR(V424/H424,"0")+IFERROR(V425/H425,"0")+IFERROR(V426/H426,"0")+IFERROR(V427/H427,"0")+IFERROR(V428/H428,"0")+IFERROR(V429/H429,"0")+IFERROR(V430/H430,"0")</f>
        <v>0</v>
      </c>
      <c r="W431" s="356">
        <f>IFERROR(W424/H424,"0")+IFERROR(W425/H425,"0")+IFERROR(W426/H426,"0")+IFERROR(W427/H427,"0")+IFERROR(W428/H428,"0")+IFERROR(W429/H429,"0")+IFERROR(W430/H430,"0")</f>
        <v>0</v>
      </c>
      <c r="X431" s="356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357"/>
      <c r="Z431" s="357"/>
    </row>
    <row r="432" spans="1:53" hidden="1" x14ac:dyDescent="0.2">
      <c r="A432" s="362"/>
      <c r="B432" s="362"/>
      <c r="C432" s="362"/>
      <c r="D432" s="362"/>
      <c r="E432" s="362"/>
      <c r="F432" s="362"/>
      <c r="G432" s="362"/>
      <c r="H432" s="362"/>
      <c r="I432" s="362"/>
      <c r="J432" s="362"/>
      <c r="K432" s="362"/>
      <c r="L432" s="362"/>
      <c r="M432" s="363"/>
      <c r="N432" s="358" t="s">
        <v>66</v>
      </c>
      <c r="O432" s="359"/>
      <c r="P432" s="359"/>
      <c r="Q432" s="359"/>
      <c r="R432" s="359"/>
      <c r="S432" s="359"/>
      <c r="T432" s="360"/>
      <c r="U432" s="37" t="s">
        <v>65</v>
      </c>
      <c r="V432" s="356">
        <f>IFERROR(SUM(V424:V430),"0")</f>
        <v>0</v>
      </c>
      <c r="W432" s="356">
        <f>IFERROR(SUM(W424:W430),"0")</f>
        <v>0</v>
      </c>
      <c r="X432" s="37"/>
      <c r="Y432" s="357"/>
      <c r="Z432" s="357"/>
    </row>
    <row r="433" spans="1:53" ht="14.25" hidden="1" customHeight="1" x14ac:dyDescent="0.25">
      <c r="A433" s="366" t="s">
        <v>92</v>
      </c>
      <c r="B433" s="362"/>
      <c r="C433" s="362"/>
      <c r="D433" s="362"/>
      <c r="E433" s="362"/>
      <c r="F433" s="362"/>
      <c r="G433" s="362"/>
      <c r="H433" s="362"/>
      <c r="I433" s="362"/>
      <c r="J433" s="362"/>
      <c r="K433" s="362"/>
      <c r="L433" s="362"/>
      <c r="M433" s="362"/>
      <c r="N433" s="362"/>
      <c r="O433" s="362"/>
      <c r="P433" s="362"/>
      <c r="Q433" s="362"/>
      <c r="R433" s="362"/>
      <c r="S433" s="362"/>
      <c r="T433" s="362"/>
      <c r="U433" s="362"/>
      <c r="V433" s="362"/>
      <c r="W433" s="362"/>
      <c r="X433" s="362"/>
      <c r="Y433" s="349"/>
      <c r="Z433" s="349"/>
    </row>
    <row r="434" spans="1:53" ht="27" hidden="1" customHeight="1" x14ac:dyDescent="0.25">
      <c r="A434" s="54" t="s">
        <v>585</v>
      </c>
      <c r="B434" s="54" t="s">
        <v>586</v>
      </c>
      <c r="C434" s="31">
        <v>4301170010</v>
      </c>
      <c r="D434" s="364">
        <v>4680115884090</v>
      </c>
      <c r="E434" s="365"/>
      <c r="F434" s="353">
        <v>0.11</v>
      </c>
      <c r="G434" s="32">
        <v>12</v>
      </c>
      <c r="H434" s="353">
        <v>1.32</v>
      </c>
      <c r="I434" s="353">
        <v>1.88</v>
      </c>
      <c r="J434" s="32">
        <v>200</v>
      </c>
      <c r="K434" s="32" t="s">
        <v>558</v>
      </c>
      <c r="L434" s="33" t="s">
        <v>559</v>
      </c>
      <c r="M434" s="32">
        <v>150</v>
      </c>
      <c r="N434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70"/>
      <c r="P434" s="370"/>
      <c r="Q434" s="370"/>
      <c r="R434" s="365"/>
      <c r="S434" s="34"/>
      <c r="T434" s="34"/>
      <c r="U434" s="35" t="s">
        <v>65</v>
      </c>
      <c r="V434" s="354">
        <v>0</v>
      </c>
      <c r="W434" s="355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61"/>
      <c r="B435" s="362"/>
      <c r="C435" s="362"/>
      <c r="D435" s="362"/>
      <c r="E435" s="362"/>
      <c r="F435" s="362"/>
      <c r="G435" s="362"/>
      <c r="H435" s="362"/>
      <c r="I435" s="362"/>
      <c r="J435" s="362"/>
      <c r="K435" s="362"/>
      <c r="L435" s="362"/>
      <c r="M435" s="363"/>
      <c r="N435" s="358" t="s">
        <v>66</v>
      </c>
      <c r="O435" s="359"/>
      <c r="P435" s="359"/>
      <c r="Q435" s="359"/>
      <c r="R435" s="359"/>
      <c r="S435" s="359"/>
      <c r="T435" s="360"/>
      <c r="U435" s="37" t="s">
        <v>67</v>
      </c>
      <c r="V435" s="356">
        <f>IFERROR(V434/H434,"0")</f>
        <v>0</v>
      </c>
      <c r="W435" s="356">
        <f>IFERROR(W434/H434,"0")</f>
        <v>0</v>
      </c>
      <c r="X435" s="356">
        <f>IFERROR(IF(X434="",0,X434),"0")</f>
        <v>0</v>
      </c>
      <c r="Y435" s="357"/>
      <c r="Z435" s="357"/>
    </row>
    <row r="436" spans="1:53" hidden="1" x14ac:dyDescent="0.2">
      <c r="A436" s="362"/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3"/>
      <c r="N436" s="358" t="s">
        <v>66</v>
      </c>
      <c r="O436" s="359"/>
      <c r="P436" s="359"/>
      <c r="Q436" s="359"/>
      <c r="R436" s="359"/>
      <c r="S436" s="359"/>
      <c r="T436" s="360"/>
      <c r="U436" s="37" t="s">
        <v>65</v>
      </c>
      <c r="V436" s="356">
        <f>IFERROR(SUM(V434:V434),"0")</f>
        <v>0</v>
      </c>
      <c r="W436" s="356">
        <f>IFERROR(SUM(W434:W434),"0")</f>
        <v>0</v>
      </c>
      <c r="X436" s="37"/>
      <c r="Y436" s="357"/>
      <c r="Z436" s="357"/>
    </row>
    <row r="437" spans="1:53" ht="14.25" hidden="1" customHeight="1" x14ac:dyDescent="0.25">
      <c r="A437" s="366" t="s">
        <v>587</v>
      </c>
      <c r="B437" s="362"/>
      <c r="C437" s="362"/>
      <c r="D437" s="362"/>
      <c r="E437" s="362"/>
      <c r="F437" s="362"/>
      <c r="G437" s="362"/>
      <c r="H437" s="362"/>
      <c r="I437" s="362"/>
      <c r="J437" s="362"/>
      <c r="K437" s="362"/>
      <c r="L437" s="362"/>
      <c r="M437" s="362"/>
      <c r="N437" s="362"/>
      <c r="O437" s="362"/>
      <c r="P437" s="362"/>
      <c r="Q437" s="362"/>
      <c r="R437" s="362"/>
      <c r="S437" s="362"/>
      <c r="T437" s="362"/>
      <c r="U437" s="362"/>
      <c r="V437" s="362"/>
      <c r="W437" s="362"/>
      <c r="X437" s="362"/>
      <c r="Y437" s="349"/>
      <c r="Z437" s="349"/>
    </row>
    <row r="438" spans="1:53" ht="27" hidden="1" customHeight="1" x14ac:dyDescent="0.25">
      <c r="A438" s="54" t="s">
        <v>588</v>
      </c>
      <c r="B438" s="54" t="s">
        <v>589</v>
      </c>
      <c r="C438" s="31">
        <v>4301040357</v>
      </c>
      <c r="D438" s="364">
        <v>4680115884564</v>
      </c>
      <c r="E438" s="365"/>
      <c r="F438" s="353">
        <v>0.15</v>
      </c>
      <c r="G438" s="32">
        <v>20</v>
      </c>
      <c r="H438" s="353">
        <v>3</v>
      </c>
      <c r="I438" s="353">
        <v>3.6</v>
      </c>
      <c r="J438" s="32">
        <v>200</v>
      </c>
      <c r="K438" s="32" t="s">
        <v>558</v>
      </c>
      <c r="L438" s="33" t="s">
        <v>559</v>
      </c>
      <c r="M438" s="32">
        <v>60</v>
      </c>
      <c r="N438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70"/>
      <c r="P438" s="370"/>
      <c r="Q438" s="370"/>
      <c r="R438" s="365"/>
      <c r="S438" s="34"/>
      <c r="T438" s="34"/>
      <c r="U438" s="35" t="s">
        <v>65</v>
      </c>
      <c r="V438" s="354">
        <v>0</v>
      </c>
      <c r="W438" s="355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61"/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63"/>
      <c r="N439" s="358" t="s">
        <v>66</v>
      </c>
      <c r="O439" s="359"/>
      <c r="P439" s="359"/>
      <c r="Q439" s="359"/>
      <c r="R439" s="359"/>
      <c r="S439" s="359"/>
      <c r="T439" s="360"/>
      <c r="U439" s="37" t="s">
        <v>67</v>
      </c>
      <c r="V439" s="356">
        <f>IFERROR(V438/H438,"0")</f>
        <v>0</v>
      </c>
      <c r="W439" s="356">
        <f>IFERROR(W438/H438,"0")</f>
        <v>0</v>
      </c>
      <c r="X439" s="356">
        <f>IFERROR(IF(X438="",0,X438),"0")</f>
        <v>0</v>
      </c>
      <c r="Y439" s="357"/>
      <c r="Z439" s="357"/>
    </row>
    <row r="440" spans="1:53" hidden="1" x14ac:dyDescent="0.2">
      <c r="A440" s="362"/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3"/>
      <c r="N440" s="358" t="s">
        <v>66</v>
      </c>
      <c r="O440" s="359"/>
      <c r="P440" s="359"/>
      <c r="Q440" s="359"/>
      <c r="R440" s="359"/>
      <c r="S440" s="359"/>
      <c r="T440" s="360"/>
      <c r="U440" s="37" t="s">
        <v>65</v>
      </c>
      <c r="V440" s="356">
        <f>IFERROR(SUM(V438:V438),"0")</f>
        <v>0</v>
      </c>
      <c r="W440" s="356">
        <f>IFERROR(SUM(W438:W438),"0")</f>
        <v>0</v>
      </c>
      <c r="X440" s="37"/>
      <c r="Y440" s="357"/>
      <c r="Z440" s="357"/>
    </row>
    <row r="441" spans="1:53" ht="27.75" hidden="1" customHeight="1" x14ac:dyDescent="0.2">
      <c r="A441" s="450" t="s">
        <v>590</v>
      </c>
      <c r="B441" s="451"/>
      <c r="C441" s="451"/>
      <c r="D441" s="451"/>
      <c r="E441" s="451"/>
      <c r="F441" s="451"/>
      <c r="G441" s="451"/>
      <c r="H441" s="451"/>
      <c r="I441" s="451"/>
      <c r="J441" s="451"/>
      <c r="K441" s="451"/>
      <c r="L441" s="451"/>
      <c r="M441" s="451"/>
      <c r="N441" s="451"/>
      <c r="O441" s="451"/>
      <c r="P441" s="451"/>
      <c r="Q441" s="451"/>
      <c r="R441" s="451"/>
      <c r="S441" s="451"/>
      <c r="T441" s="451"/>
      <c r="U441" s="451"/>
      <c r="V441" s="451"/>
      <c r="W441" s="451"/>
      <c r="X441" s="451"/>
      <c r="Y441" s="48"/>
      <c r="Z441" s="48"/>
    </row>
    <row r="442" spans="1:53" ht="16.5" hidden="1" customHeight="1" x14ac:dyDescent="0.25">
      <c r="A442" s="399" t="s">
        <v>590</v>
      </c>
      <c r="B442" s="362"/>
      <c r="C442" s="362"/>
      <c r="D442" s="362"/>
      <c r="E442" s="362"/>
      <c r="F442" s="362"/>
      <c r="G442" s="362"/>
      <c r="H442" s="362"/>
      <c r="I442" s="362"/>
      <c r="J442" s="362"/>
      <c r="K442" s="362"/>
      <c r="L442" s="362"/>
      <c r="M442" s="362"/>
      <c r="N442" s="362"/>
      <c r="O442" s="362"/>
      <c r="P442" s="362"/>
      <c r="Q442" s="362"/>
      <c r="R442" s="362"/>
      <c r="S442" s="362"/>
      <c r="T442" s="362"/>
      <c r="U442" s="362"/>
      <c r="V442" s="362"/>
      <c r="W442" s="362"/>
      <c r="X442" s="362"/>
      <c r="Y442" s="350"/>
      <c r="Z442" s="350"/>
    </row>
    <row r="443" spans="1:53" ht="14.25" hidden="1" customHeight="1" x14ac:dyDescent="0.25">
      <c r="A443" s="366" t="s">
        <v>105</v>
      </c>
      <c r="B443" s="362"/>
      <c r="C443" s="362"/>
      <c r="D443" s="362"/>
      <c r="E443" s="362"/>
      <c r="F443" s="362"/>
      <c r="G443" s="362"/>
      <c r="H443" s="362"/>
      <c r="I443" s="362"/>
      <c r="J443" s="362"/>
      <c r="K443" s="362"/>
      <c r="L443" s="362"/>
      <c r="M443" s="362"/>
      <c r="N443" s="362"/>
      <c r="O443" s="362"/>
      <c r="P443" s="362"/>
      <c r="Q443" s="362"/>
      <c r="R443" s="362"/>
      <c r="S443" s="362"/>
      <c r="T443" s="362"/>
      <c r="U443" s="362"/>
      <c r="V443" s="362"/>
      <c r="W443" s="362"/>
      <c r="X443" s="362"/>
      <c r="Y443" s="349"/>
      <c r="Z443" s="349"/>
    </row>
    <row r="444" spans="1:53" ht="27" hidden="1" customHeight="1" x14ac:dyDescent="0.25">
      <c r="A444" s="54" t="s">
        <v>591</v>
      </c>
      <c r="B444" s="54" t="s">
        <v>592</v>
      </c>
      <c r="C444" s="31">
        <v>4301011371</v>
      </c>
      <c r="D444" s="364">
        <v>4607091389067</v>
      </c>
      <c r="E444" s="365"/>
      <c r="F444" s="353">
        <v>0.88</v>
      </c>
      <c r="G444" s="32">
        <v>6</v>
      </c>
      <c r="H444" s="353">
        <v>5.28</v>
      </c>
      <c r="I444" s="353">
        <v>5.64</v>
      </c>
      <c r="J444" s="32">
        <v>104</v>
      </c>
      <c r="K444" s="32" t="s">
        <v>100</v>
      </c>
      <c r="L444" s="33" t="s">
        <v>119</v>
      </c>
      <c r="M444" s="32">
        <v>55</v>
      </c>
      <c r="N444" s="4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70"/>
      <c r="P444" s="370"/>
      <c r="Q444" s="370"/>
      <c r="R444" s="365"/>
      <c r="S444" s="34"/>
      <c r="T444" s="34"/>
      <c r="U444" s="35" t="s">
        <v>65</v>
      </c>
      <c r="V444" s="354">
        <v>0</v>
      </c>
      <c r="W444" s="355">
        <f t="shared" ref="W444:W462" si="21">IFERROR(IF(V444="",0,CEILING((V444/$H444),1)*$H444),"")</f>
        <v>0</v>
      </c>
      <c r="X444" s="36" t="str">
        <f t="shared" ref="X444:X453" si="22">IFERROR(IF(W444=0,"",ROUNDUP(W444/H444,0)*0.01196),"")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4301011795</v>
      </c>
      <c r="D445" s="364">
        <v>4607091389067</v>
      </c>
      <c r="E445" s="365"/>
      <c r="F445" s="353">
        <v>0.88</v>
      </c>
      <c r="G445" s="32">
        <v>6</v>
      </c>
      <c r="H445" s="353">
        <v>5.28</v>
      </c>
      <c r="I445" s="353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56" t="s">
        <v>594</v>
      </c>
      <c r="O445" s="370"/>
      <c r="P445" s="370"/>
      <c r="Q445" s="370"/>
      <c r="R445" s="365"/>
      <c r="S445" s="34" t="s">
        <v>595</v>
      </c>
      <c r="T445" s="34"/>
      <c r="U445" s="35" t="s">
        <v>65</v>
      </c>
      <c r="V445" s="354">
        <v>0</v>
      </c>
      <c r="W445" s="355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596</v>
      </c>
      <c r="B446" s="54" t="s">
        <v>597</v>
      </c>
      <c r="C446" s="31">
        <v>4301011363</v>
      </c>
      <c r="D446" s="364">
        <v>4607091383522</v>
      </c>
      <c r="E446" s="365"/>
      <c r="F446" s="353">
        <v>0.88</v>
      </c>
      <c r="G446" s="32">
        <v>6</v>
      </c>
      <c r="H446" s="353">
        <v>5.28</v>
      </c>
      <c r="I446" s="353">
        <v>5.64</v>
      </c>
      <c r="J446" s="32">
        <v>104</v>
      </c>
      <c r="K446" s="32" t="s">
        <v>100</v>
      </c>
      <c r="L446" s="33" t="s">
        <v>101</v>
      </c>
      <c r="M446" s="32">
        <v>55</v>
      </c>
      <c r="N446" s="57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70"/>
      <c r="P446" s="370"/>
      <c r="Q446" s="370"/>
      <c r="R446" s="365"/>
      <c r="S446" s="34"/>
      <c r="T446" s="34"/>
      <c r="U446" s="35" t="s">
        <v>65</v>
      </c>
      <c r="V446" s="354">
        <v>0</v>
      </c>
      <c r="W446" s="355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596</v>
      </c>
      <c r="B447" s="54" t="s">
        <v>598</v>
      </c>
      <c r="C447" s="31">
        <v>4301011779</v>
      </c>
      <c r="D447" s="364">
        <v>4607091383522</v>
      </c>
      <c r="E447" s="365"/>
      <c r="F447" s="353">
        <v>0.88</v>
      </c>
      <c r="G447" s="32">
        <v>6</v>
      </c>
      <c r="H447" s="353">
        <v>5.28</v>
      </c>
      <c r="I447" s="353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537" t="s">
        <v>599</v>
      </c>
      <c r="O447" s="370"/>
      <c r="P447" s="370"/>
      <c r="Q447" s="370"/>
      <c r="R447" s="365"/>
      <c r="S447" s="34" t="s">
        <v>595</v>
      </c>
      <c r="T447" s="34"/>
      <c r="U447" s="35" t="s">
        <v>65</v>
      </c>
      <c r="V447" s="354">
        <v>0</v>
      </c>
      <c r="W447" s="355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601</v>
      </c>
      <c r="C448" s="31">
        <v>4301011431</v>
      </c>
      <c r="D448" s="364">
        <v>4607091384437</v>
      </c>
      <c r="E448" s="365"/>
      <c r="F448" s="353">
        <v>0.88</v>
      </c>
      <c r="G448" s="32">
        <v>6</v>
      </c>
      <c r="H448" s="353">
        <v>5.28</v>
      </c>
      <c r="I448" s="353">
        <v>5.64</v>
      </c>
      <c r="J448" s="32">
        <v>104</v>
      </c>
      <c r="K448" s="32" t="s">
        <v>100</v>
      </c>
      <c r="L448" s="33" t="s">
        <v>101</v>
      </c>
      <c r="M448" s="32">
        <v>50</v>
      </c>
      <c r="N448" s="57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8" s="370"/>
      <c r="P448" s="370"/>
      <c r="Q448" s="370"/>
      <c r="R448" s="365"/>
      <c r="S448" s="34"/>
      <c r="T448" s="34"/>
      <c r="U448" s="35" t="s">
        <v>65</v>
      </c>
      <c r="V448" s="354">
        <v>0</v>
      </c>
      <c r="W448" s="355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600</v>
      </c>
      <c r="B449" s="54" t="s">
        <v>602</v>
      </c>
      <c r="C449" s="31">
        <v>4301011785</v>
      </c>
      <c r="D449" s="364">
        <v>4607091384437</v>
      </c>
      <c r="E449" s="365"/>
      <c r="F449" s="353">
        <v>0.88</v>
      </c>
      <c r="G449" s="32">
        <v>6</v>
      </c>
      <c r="H449" s="353">
        <v>5.28</v>
      </c>
      <c r="I449" s="35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41" t="s">
        <v>603</v>
      </c>
      <c r="O449" s="370"/>
      <c r="P449" s="370"/>
      <c r="Q449" s="370"/>
      <c r="R449" s="365"/>
      <c r="S449" s="34"/>
      <c r="T449" s="34"/>
      <c r="U449" s="35" t="s">
        <v>65</v>
      </c>
      <c r="V449" s="354">
        <v>0</v>
      </c>
      <c r="W449" s="355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604</v>
      </c>
      <c r="B450" s="54" t="s">
        <v>605</v>
      </c>
      <c r="C450" s="31">
        <v>4301011774</v>
      </c>
      <c r="D450" s="364">
        <v>4680115884502</v>
      </c>
      <c r="E450" s="365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45" t="s">
        <v>606</v>
      </c>
      <c r="O450" s="370"/>
      <c r="P450" s="370"/>
      <c r="Q450" s="370"/>
      <c r="R450" s="365"/>
      <c r="S450" s="34" t="s">
        <v>595</v>
      </c>
      <c r="T450" s="34"/>
      <c r="U450" s="35" t="s">
        <v>65</v>
      </c>
      <c r="V450" s="354">
        <v>0</v>
      </c>
      <c r="W450" s="355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608</v>
      </c>
      <c r="C451" s="31">
        <v>4301011365</v>
      </c>
      <c r="D451" s="364">
        <v>4607091389104</v>
      </c>
      <c r="E451" s="365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49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1" s="370"/>
      <c r="P451" s="370"/>
      <c r="Q451" s="370"/>
      <c r="R451" s="365"/>
      <c r="S451" s="34"/>
      <c r="T451" s="34"/>
      <c r="U451" s="35" t="s">
        <v>65</v>
      </c>
      <c r="V451" s="354">
        <v>0</v>
      </c>
      <c r="W451" s="355">
        <f t="shared" si="21"/>
        <v>0</v>
      </c>
      <c r="X451" s="36" t="str">
        <f t="shared" si="22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607</v>
      </c>
      <c r="B452" s="54" t="s">
        <v>609</v>
      </c>
      <c r="C452" s="31">
        <v>4301011771</v>
      </c>
      <c r="D452" s="364">
        <v>4607091389104</v>
      </c>
      <c r="E452" s="365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46" t="s">
        <v>610</v>
      </c>
      <c r="O452" s="370"/>
      <c r="P452" s="370"/>
      <c r="Q452" s="370"/>
      <c r="R452" s="365"/>
      <c r="S452" s="34"/>
      <c r="T452" s="34"/>
      <c r="U452" s="35" t="s">
        <v>65</v>
      </c>
      <c r="V452" s="354">
        <v>0</v>
      </c>
      <c r="W452" s="355">
        <f t="shared" si="21"/>
        <v>0</v>
      </c>
      <c r="X452" s="36" t="str">
        <f t="shared" si="22"/>
        <v/>
      </c>
      <c r="Y452" s="56"/>
      <c r="Z452" s="57"/>
      <c r="AD452" s="58"/>
      <c r="BA452" s="308" t="s">
        <v>1</v>
      </c>
    </row>
    <row r="453" spans="1:53" ht="16.5" hidden="1" customHeight="1" x14ac:dyDescent="0.25">
      <c r="A453" s="54" t="s">
        <v>611</v>
      </c>
      <c r="B453" s="54" t="s">
        <v>612</v>
      </c>
      <c r="C453" s="31">
        <v>4301011799</v>
      </c>
      <c r="D453" s="364">
        <v>4680115884519</v>
      </c>
      <c r="E453" s="365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119</v>
      </c>
      <c r="M453" s="32">
        <v>60</v>
      </c>
      <c r="N453" s="456" t="s">
        <v>613</v>
      </c>
      <c r="O453" s="370"/>
      <c r="P453" s="370"/>
      <c r="Q453" s="370"/>
      <c r="R453" s="365"/>
      <c r="S453" s="34" t="s">
        <v>595</v>
      </c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614</v>
      </c>
      <c r="B454" s="54" t="s">
        <v>615</v>
      </c>
      <c r="C454" s="31">
        <v>4301011367</v>
      </c>
      <c r="D454" s="364">
        <v>4680115880603</v>
      </c>
      <c r="E454" s="365"/>
      <c r="F454" s="353">
        <v>0.6</v>
      </c>
      <c r="G454" s="32">
        <v>6</v>
      </c>
      <c r="H454" s="353">
        <v>3.6</v>
      </c>
      <c r="I454" s="35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73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4" s="370"/>
      <c r="P454" s="370"/>
      <c r="Q454" s="370"/>
      <c r="R454" s="365"/>
      <c r="S454" s="34"/>
      <c r="T454" s="34"/>
      <c r="U454" s="35" t="s">
        <v>65</v>
      </c>
      <c r="V454" s="354">
        <v>0</v>
      </c>
      <c r="W454" s="355">
        <f t="shared" si="21"/>
        <v>0</v>
      </c>
      <c r="X454" s="36" t="str">
        <f t="shared" ref="X454:X459" si="23">IFERROR(IF(W454=0,"",ROUNDUP(W454/H454,0)*0.00937),"")</f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614</v>
      </c>
      <c r="B455" s="54" t="s">
        <v>616</v>
      </c>
      <c r="C455" s="31">
        <v>4301011778</v>
      </c>
      <c r="D455" s="364">
        <v>4680115880603</v>
      </c>
      <c r="E455" s="365"/>
      <c r="F455" s="353">
        <v>0.6</v>
      </c>
      <c r="G455" s="32">
        <v>6</v>
      </c>
      <c r="H455" s="353">
        <v>3.6</v>
      </c>
      <c r="I455" s="35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92" t="s">
        <v>617</v>
      </c>
      <c r="O455" s="370"/>
      <c r="P455" s="370"/>
      <c r="Q455" s="370"/>
      <c r="R455" s="365"/>
      <c r="S455" s="34" t="s">
        <v>595</v>
      </c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618</v>
      </c>
      <c r="B456" s="54" t="s">
        <v>619</v>
      </c>
      <c r="C456" s="31">
        <v>4301011168</v>
      </c>
      <c r="D456" s="364">
        <v>4607091389999</v>
      </c>
      <c r="E456" s="365"/>
      <c r="F456" s="353">
        <v>0.6</v>
      </c>
      <c r="G456" s="32">
        <v>6</v>
      </c>
      <c r="H456" s="353">
        <v>3.6</v>
      </c>
      <c r="I456" s="353">
        <v>3.84</v>
      </c>
      <c r="J456" s="32">
        <v>120</v>
      </c>
      <c r="K456" s="32" t="s">
        <v>63</v>
      </c>
      <c r="L456" s="33" t="s">
        <v>101</v>
      </c>
      <c r="M456" s="32">
        <v>55</v>
      </c>
      <c r="N456" s="54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70"/>
      <c r="P456" s="370"/>
      <c r="Q456" s="370"/>
      <c r="R456" s="365"/>
      <c r="S456" s="34"/>
      <c r="T456" s="34"/>
      <c r="U456" s="35" t="s">
        <v>65</v>
      </c>
      <c r="V456" s="354">
        <v>0</v>
      </c>
      <c r="W456" s="355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618</v>
      </c>
      <c r="B457" s="54" t="s">
        <v>620</v>
      </c>
      <c r="C457" s="31">
        <v>4301011775</v>
      </c>
      <c r="D457" s="364">
        <v>4607091389999</v>
      </c>
      <c r="E457" s="365"/>
      <c r="F457" s="353">
        <v>0.6</v>
      </c>
      <c r="G457" s="32">
        <v>6</v>
      </c>
      <c r="H457" s="353">
        <v>3.6</v>
      </c>
      <c r="I457" s="353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77" t="s">
        <v>621</v>
      </c>
      <c r="O457" s="370"/>
      <c r="P457" s="370"/>
      <c r="Q457" s="370"/>
      <c r="R457" s="365"/>
      <c r="S457" s="34" t="s">
        <v>595</v>
      </c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3"/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622</v>
      </c>
      <c r="B458" s="54" t="s">
        <v>623</v>
      </c>
      <c r="C458" s="31">
        <v>4301011372</v>
      </c>
      <c r="D458" s="364">
        <v>4680115882782</v>
      </c>
      <c r="E458" s="365"/>
      <c r="F458" s="353">
        <v>0.6</v>
      </c>
      <c r="G458" s="32">
        <v>6</v>
      </c>
      <c r="H458" s="353">
        <v>3.6</v>
      </c>
      <c r="I458" s="353">
        <v>3.84</v>
      </c>
      <c r="J458" s="32">
        <v>120</v>
      </c>
      <c r="K458" s="32" t="s">
        <v>63</v>
      </c>
      <c r="L458" s="33" t="s">
        <v>101</v>
      </c>
      <c r="M458" s="32">
        <v>50</v>
      </c>
      <c r="N458" s="4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8" s="370"/>
      <c r="P458" s="370"/>
      <c r="Q458" s="370"/>
      <c r="R458" s="365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3"/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622</v>
      </c>
      <c r="B459" s="54" t="s">
        <v>624</v>
      </c>
      <c r="C459" s="31">
        <v>4301011770</v>
      </c>
      <c r="D459" s="364">
        <v>4680115882782</v>
      </c>
      <c r="E459" s="365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32" t="s">
        <v>625</v>
      </c>
      <c r="O459" s="370"/>
      <c r="P459" s="370"/>
      <c r="Q459" s="370"/>
      <c r="R459" s="365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si="23"/>
        <v/>
      </c>
      <c r="Y459" s="56"/>
      <c r="Z459" s="57"/>
      <c r="AD459" s="58"/>
      <c r="BA459" s="315" t="s">
        <v>1</v>
      </c>
    </row>
    <row r="460" spans="1:53" ht="27" hidden="1" customHeight="1" x14ac:dyDescent="0.25">
      <c r="A460" s="54" t="s">
        <v>626</v>
      </c>
      <c r="B460" s="54" t="s">
        <v>627</v>
      </c>
      <c r="C460" s="31">
        <v>4301011190</v>
      </c>
      <c r="D460" s="364">
        <v>4607091389098</v>
      </c>
      <c r="E460" s="365"/>
      <c r="F460" s="353">
        <v>0.4</v>
      </c>
      <c r="G460" s="32">
        <v>6</v>
      </c>
      <c r="H460" s="353">
        <v>2.4</v>
      </c>
      <c r="I460" s="353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3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70"/>
      <c r="P460" s="370"/>
      <c r="Q460" s="370"/>
      <c r="R460" s="365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6" t="s">
        <v>1</v>
      </c>
    </row>
    <row r="461" spans="1:53" ht="27" hidden="1" customHeight="1" x14ac:dyDescent="0.25">
      <c r="A461" s="54" t="s">
        <v>628</v>
      </c>
      <c r="B461" s="54" t="s">
        <v>629</v>
      </c>
      <c r="C461" s="31">
        <v>4301011366</v>
      </c>
      <c r="D461" s="364">
        <v>4607091389982</v>
      </c>
      <c r="E461" s="365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1" s="370"/>
      <c r="P461" s="370"/>
      <c r="Q461" s="370"/>
      <c r="R461" s="365"/>
      <c r="S461" s="34"/>
      <c r="T461" s="34"/>
      <c r="U461" s="35" t="s">
        <v>65</v>
      </c>
      <c r="V461" s="354">
        <v>0</v>
      </c>
      <c r="W461" s="355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7" t="s">
        <v>1</v>
      </c>
    </row>
    <row r="462" spans="1:53" ht="27" hidden="1" customHeight="1" x14ac:dyDescent="0.25">
      <c r="A462" s="54" t="s">
        <v>628</v>
      </c>
      <c r="B462" s="54" t="s">
        <v>630</v>
      </c>
      <c r="C462" s="31">
        <v>4301011784</v>
      </c>
      <c r="D462" s="364">
        <v>4607091389982</v>
      </c>
      <c r="E462" s="365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84" t="s">
        <v>631</v>
      </c>
      <c r="O462" s="370"/>
      <c r="P462" s="370"/>
      <c r="Q462" s="370"/>
      <c r="R462" s="365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8" t="s">
        <v>1</v>
      </c>
    </row>
    <row r="463" spans="1:53" hidden="1" x14ac:dyDescent="0.2">
      <c r="A463" s="361"/>
      <c r="B463" s="362"/>
      <c r="C463" s="362"/>
      <c r="D463" s="362"/>
      <c r="E463" s="362"/>
      <c r="F463" s="362"/>
      <c r="G463" s="362"/>
      <c r="H463" s="362"/>
      <c r="I463" s="362"/>
      <c r="J463" s="362"/>
      <c r="K463" s="362"/>
      <c r="L463" s="362"/>
      <c r="M463" s="363"/>
      <c r="N463" s="358" t="s">
        <v>66</v>
      </c>
      <c r="O463" s="359"/>
      <c r="P463" s="359"/>
      <c r="Q463" s="359"/>
      <c r="R463" s="359"/>
      <c r="S463" s="359"/>
      <c r="T463" s="360"/>
      <c r="U463" s="37" t="s">
        <v>67</v>
      </c>
      <c r="V463" s="356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6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6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7"/>
      <c r="Z463" s="357"/>
    </row>
    <row r="464" spans="1:53" hidden="1" x14ac:dyDescent="0.2">
      <c r="A464" s="362"/>
      <c r="B464" s="362"/>
      <c r="C464" s="362"/>
      <c r="D464" s="362"/>
      <c r="E464" s="362"/>
      <c r="F464" s="362"/>
      <c r="G464" s="362"/>
      <c r="H464" s="362"/>
      <c r="I464" s="362"/>
      <c r="J464" s="362"/>
      <c r="K464" s="362"/>
      <c r="L464" s="362"/>
      <c r="M464" s="363"/>
      <c r="N464" s="358" t="s">
        <v>66</v>
      </c>
      <c r="O464" s="359"/>
      <c r="P464" s="359"/>
      <c r="Q464" s="359"/>
      <c r="R464" s="359"/>
      <c r="S464" s="359"/>
      <c r="T464" s="360"/>
      <c r="U464" s="37" t="s">
        <v>65</v>
      </c>
      <c r="V464" s="356">
        <f>IFERROR(SUM(V444:V462),"0")</f>
        <v>0</v>
      </c>
      <c r="W464" s="356">
        <f>IFERROR(SUM(W444:W462),"0")</f>
        <v>0</v>
      </c>
      <c r="X464" s="37"/>
      <c r="Y464" s="357"/>
      <c r="Z464" s="357"/>
    </row>
    <row r="465" spans="1:53" ht="14.25" hidden="1" customHeight="1" x14ac:dyDescent="0.25">
      <c r="A465" s="366" t="s">
        <v>97</v>
      </c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62"/>
      <c r="N465" s="362"/>
      <c r="O465" s="362"/>
      <c r="P465" s="362"/>
      <c r="Q465" s="362"/>
      <c r="R465" s="362"/>
      <c r="S465" s="362"/>
      <c r="T465" s="362"/>
      <c r="U465" s="362"/>
      <c r="V465" s="362"/>
      <c r="W465" s="362"/>
      <c r="X465" s="362"/>
      <c r="Y465" s="349"/>
      <c r="Z465" s="349"/>
    </row>
    <row r="466" spans="1:53" ht="16.5" hidden="1" customHeight="1" x14ac:dyDescent="0.25">
      <c r="A466" s="54" t="s">
        <v>632</v>
      </c>
      <c r="B466" s="54" t="s">
        <v>633</v>
      </c>
      <c r="C466" s="31">
        <v>4301020222</v>
      </c>
      <c r="D466" s="364">
        <v>4607091388930</v>
      </c>
      <c r="E466" s="365"/>
      <c r="F466" s="353">
        <v>0.88</v>
      </c>
      <c r="G466" s="32">
        <v>6</v>
      </c>
      <c r="H466" s="353">
        <v>5.28</v>
      </c>
      <c r="I466" s="353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70"/>
      <c r="P466" s="370"/>
      <c r="Q466" s="370"/>
      <c r="R466" s="365"/>
      <c r="S466" s="34"/>
      <c r="T466" s="34"/>
      <c r="U466" s="35" t="s">
        <v>65</v>
      </c>
      <c r="V466" s="354">
        <v>0</v>
      </c>
      <c r="W466" s="355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9" t="s">
        <v>1</v>
      </c>
    </row>
    <row r="467" spans="1:53" ht="16.5" hidden="1" customHeight="1" x14ac:dyDescent="0.25">
      <c r="A467" s="54" t="s">
        <v>634</v>
      </c>
      <c r="B467" s="54" t="s">
        <v>635</v>
      </c>
      <c r="C467" s="31">
        <v>4301020206</v>
      </c>
      <c r="D467" s="364">
        <v>4680115880054</v>
      </c>
      <c r="E467" s="365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70"/>
      <c r="P467" s="370"/>
      <c r="Q467" s="370"/>
      <c r="R467" s="365"/>
      <c r="S467" s="34"/>
      <c r="T467" s="34"/>
      <c r="U467" s="35" t="s">
        <v>65</v>
      </c>
      <c r="V467" s="354">
        <v>0</v>
      </c>
      <c r="W467" s="355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20" t="s">
        <v>1</v>
      </c>
    </row>
    <row r="468" spans="1:53" hidden="1" x14ac:dyDescent="0.2">
      <c r="A468" s="361"/>
      <c r="B468" s="362"/>
      <c r="C468" s="362"/>
      <c r="D468" s="362"/>
      <c r="E468" s="362"/>
      <c r="F468" s="362"/>
      <c r="G468" s="362"/>
      <c r="H468" s="362"/>
      <c r="I468" s="362"/>
      <c r="J468" s="362"/>
      <c r="K468" s="362"/>
      <c r="L468" s="362"/>
      <c r="M468" s="363"/>
      <c r="N468" s="358" t="s">
        <v>66</v>
      </c>
      <c r="O468" s="359"/>
      <c r="P468" s="359"/>
      <c r="Q468" s="359"/>
      <c r="R468" s="359"/>
      <c r="S468" s="359"/>
      <c r="T468" s="360"/>
      <c r="U468" s="37" t="s">
        <v>67</v>
      </c>
      <c r="V468" s="356">
        <f>IFERROR(V466/H466,"0")+IFERROR(V467/H467,"0")</f>
        <v>0</v>
      </c>
      <c r="W468" s="356">
        <f>IFERROR(W466/H466,"0")+IFERROR(W467/H467,"0")</f>
        <v>0</v>
      </c>
      <c r="X468" s="356">
        <f>IFERROR(IF(X466="",0,X466),"0")+IFERROR(IF(X467="",0,X467),"0")</f>
        <v>0</v>
      </c>
      <c r="Y468" s="357"/>
      <c r="Z468" s="357"/>
    </row>
    <row r="469" spans="1:53" hidden="1" x14ac:dyDescent="0.2">
      <c r="A469" s="362"/>
      <c r="B469" s="362"/>
      <c r="C469" s="362"/>
      <c r="D469" s="362"/>
      <c r="E469" s="362"/>
      <c r="F469" s="362"/>
      <c r="G469" s="362"/>
      <c r="H469" s="362"/>
      <c r="I469" s="362"/>
      <c r="J469" s="362"/>
      <c r="K469" s="362"/>
      <c r="L469" s="362"/>
      <c r="M469" s="363"/>
      <c r="N469" s="358" t="s">
        <v>66</v>
      </c>
      <c r="O469" s="359"/>
      <c r="P469" s="359"/>
      <c r="Q469" s="359"/>
      <c r="R469" s="359"/>
      <c r="S469" s="359"/>
      <c r="T469" s="360"/>
      <c r="U469" s="37" t="s">
        <v>65</v>
      </c>
      <c r="V469" s="356">
        <f>IFERROR(SUM(V466:V467),"0")</f>
        <v>0</v>
      </c>
      <c r="W469" s="356">
        <f>IFERROR(SUM(W466:W467),"0")</f>
        <v>0</v>
      </c>
      <c r="X469" s="37"/>
      <c r="Y469" s="357"/>
      <c r="Z469" s="357"/>
    </row>
    <row r="470" spans="1:53" ht="14.25" hidden="1" customHeight="1" x14ac:dyDescent="0.25">
      <c r="A470" s="366" t="s">
        <v>60</v>
      </c>
      <c r="B470" s="362"/>
      <c r="C470" s="362"/>
      <c r="D470" s="362"/>
      <c r="E470" s="362"/>
      <c r="F470" s="362"/>
      <c r="G470" s="362"/>
      <c r="H470" s="362"/>
      <c r="I470" s="362"/>
      <c r="J470" s="362"/>
      <c r="K470" s="362"/>
      <c r="L470" s="362"/>
      <c r="M470" s="362"/>
      <c r="N470" s="362"/>
      <c r="O470" s="362"/>
      <c r="P470" s="362"/>
      <c r="Q470" s="362"/>
      <c r="R470" s="362"/>
      <c r="S470" s="362"/>
      <c r="T470" s="362"/>
      <c r="U470" s="362"/>
      <c r="V470" s="362"/>
      <c r="W470" s="362"/>
      <c r="X470" s="362"/>
      <c r="Y470" s="349"/>
      <c r="Z470" s="349"/>
    </row>
    <row r="471" spans="1:53" ht="27" hidden="1" customHeight="1" x14ac:dyDescent="0.25">
      <c r="A471" s="54" t="s">
        <v>636</v>
      </c>
      <c r="B471" s="54" t="s">
        <v>637</v>
      </c>
      <c r="C471" s="31">
        <v>4301031252</v>
      </c>
      <c r="D471" s="364">
        <v>4680115883116</v>
      </c>
      <c r="E471" s="365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70"/>
      <c r="P471" s="370"/>
      <c r="Q471" s="370"/>
      <c r="R471" s="365"/>
      <c r="S471" s="34"/>
      <c r="T471" s="34"/>
      <c r="U471" s="35" t="s">
        <v>65</v>
      </c>
      <c r="V471" s="354">
        <v>0</v>
      </c>
      <c r="W471" s="355">
        <f t="shared" ref="W471:W476" si="24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638</v>
      </c>
      <c r="B472" s="54" t="s">
        <v>639</v>
      </c>
      <c r="C472" s="31">
        <v>4301031248</v>
      </c>
      <c r="D472" s="364">
        <v>4680115883093</v>
      </c>
      <c r="E472" s="365"/>
      <c r="F472" s="353">
        <v>0.88</v>
      </c>
      <c r="G472" s="32">
        <v>6</v>
      </c>
      <c r="H472" s="353">
        <v>5.28</v>
      </c>
      <c r="I472" s="353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70"/>
      <c r="P472" s="370"/>
      <c r="Q472" s="370"/>
      <c r="R472" s="365"/>
      <c r="S472" s="34"/>
      <c r="T472" s="34"/>
      <c r="U472" s="35" t="s">
        <v>65</v>
      </c>
      <c r="V472" s="354">
        <v>0</v>
      </c>
      <c r="W472" s="355">
        <f t="shared" si="24"/>
        <v>0</v>
      </c>
      <c r="X472" s="36" t="str">
        <f>IFERROR(IF(W472=0,"",ROUNDUP(W472/H472,0)*0.01196),"")</f>
        <v/>
      </c>
      <c r="Y472" s="56"/>
      <c r="Z472" s="57"/>
      <c r="AD472" s="58"/>
      <c r="BA472" s="322" t="s">
        <v>1</v>
      </c>
    </row>
    <row r="473" spans="1:53" ht="27" hidden="1" customHeight="1" x14ac:dyDescent="0.25">
      <c r="A473" s="54" t="s">
        <v>640</v>
      </c>
      <c r="B473" s="54" t="s">
        <v>641</v>
      </c>
      <c r="C473" s="31">
        <v>4301031250</v>
      </c>
      <c r="D473" s="364">
        <v>4680115883109</v>
      </c>
      <c r="E473" s="365"/>
      <c r="F473" s="353">
        <v>0.88</v>
      </c>
      <c r="G473" s="32">
        <v>6</v>
      </c>
      <c r="H473" s="353">
        <v>5.28</v>
      </c>
      <c r="I473" s="353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70"/>
      <c r="P473" s="370"/>
      <c r="Q473" s="370"/>
      <c r="R473" s="365"/>
      <c r="S473" s="34"/>
      <c r="T473" s="34"/>
      <c r="U473" s="35" t="s">
        <v>65</v>
      </c>
      <c r="V473" s="354">
        <v>0</v>
      </c>
      <c r="W473" s="355">
        <f t="shared" si="24"/>
        <v>0</v>
      </c>
      <c r="X473" s="36" t="str">
        <f>IFERROR(IF(W473=0,"",ROUNDUP(W473/H473,0)*0.01196),"")</f>
        <v/>
      </c>
      <c r="Y473" s="56"/>
      <c r="Z473" s="57"/>
      <c r="AD473" s="58"/>
      <c r="BA473" s="323" t="s">
        <v>1</v>
      </c>
    </row>
    <row r="474" spans="1:53" ht="27" hidden="1" customHeight="1" x14ac:dyDescent="0.25">
      <c r="A474" s="54" t="s">
        <v>642</v>
      </c>
      <c r="B474" s="54" t="s">
        <v>643</v>
      </c>
      <c r="C474" s="31">
        <v>4301031249</v>
      </c>
      <c r="D474" s="364">
        <v>4680115882072</v>
      </c>
      <c r="E474" s="365"/>
      <c r="F474" s="353">
        <v>0.6</v>
      </c>
      <c r="G474" s="32">
        <v>6</v>
      </c>
      <c r="H474" s="353">
        <v>3.6</v>
      </c>
      <c r="I474" s="353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70"/>
      <c r="P474" s="370"/>
      <c r="Q474" s="370"/>
      <c r="R474" s="365"/>
      <c r="S474" s="34"/>
      <c r="T474" s="34"/>
      <c r="U474" s="35" t="s">
        <v>65</v>
      </c>
      <c r="V474" s="354">
        <v>0</v>
      </c>
      <c r="W474" s="355">
        <f t="shared" si="24"/>
        <v>0</v>
      </c>
      <c r="X474" s="36" t="str">
        <f>IFERROR(IF(W474=0,"",ROUNDUP(W474/H474,0)*0.00937),"")</f>
        <v/>
      </c>
      <c r="Y474" s="56"/>
      <c r="Z474" s="57"/>
      <c r="AD474" s="58"/>
      <c r="BA474" s="324" t="s">
        <v>1</v>
      </c>
    </row>
    <row r="475" spans="1:53" ht="27" hidden="1" customHeight="1" x14ac:dyDescent="0.25">
      <c r="A475" s="54" t="s">
        <v>644</v>
      </c>
      <c r="B475" s="54" t="s">
        <v>645</v>
      </c>
      <c r="C475" s="31">
        <v>4301031251</v>
      </c>
      <c r="D475" s="364">
        <v>4680115882102</v>
      </c>
      <c r="E475" s="365"/>
      <c r="F475" s="353">
        <v>0.6</v>
      </c>
      <c r="G475" s="32">
        <v>6</v>
      </c>
      <c r="H475" s="353">
        <v>3.6</v>
      </c>
      <c r="I475" s="353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70"/>
      <c r="P475" s="370"/>
      <c r="Q475" s="370"/>
      <c r="R475" s="365"/>
      <c r="S475" s="34"/>
      <c r="T475" s="34"/>
      <c r="U475" s="35" t="s">
        <v>65</v>
      </c>
      <c r="V475" s="354">
        <v>0</v>
      </c>
      <c r="W475" s="355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5" t="s">
        <v>1</v>
      </c>
    </row>
    <row r="476" spans="1:53" ht="27" hidden="1" customHeight="1" x14ac:dyDescent="0.25">
      <c r="A476" s="54" t="s">
        <v>646</v>
      </c>
      <c r="B476" s="54" t="s">
        <v>647</v>
      </c>
      <c r="C476" s="31">
        <v>4301031253</v>
      </c>
      <c r="D476" s="364">
        <v>4680115882096</v>
      </c>
      <c r="E476" s="365"/>
      <c r="F476" s="353">
        <v>0.6</v>
      </c>
      <c r="G476" s="32">
        <v>6</v>
      </c>
      <c r="H476" s="353">
        <v>3.6</v>
      </c>
      <c r="I476" s="353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70"/>
      <c r="P476" s="370"/>
      <c r="Q476" s="370"/>
      <c r="R476" s="365"/>
      <c r="S476" s="34"/>
      <c r="T476" s="34"/>
      <c r="U476" s="35" t="s">
        <v>65</v>
      </c>
      <c r="V476" s="354">
        <v>0</v>
      </c>
      <c r="W476" s="355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6" t="s">
        <v>1</v>
      </c>
    </row>
    <row r="477" spans="1:53" hidden="1" x14ac:dyDescent="0.2">
      <c r="A477" s="361"/>
      <c r="B477" s="362"/>
      <c r="C477" s="362"/>
      <c r="D477" s="362"/>
      <c r="E477" s="362"/>
      <c r="F477" s="362"/>
      <c r="G477" s="362"/>
      <c r="H477" s="362"/>
      <c r="I477" s="362"/>
      <c r="J477" s="362"/>
      <c r="K477" s="362"/>
      <c r="L477" s="362"/>
      <c r="M477" s="363"/>
      <c r="N477" s="358" t="s">
        <v>66</v>
      </c>
      <c r="O477" s="359"/>
      <c r="P477" s="359"/>
      <c r="Q477" s="359"/>
      <c r="R477" s="359"/>
      <c r="S477" s="359"/>
      <c r="T477" s="360"/>
      <c r="U477" s="37" t="s">
        <v>67</v>
      </c>
      <c r="V477" s="356">
        <f>IFERROR(V471/H471,"0")+IFERROR(V472/H472,"0")+IFERROR(V473/H473,"0")+IFERROR(V474/H474,"0")+IFERROR(V475/H475,"0")+IFERROR(V476/H476,"0")</f>
        <v>0</v>
      </c>
      <c r="W477" s="356">
        <f>IFERROR(W471/H471,"0")+IFERROR(W472/H472,"0")+IFERROR(W473/H473,"0")+IFERROR(W474/H474,"0")+IFERROR(W475/H475,"0")+IFERROR(W476/H476,"0")</f>
        <v>0</v>
      </c>
      <c r="X477" s="356">
        <f>IFERROR(IF(X471="",0,X471),"0")+IFERROR(IF(X472="",0,X472),"0")+IFERROR(IF(X473="",0,X473),"0")+IFERROR(IF(X474="",0,X474),"0")+IFERROR(IF(X475="",0,X475),"0")+IFERROR(IF(X476="",0,X476),"0")</f>
        <v>0</v>
      </c>
      <c r="Y477" s="357"/>
      <c r="Z477" s="357"/>
    </row>
    <row r="478" spans="1:53" hidden="1" x14ac:dyDescent="0.2">
      <c r="A478" s="362"/>
      <c r="B478" s="362"/>
      <c r="C478" s="362"/>
      <c r="D478" s="362"/>
      <c r="E478" s="362"/>
      <c r="F478" s="362"/>
      <c r="G478" s="362"/>
      <c r="H478" s="362"/>
      <c r="I478" s="362"/>
      <c r="J478" s="362"/>
      <c r="K478" s="362"/>
      <c r="L478" s="362"/>
      <c r="M478" s="363"/>
      <c r="N478" s="358" t="s">
        <v>66</v>
      </c>
      <c r="O478" s="359"/>
      <c r="P478" s="359"/>
      <c r="Q478" s="359"/>
      <c r="R478" s="359"/>
      <c r="S478" s="359"/>
      <c r="T478" s="360"/>
      <c r="U478" s="37" t="s">
        <v>65</v>
      </c>
      <c r="V478" s="356">
        <f>IFERROR(SUM(V471:V476),"0")</f>
        <v>0</v>
      </c>
      <c r="W478" s="356">
        <f>IFERROR(SUM(W471:W476),"0")</f>
        <v>0</v>
      </c>
      <c r="X478" s="37"/>
      <c r="Y478" s="357"/>
      <c r="Z478" s="357"/>
    </row>
    <row r="479" spans="1:53" ht="14.25" hidden="1" customHeight="1" x14ac:dyDescent="0.25">
      <c r="A479" s="366" t="s">
        <v>68</v>
      </c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62"/>
      <c r="N479" s="362"/>
      <c r="O479" s="362"/>
      <c r="P479" s="362"/>
      <c r="Q479" s="362"/>
      <c r="R479" s="362"/>
      <c r="S479" s="362"/>
      <c r="T479" s="362"/>
      <c r="U479" s="362"/>
      <c r="V479" s="362"/>
      <c r="W479" s="362"/>
      <c r="X479" s="362"/>
      <c r="Y479" s="349"/>
      <c r="Z479" s="349"/>
    </row>
    <row r="480" spans="1:53" ht="16.5" hidden="1" customHeight="1" x14ac:dyDescent="0.25">
      <c r="A480" s="54" t="s">
        <v>648</v>
      </c>
      <c r="B480" s="54" t="s">
        <v>649</v>
      </c>
      <c r="C480" s="31">
        <v>4301051230</v>
      </c>
      <c r="D480" s="364">
        <v>4607091383409</v>
      </c>
      <c r="E480" s="365"/>
      <c r="F480" s="353">
        <v>1.3</v>
      </c>
      <c r="G480" s="32">
        <v>6</v>
      </c>
      <c r="H480" s="353">
        <v>7.8</v>
      </c>
      <c r="I480" s="353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70"/>
      <c r="P480" s="370"/>
      <c r="Q480" s="370"/>
      <c r="R480" s="365"/>
      <c r="S480" s="34"/>
      <c r="T480" s="34"/>
      <c r="U480" s="35" t="s">
        <v>65</v>
      </c>
      <c r="V480" s="354">
        <v>0</v>
      </c>
      <c r="W480" s="355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7" t="s">
        <v>1</v>
      </c>
    </row>
    <row r="481" spans="1:53" ht="16.5" hidden="1" customHeight="1" x14ac:dyDescent="0.25">
      <c r="A481" s="54" t="s">
        <v>650</v>
      </c>
      <c r="B481" s="54" t="s">
        <v>651</v>
      </c>
      <c r="C481" s="31">
        <v>4301051231</v>
      </c>
      <c r="D481" s="364">
        <v>4607091383416</v>
      </c>
      <c r="E481" s="365"/>
      <c r="F481" s="353">
        <v>1.3</v>
      </c>
      <c r="G481" s="32">
        <v>6</v>
      </c>
      <c r="H481" s="353">
        <v>7.8</v>
      </c>
      <c r="I481" s="353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0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70"/>
      <c r="P481" s="370"/>
      <c r="Q481" s="370"/>
      <c r="R481" s="365"/>
      <c r="S481" s="34"/>
      <c r="T481" s="34"/>
      <c r="U481" s="35" t="s">
        <v>65</v>
      </c>
      <c r="V481" s="354">
        <v>0</v>
      </c>
      <c r="W481" s="355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8" t="s">
        <v>1</v>
      </c>
    </row>
    <row r="482" spans="1:53" ht="27" hidden="1" customHeight="1" x14ac:dyDescent="0.25">
      <c r="A482" s="54" t="s">
        <v>652</v>
      </c>
      <c r="B482" s="54" t="s">
        <v>653</v>
      </c>
      <c r="C482" s="31">
        <v>4301051058</v>
      </c>
      <c r="D482" s="364">
        <v>4680115883536</v>
      </c>
      <c r="E482" s="365"/>
      <c r="F482" s="353">
        <v>0.3</v>
      </c>
      <c r="G482" s="32">
        <v>6</v>
      </c>
      <c r="H482" s="353">
        <v>1.8</v>
      </c>
      <c r="I482" s="353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70"/>
      <c r="P482" s="370"/>
      <c r="Q482" s="370"/>
      <c r="R482" s="365"/>
      <c r="S482" s="34"/>
      <c r="T482" s="34"/>
      <c r="U482" s="35" t="s">
        <v>65</v>
      </c>
      <c r="V482" s="354">
        <v>0</v>
      </c>
      <c r="W482" s="355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9" t="s">
        <v>1</v>
      </c>
    </row>
    <row r="483" spans="1:53" hidden="1" x14ac:dyDescent="0.2">
      <c r="A483" s="361"/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3"/>
      <c r="N483" s="358" t="s">
        <v>66</v>
      </c>
      <c r="O483" s="359"/>
      <c r="P483" s="359"/>
      <c r="Q483" s="359"/>
      <c r="R483" s="359"/>
      <c r="S483" s="359"/>
      <c r="T483" s="360"/>
      <c r="U483" s="37" t="s">
        <v>67</v>
      </c>
      <c r="V483" s="356">
        <f>IFERROR(V480/H480,"0")+IFERROR(V481/H481,"0")+IFERROR(V482/H482,"0")</f>
        <v>0</v>
      </c>
      <c r="W483" s="356">
        <f>IFERROR(W480/H480,"0")+IFERROR(W481/H481,"0")+IFERROR(W482/H482,"0")</f>
        <v>0</v>
      </c>
      <c r="X483" s="356">
        <f>IFERROR(IF(X480="",0,X480),"0")+IFERROR(IF(X481="",0,X481),"0")+IFERROR(IF(X482="",0,X482),"0")</f>
        <v>0</v>
      </c>
      <c r="Y483" s="357"/>
      <c r="Z483" s="357"/>
    </row>
    <row r="484" spans="1:53" hidden="1" x14ac:dyDescent="0.2">
      <c r="A484" s="362"/>
      <c r="B484" s="362"/>
      <c r="C484" s="362"/>
      <c r="D484" s="362"/>
      <c r="E484" s="362"/>
      <c r="F484" s="362"/>
      <c r="G484" s="362"/>
      <c r="H484" s="362"/>
      <c r="I484" s="362"/>
      <c r="J484" s="362"/>
      <c r="K484" s="362"/>
      <c r="L484" s="362"/>
      <c r="M484" s="363"/>
      <c r="N484" s="358" t="s">
        <v>66</v>
      </c>
      <c r="O484" s="359"/>
      <c r="P484" s="359"/>
      <c r="Q484" s="359"/>
      <c r="R484" s="359"/>
      <c r="S484" s="359"/>
      <c r="T484" s="360"/>
      <c r="U484" s="37" t="s">
        <v>65</v>
      </c>
      <c r="V484" s="356">
        <f>IFERROR(SUM(V480:V482),"0")</f>
        <v>0</v>
      </c>
      <c r="W484" s="356">
        <f>IFERROR(SUM(W480:W482),"0")</f>
        <v>0</v>
      </c>
      <c r="X484" s="37"/>
      <c r="Y484" s="357"/>
      <c r="Z484" s="357"/>
    </row>
    <row r="485" spans="1:53" ht="27.75" hidden="1" customHeight="1" x14ac:dyDescent="0.2">
      <c r="A485" s="450" t="s">
        <v>654</v>
      </c>
      <c r="B485" s="451"/>
      <c r="C485" s="451"/>
      <c r="D485" s="451"/>
      <c r="E485" s="451"/>
      <c r="F485" s="451"/>
      <c r="G485" s="451"/>
      <c r="H485" s="451"/>
      <c r="I485" s="451"/>
      <c r="J485" s="451"/>
      <c r="K485" s="451"/>
      <c r="L485" s="451"/>
      <c r="M485" s="451"/>
      <c r="N485" s="451"/>
      <c r="O485" s="451"/>
      <c r="P485" s="451"/>
      <c r="Q485" s="451"/>
      <c r="R485" s="451"/>
      <c r="S485" s="451"/>
      <c r="T485" s="451"/>
      <c r="U485" s="451"/>
      <c r="V485" s="451"/>
      <c r="W485" s="451"/>
      <c r="X485" s="451"/>
      <c r="Y485" s="48"/>
      <c r="Z485" s="48"/>
    </row>
    <row r="486" spans="1:53" ht="16.5" hidden="1" customHeight="1" x14ac:dyDescent="0.25">
      <c r="A486" s="399" t="s">
        <v>655</v>
      </c>
      <c r="B486" s="362"/>
      <c r="C486" s="362"/>
      <c r="D486" s="362"/>
      <c r="E486" s="362"/>
      <c r="F486" s="362"/>
      <c r="G486" s="362"/>
      <c r="H486" s="362"/>
      <c r="I486" s="362"/>
      <c r="J486" s="362"/>
      <c r="K486" s="362"/>
      <c r="L486" s="362"/>
      <c r="M486" s="362"/>
      <c r="N486" s="362"/>
      <c r="O486" s="362"/>
      <c r="P486" s="362"/>
      <c r="Q486" s="362"/>
      <c r="R486" s="362"/>
      <c r="S486" s="362"/>
      <c r="T486" s="362"/>
      <c r="U486" s="362"/>
      <c r="V486" s="362"/>
      <c r="W486" s="362"/>
      <c r="X486" s="362"/>
      <c r="Y486" s="350"/>
      <c r="Z486" s="350"/>
    </row>
    <row r="487" spans="1:53" ht="14.25" hidden="1" customHeight="1" x14ac:dyDescent="0.25">
      <c r="A487" s="366" t="s">
        <v>105</v>
      </c>
      <c r="B487" s="362"/>
      <c r="C487" s="362"/>
      <c r="D487" s="362"/>
      <c r="E487" s="362"/>
      <c r="F487" s="362"/>
      <c r="G487" s="362"/>
      <c r="H487" s="362"/>
      <c r="I487" s="362"/>
      <c r="J487" s="362"/>
      <c r="K487" s="362"/>
      <c r="L487" s="362"/>
      <c r="M487" s="362"/>
      <c r="N487" s="362"/>
      <c r="O487" s="362"/>
      <c r="P487" s="362"/>
      <c r="Q487" s="362"/>
      <c r="R487" s="362"/>
      <c r="S487" s="362"/>
      <c r="T487" s="362"/>
      <c r="U487" s="362"/>
      <c r="V487" s="362"/>
      <c r="W487" s="362"/>
      <c r="X487" s="362"/>
      <c r="Y487" s="349"/>
      <c r="Z487" s="349"/>
    </row>
    <row r="488" spans="1:53" ht="27" hidden="1" customHeight="1" x14ac:dyDescent="0.25">
      <c r="A488" s="54" t="s">
        <v>656</v>
      </c>
      <c r="B488" s="54" t="s">
        <v>657</v>
      </c>
      <c r="C488" s="31">
        <v>4301011763</v>
      </c>
      <c r="D488" s="364">
        <v>4640242181011</v>
      </c>
      <c r="E488" s="365"/>
      <c r="F488" s="353">
        <v>1.35</v>
      </c>
      <c r="G488" s="32">
        <v>8</v>
      </c>
      <c r="H488" s="353">
        <v>10.8</v>
      </c>
      <c r="I488" s="353">
        <v>11.28</v>
      </c>
      <c r="J488" s="32">
        <v>56</v>
      </c>
      <c r="K488" s="32" t="s">
        <v>100</v>
      </c>
      <c r="L488" s="33" t="s">
        <v>119</v>
      </c>
      <c r="M488" s="32">
        <v>55</v>
      </c>
      <c r="N488" s="626" t="s">
        <v>658</v>
      </c>
      <c r="O488" s="370"/>
      <c r="P488" s="370"/>
      <c r="Q488" s="370"/>
      <c r="R488" s="365"/>
      <c r="S488" s="34"/>
      <c r="T488" s="34"/>
      <c r="U488" s="35" t="s">
        <v>65</v>
      </c>
      <c r="V488" s="354">
        <v>0</v>
      </c>
      <c r="W488" s="355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 t="s">
        <v>315</v>
      </c>
      <c r="AD488" s="58"/>
      <c r="BA488" s="330" t="s">
        <v>1</v>
      </c>
    </row>
    <row r="489" spans="1:53" ht="27" hidden="1" customHeight="1" x14ac:dyDescent="0.25">
      <c r="A489" s="54" t="s">
        <v>659</v>
      </c>
      <c r="B489" s="54" t="s">
        <v>660</v>
      </c>
      <c r="C489" s="31">
        <v>4301011762</v>
      </c>
      <c r="D489" s="364">
        <v>4640242180922</v>
      </c>
      <c r="E489" s="365"/>
      <c r="F489" s="353">
        <v>1.35</v>
      </c>
      <c r="G489" s="32">
        <v>8</v>
      </c>
      <c r="H489" s="353">
        <v>10.8</v>
      </c>
      <c r="I489" s="353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385" t="s">
        <v>661</v>
      </c>
      <c r="O489" s="370"/>
      <c r="P489" s="370"/>
      <c r="Q489" s="370"/>
      <c r="R489" s="365"/>
      <c r="S489" s="34"/>
      <c r="T489" s="34"/>
      <c r="U489" s="35" t="s">
        <v>65</v>
      </c>
      <c r="V489" s="354">
        <v>0</v>
      </c>
      <c r="W489" s="355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 t="s">
        <v>315</v>
      </c>
      <c r="AD489" s="58"/>
      <c r="BA489" s="331" t="s">
        <v>1</v>
      </c>
    </row>
    <row r="490" spans="1:53" ht="27" hidden="1" customHeight="1" x14ac:dyDescent="0.25">
      <c r="A490" s="54" t="s">
        <v>662</v>
      </c>
      <c r="B490" s="54" t="s">
        <v>663</v>
      </c>
      <c r="C490" s="31">
        <v>4301011585</v>
      </c>
      <c r="D490" s="364">
        <v>4640242180441</v>
      </c>
      <c r="E490" s="365"/>
      <c r="F490" s="353">
        <v>1.5</v>
      </c>
      <c r="G490" s="32">
        <v>8</v>
      </c>
      <c r="H490" s="353">
        <v>12</v>
      </c>
      <c r="I490" s="353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73" t="s">
        <v>664</v>
      </c>
      <c r="O490" s="370"/>
      <c r="P490" s="370"/>
      <c r="Q490" s="370"/>
      <c r="R490" s="365"/>
      <c r="S490" s="34"/>
      <c r="T490" s="34"/>
      <c r="U490" s="35" t="s">
        <v>65</v>
      </c>
      <c r="V490" s="354">
        <v>0</v>
      </c>
      <c r="W490" s="355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32" t="s">
        <v>1</v>
      </c>
    </row>
    <row r="491" spans="1:53" ht="27" hidden="1" customHeight="1" x14ac:dyDescent="0.25">
      <c r="A491" s="54" t="s">
        <v>665</v>
      </c>
      <c r="B491" s="54" t="s">
        <v>666</v>
      </c>
      <c r="C491" s="31">
        <v>4301011584</v>
      </c>
      <c r="D491" s="364">
        <v>4640242180564</v>
      </c>
      <c r="E491" s="365"/>
      <c r="F491" s="353">
        <v>1.5</v>
      </c>
      <c r="G491" s="32">
        <v>8</v>
      </c>
      <c r="H491" s="353">
        <v>12</v>
      </c>
      <c r="I491" s="353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94" t="s">
        <v>667</v>
      </c>
      <c r="O491" s="370"/>
      <c r="P491" s="370"/>
      <c r="Q491" s="370"/>
      <c r="R491" s="365"/>
      <c r="S491" s="34"/>
      <c r="T491" s="34"/>
      <c r="U491" s="35" t="s">
        <v>65</v>
      </c>
      <c r="V491" s="354">
        <v>0</v>
      </c>
      <c r="W491" s="35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33" t="s">
        <v>1</v>
      </c>
    </row>
    <row r="492" spans="1:53" ht="27" hidden="1" customHeight="1" x14ac:dyDescent="0.25">
      <c r="A492" s="54" t="s">
        <v>668</v>
      </c>
      <c r="B492" s="54" t="s">
        <v>669</v>
      </c>
      <c r="C492" s="31">
        <v>4301011551</v>
      </c>
      <c r="D492" s="364">
        <v>4640242180038</v>
      </c>
      <c r="E492" s="365"/>
      <c r="F492" s="353">
        <v>0.4</v>
      </c>
      <c r="G492" s="32">
        <v>10</v>
      </c>
      <c r="H492" s="353">
        <v>4</v>
      </c>
      <c r="I492" s="353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41" t="s">
        <v>670</v>
      </c>
      <c r="O492" s="370"/>
      <c r="P492" s="370"/>
      <c r="Q492" s="370"/>
      <c r="R492" s="365"/>
      <c r="S492" s="34"/>
      <c r="T492" s="34"/>
      <c r="U492" s="35" t="s">
        <v>65</v>
      </c>
      <c r="V492" s="354">
        <v>0</v>
      </c>
      <c r="W492" s="355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34" t="s">
        <v>1</v>
      </c>
    </row>
    <row r="493" spans="1:53" hidden="1" x14ac:dyDescent="0.2">
      <c r="A493" s="361"/>
      <c r="B493" s="362"/>
      <c r="C493" s="362"/>
      <c r="D493" s="362"/>
      <c r="E493" s="362"/>
      <c r="F493" s="362"/>
      <c r="G493" s="362"/>
      <c r="H493" s="362"/>
      <c r="I493" s="362"/>
      <c r="J493" s="362"/>
      <c r="K493" s="362"/>
      <c r="L493" s="362"/>
      <c r="M493" s="363"/>
      <c r="N493" s="358" t="s">
        <v>66</v>
      </c>
      <c r="O493" s="359"/>
      <c r="P493" s="359"/>
      <c r="Q493" s="359"/>
      <c r="R493" s="359"/>
      <c r="S493" s="359"/>
      <c r="T493" s="360"/>
      <c r="U493" s="37" t="s">
        <v>67</v>
      </c>
      <c r="V493" s="356">
        <f>IFERROR(V488/H488,"0")+IFERROR(V489/H489,"0")+IFERROR(V490/H490,"0")+IFERROR(V491/H491,"0")+IFERROR(V492/H492,"0")</f>
        <v>0</v>
      </c>
      <c r="W493" s="356">
        <f>IFERROR(W488/H488,"0")+IFERROR(W489/H489,"0")+IFERROR(W490/H490,"0")+IFERROR(W491/H491,"0")+IFERROR(W492/H492,"0")</f>
        <v>0</v>
      </c>
      <c r="X493" s="356">
        <f>IFERROR(IF(X488="",0,X488),"0")+IFERROR(IF(X489="",0,X489),"0")+IFERROR(IF(X490="",0,X490),"0")+IFERROR(IF(X491="",0,X491),"0")+IFERROR(IF(X492="",0,X492),"0")</f>
        <v>0</v>
      </c>
      <c r="Y493" s="357"/>
      <c r="Z493" s="357"/>
    </row>
    <row r="494" spans="1:53" hidden="1" x14ac:dyDescent="0.2">
      <c r="A494" s="362"/>
      <c r="B494" s="362"/>
      <c r="C494" s="362"/>
      <c r="D494" s="362"/>
      <c r="E494" s="362"/>
      <c r="F494" s="362"/>
      <c r="G494" s="362"/>
      <c r="H494" s="362"/>
      <c r="I494" s="362"/>
      <c r="J494" s="362"/>
      <c r="K494" s="362"/>
      <c r="L494" s="362"/>
      <c r="M494" s="363"/>
      <c r="N494" s="358" t="s">
        <v>66</v>
      </c>
      <c r="O494" s="359"/>
      <c r="P494" s="359"/>
      <c r="Q494" s="359"/>
      <c r="R494" s="359"/>
      <c r="S494" s="359"/>
      <c r="T494" s="360"/>
      <c r="U494" s="37" t="s">
        <v>65</v>
      </c>
      <c r="V494" s="356">
        <f>IFERROR(SUM(V488:V492),"0")</f>
        <v>0</v>
      </c>
      <c r="W494" s="356">
        <f>IFERROR(SUM(W488:W492),"0")</f>
        <v>0</v>
      </c>
      <c r="X494" s="37"/>
      <c r="Y494" s="357"/>
      <c r="Z494" s="357"/>
    </row>
    <row r="495" spans="1:53" ht="14.25" hidden="1" customHeight="1" x14ac:dyDescent="0.25">
      <c r="A495" s="366" t="s">
        <v>97</v>
      </c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62"/>
      <c r="N495" s="362"/>
      <c r="O495" s="362"/>
      <c r="P495" s="362"/>
      <c r="Q495" s="362"/>
      <c r="R495" s="362"/>
      <c r="S495" s="362"/>
      <c r="T495" s="362"/>
      <c r="U495" s="362"/>
      <c r="V495" s="362"/>
      <c r="W495" s="362"/>
      <c r="X495" s="362"/>
      <c r="Y495" s="349"/>
      <c r="Z495" s="349"/>
    </row>
    <row r="496" spans="1:53" ht="27" hidden="1" customHeight="1" x14ac:dyDescent="0.25">
      <c r="A496" s="54" t="s">
        <v>671</v>
      </c>
      <c r="B496" s="54" t="s">
        <v>672</v>
      </c>
      <c r="C496" s="31">
        <v>4301020309</v>
      </c>
      <c r="D496" s="364">
        <v>4640242180090</v>
      </c>
      <c r="E496" s="365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2" t="s">
        <v>673</v>
      </c>
      <c r="O496" s="370"/>
      <c r="P496" s="370"/>
      <c r="Q496" s="370"/>
      <c r="R496" s="365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 t="s">
        <v>315</v>
      </c>
      <c r="AD496" s="58"/>
      <c r="BA496" s="335" t="s">
        <v>1</v>
      </c>
    </row>
    <row r="497" spans="1:53" ht="27" hidden="1" customHeight="1" x14ac:dyDescent="0.25">
      <c r="A497" s="54" t="s">
        <v>674</v>
      </c>
      <c r="B497" s="54" t="s">
        <v>675</v>
      </c>
      <c r="C497" s="31">
        <v>4301020260</v>
      </c>
      <c r="D497" s="364">
        <v>4640242180526</v>
      </c>
      <c r="E497" s="365"/>
      <c r="F497" s="353">
        <v>1.8</v>
      </c>
      <c r="G497" s="32">
        <v>6</v>
      </c>
      <c r="H497" s="353">
        <v>10.8</v>
      </c>
      <c r="I497" s="353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77" t="s">
        <v>676</v>
      </c>
      <c r="O497" s="370"/>
      <c r="P497" s="370"/>
      <c r="Q497" s="370"/>
      <c r="R497" s="365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6" t="s">
        <v>1</v>
      </c>
    </row>
    <row r="498" spans="1:53" ht="16.5" hidden="1" customHeight="1" x14ac:dyDescent="0.25">
      <c r="A498" s="54" t="s">
        <v>677</v>
      </c>
      <c r="B498" s="54" t="s">
        <v>678</v>
      </c>
      <c r="C498" s="31">
        <v>4301020269</v>
      </c>
      <c r="D498" s="364">
        <v>4640242180519</v>
      </c>
      <c r="E498" s="365"/>
      <c r="F498" s="353">
        <v>1.35</v>
      </c>
      <c r="G498" s="32">
        <v>8</v>
      </c>
      <c r="H498" s="353">
        <v>10.8</v>
      </c>
      <c r="I498" s="353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592" t="s">
        <v>679</v>
      </c>
      <c r="O498" s="370"/>
      <c r="P498" s="370"/>
      <c r="Q498" s="370"/>
      <c r="R498" s="365"/>
      <c r="S498" s="34"/>
      <c r="T498" s="34"/>
      <c r="U498" s="35" t="s">
        <v>65</v>
      </c>
      <c r="V498" s="354">
        <v>0</v>
      </c>
      <c r="W498" s="355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7" t="s">
        <v>1</v>
      </c>
    </row>
    <row r="499" spans="1:53" hidden="1" x14ac:dyDescent="0.2">
      <c r="A499" s="361"/>
      <c r="B499" s="362"/>
      <c r="C499" s="362"/>
      <c r="D499" s="362"/>
      <c r="E499" s="362"/>
      <c r="F499" s="362"/>
      <c r="G499" s="362"/>
      <c r="H499" s="362"/>
      <c r="I499" s="362"/>
      <c r="J499" s="362"/>
      <c r="K499" s="362"/>
      <c r="L499" s="362"/>
      <c r="M499" s="363"/>
      <c r="N499" s="358" t="s">
        <v>66</v>
      </c>
      <c r="O499" s="359"/>
      <c r="P499" s="359"/>
      <c r="Q499" s="359"/>
      <c r="R499" s="359"/>
      <c r="S499" s="359"/>
      <c r="T499" s="360"/>
      <c r="U499" s="37" t="s">
        <v>67</v>
      </c>
      <c r="V499" s="356">
        <f>IFERROR(V496/H496,"0")+IFERROR(V497/H497,"0")+IFERROR(V498/H498,"0")</f>
        <v>0</v>
      </c>
      <c r="W499" s="356">
        <f>IFERROR(W496/H496,"0")+IFERROR(W497/H497,"0")+IFERROR(W498/H498,"0")</f>
        <v>0</v>
      </c>
      <c r="X499" s="356">
        <f>IFERROR(IF(X496="",0,X496),"0")+IFERROR(IF(X497="",0,X497),"0")+IFERROR(IF(X498="",0,X498),"0")</f>
        <v>0</v>
      </c>
      <c r="Y499" s="357"/>
      <c r="Z499" s="357"/>
    </row>
    <row r="500" spans="1:53" hidden="1" x14ac:dyDescent="0.2">
      <c r="A500" s="362"/>
      <c r="B500" s="362"/>
      <c r="C500" s="362"/>
      <c r="D500" s="362"/>
      <c r="E500" s="362"/>
      <c r="F500" s="362"/>
      <c r="G500" s="362"/>
      <c r="H500" s="362"/>
      <c r="I500" s="362"/>
      <c r="J500" s="362"/>
      <c r="K500" s="362"/>
      <c r="L500" s="362"/>
      <c r="M500" s="363"/>
      <c r="N500" s="358" t="s">
        <v>66</v>
      </c>
      <c r="O500" s="359"/>
      <c r="P500" s="359"/>
      <c r="Q500" s="359"/>
      <c r="R500" s="359"/>
      <c r="S500" s="359"/>
      <c r="T500" s="360"/>
      <c r="U500" s="37" t="s">
        <v>65</v>
      </c>
      <c r="V500" s="356">
        <f>IFERROR(SUM(V496:V498),"0")</f>
        <v>0</v>
      </c>
      <c r="W500" s="356">
        <f>IFERROR(SUM(W496:W498),"0")</f>
        <v>0</v>
      </c>
      <c r="X500" s="37"/>
      <c r="Y500" s="357"/>
      <c r="Z500" s="357"/>
    </row>
    <row r="501" spans="1:53" ht="14.25" hidden="1" customHeight="1" x14ac:dyDescent="0.25">
      <c r="A501" s="366" t="s">
        <v>60</v>
      </c>
      <c r="B501" s="362"/>
      <c r="C501" s="362"/>
      <c r="D501" s="362"/>
      <c r="E501" s="362"/>
      <c r="F501" s="362"/>
      <c r="G501" s="362"/>
      <c r="H501" s="362"/>
      <c r="I501" s="362"/>
      <c r="J501" s="362"/>
      <c r="K501" s="362"/>
      <c r="L501" s="362"/>
      <c r="M501" s="362"/>
      <c r="N501" s="362"/>
      <c r="O501" s="362"/>
      <c r="P501" s="362"/>
      <c r="Q501" s="362"/>
      <c r="R501" s="362"/>
      <c r="S501" s="362"/>
      <c r="T501" s="362"/>
      <c r="U501" s="362"/>
      <c r="V501" s="362"/>
      <c r="W501" s="362"/>
      <c r="X501" s="362"/>
      <c r="Y501" s="349"/>
      <c r="Z501" s="349"/>
    </row>
    <row r="502" spans="1:53" ht="27" hidden="1" customHeight="1" x14ac:dyDescent="0.25">
      <c r="A502" s="54" t="s">
        <v>680</v>
      </c>
      <c r="B502" s="54" t="s">
        <v>681</v>
      </c>
      <c r="C502" s="31">
        <v>4301031280</v>
      </c>
      <c r="D502" s="364">
        <v>4640242180816</v>
      </c>
      <c r="E502" s="365"/>
      <c r="F502" s="353">
        <v>0.7</v>
      </c>
      <c r="G502" s="32">
        <v>6</v>
      </c>
      <c r="H502" s="353">
        <v>4.2</v>
      </c>
      <c r="I502" s="353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02" t="s">
        <v>682</v>
      </c>
      <c r="O502" s="370"/>
      <c r="P502" s="370"/>
      <c r="Q502" s="370"/>
      <c r="R502" s="365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8" t="s">
        <v>1</v>
      </c>
    </row>
    <row r="503" spans="1:53" ht="27" hidden="1" customHeight="1" x14ac:dyDescent="0.25">
      <c r="A503" s="54" t="s">
        <v>683</v>
      </c>
      <c r="B503" s="54" t="s">
        <v>684</v>
      </c>
      <c r="C503" s="31">
        <v>4301031244</v>
      </c>
      <c r="D503" s="364">
        <v>4640242180595</v>
      </c>
      <c r="E503" s="365"/>
      <c r="F503" s="353">
        <v>0.7</v>
      </c>
      <c r="G503" s="32">
        <v>6</v>
      </c>
      <c r="H503" s="353">
        <v>4.2</v>
      </c>
      <c r="I503" s="353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31" t="s">
        <v>685</v>
      </c>
      <c r="O503" s="370"/>
      <c r="P503" s="370"/>
      <c r="Q503" s="370"/>
      <c r="R503" s="365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9" t="s">
        <v>1</v>
      </c>
    </row>
    <row r="504" spans="1:53" ht="27" hidden="1" customHeight="1" x14ac:dyDescent="0.25">
      <c r="A504" s="54" t="s">
        <v>686</v>
      </c>
      <c r="B504" s="54" t="s">
        <v>687</v>
      </c>
      <c r="C504" s="31">
        <v>4301031203</v>
      </c>
      <c r="D504" s="364">
        <v>4640242180908</v>
      </c>
      <c r="E504" s="365"/>
      <c r="F504" s="353">
        <v>0.28000000000000003</v>
      </c>
      <c r="G504" s="32">
        <v>6</v>
      </c>
      <c r="H504" s="353">
        <v>1.68</v>
      </c>
      <c r="I504" s="353">
        <v>1.81</v>
      </c>
      <c r="J504" s="32">
        <v>234</v>
      </c>
      <c r="K504" s="32" t="s">
        <v>165</v>
      </c>
      <c r="L504" s="33" t="s">
        <v>64</v>
      </c>
      <c r="M504" s="32">
        <v>40</v>
      </c>
      <c r="N504" s="393" t="s">
        <v>688</v>
      </c>
      <c r="O504" s="370"/>
      <c r="P504" s="370"/>
      <c r="Q504" s="370"/>
      <c r="R504" s="365"/>
      <c r="S504" s="34"/>
      <c r="T504" s="34"/>
      <c r="U504" s="35" t="s">
        <v>65</v>
      </c>
      <c r="V504" s="354">
        <v>0</v>
      </c>
      <c r="W504" s="355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40" t="s">
        <v>1</v>
      </c>
    </row>
    <row r="505" spans="1:53" ht="27" hidden="1" customHeight="1" x14ac:dyDescent="0.25">
      <c r="A505" s="54" t="s">
        <v>689</v>
      </c>
      <c r="B505" s="54" t="s">
        <v>690</v>
      </c>
      <c r="C505" s="31">
        <v>4301031200</v>
      </c>
      <c r="D505" s="364">
        <v>4640242180489</v>
      </c>
      <c r="E505" s="365"/>
      <c r="F505" s="353">
        <v>0.28000000000000003</v>
      </c>
      <c r="G505" s="32">
        <v>6</v>
      </c>
      <c r="H505" s="353">
        <v>1.68</v>
      </c>
      <c r="I505" s="353">
        <v>1.84</v>
      </c>
      <c r="J505" s="32">
        <v>234</v>
      </c>
      <c r="K505" s="32" t="s">
        <v>165</v>
      </c>
      <c r="L505" s="33" t="s">
        <v>64</v>
      </c>
      <c r="M505" s="32">
        <v>40</v>
      </c>
      <c r="N505" s="424" t="s">
        <v>691</v>
      </c>
      <c r="O505" s="370"/>
      <c r="P505" s="370"/>
      <c r="Q505" s="370"/>
      <c r="R505" s="365"/>
      <c r="S505" s="34"/>
      <c r="T505" s="34"/>
      <c r="U505" s="35" t="s">
        <v>65</v>
      </c>
      <c r="V505" s="354">
        <v>0</v>
      </c>
      <c r="W505" s="355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41" t="s">
        <v>1</v>
      </c>
    </row>
    <row r="506" spans="1:53" hidden="1" x14ac:dyDescent="0.2">
      <c r="A506" s="361"/>
      <c r="B506" s="362"/>
      <c r="C506" s="362"/>
      <c r="D506" s="362"/>
      <c r="E506" s="362"/>
      <c r="F506" s="362"/>
      <c r="G506" s="362"/>
      <c r="H506" s="362"/>
      <c r="I506" s="362"/>
      <c r="J506" s="362"/>
      <c r="K506" s="362"/>
      <c r="L506" s="362"/>
      <c r="M506" s="363"/>
      <c r="N506" s="358" t="s">
        <v>66</v>
      </c>
      <c r="O506" s="359"/>
      <c r="P506" s="359"/>
      <c r="Q506" s="359"/>
      <c r="R506" s="359"/>
      <c r="S506" s="359"/>
      <c r="T506" s="360"/>
      <c r="U506" s="37" t="s">
        <v>67</v>
      </c>
      <c r="V506" s="356">
        <f>IFERROR(V502/H502,"0")+IFERROR(V503/H503,"0")+IFERROR(V504/H504,"0")+IFERROR(V505/H505,"0")</f>
        <v>0</v>
      </c>
      <c r="W506" s="356">
        <f>IFERROR(W502/H502,"0")+IFERROR(W503/H503,"0")+IFERROR(W504/H504,"0")+IFERROR(W505/H505,"0")</f>
        <v>0</v>
      </c>
      <c r="X506" s="356">
        <f>IFERROR(IF(X502="",0,X502),"0")+IFERROR(IF(X503="",0,X503),"0")+IFERROR(IF(X504="",0,X504),"0")+IFERROR(IF(X505="",0,X505),"0")</f>
        <v>0</v>
      </c>
      <c r="Y506" s="357"/>
      <c r="Z506" s="357"/>
    </row>
    <row r="507" spans="1:53" hidden="1" x14ac:dyDescent="0.2">
      <c r="A507" s="362"/>
      <c r="B507" s="362"/>
      <c r="C507" s="362"/>
      <c r="D507" s="362"/>
      <c r="E507" s="362"/>
      <c r="F507" s="362"/>
      <c r="G507" s="362"/>
      <c r="H507" s="362"/>
      <c r="I507" s="362"/>
      <c r="J507" s="362"/>
      <c r="K507" s="362"/>
      <c r="L507" s="362"/>
      <c r="M507" s="363"/>
      <c r="N507" s="358" t="s">
        <v>66</v>
      </c>
      <c r="O507" s="359"/>
      <c r="P507" s="359"/>
      <c r="Q507" s="359"/>
      <c r="R507" s="359"/>
      <c r="S507" s="359"/>
      <c r="T507" s="360"/>
      <c r="U507" s="37" t="s">
        <v>65</v>
      </c>
      <c r="V507" s="356">
        <f>IFERROR(SUM(V502:V505),"0")</f>
        <v>0</v>
      </c>
      <c r="W507" s="356">
        <f>IFERROR(SUM(W502:W505),"0")</f>
        <v>0</v>
      </c>
      <c r="X507" s="37"/>
      <c r="Y507" s="357"/>
      <c r="Z507" s="357"/>
    </row>
    <row r="508" spans="1:53" ht="14.25" hidden="1" customHeight="1" x14ac:dyDescent="0.25">
      <c r="A508" s="366" t="s">
        <v>68</v>
      </c>
      <c r="B508" s="362"/>
      <c r="C508" s="362"/>
      <c r="D508" s="362"/>
      <c r="E508" s="362"/>
      <c r="F508" s="362"/>
      <c r="G508" s="362"/>
      <c r="H508" s="362"/>
      <c r="I508" s="362"/>
      <c r="J508" s="362"/>
      <c r="K508" s="362"/>
      <c r="L508" s="362"/>
      <c r="M508" s="362"/>
      <c r="N508" s="362"/>
      <c r="O508" s="362"/>
      <c r="P508" s="362"/>
      <c r="Q508" s="362"/>
      <c r="R508" s="362"/>
      <c r="S508" s="362"/>
      <c r="T508" s="362"/>
      <c r="U508" s="362"/>
      <c r="V508" s="362"/>
      <c r="W508" s="362"/>
      <c r="X508" s="362"/>
      <c r="Y508" s="349"/>
      <c r="Z508" s="349"/>
    </row>
    <row r="509" spans="1:53" ht="27" hidden="1" customHeight="1" x14ac:dyDescent="0.25">
      <c r="A509" s="54" t="s">
        <v>692</v>
      </c>
      <c r="B509" s="54" t="s">
        <v>693</v>
      </c>
      <c r="C509" s="31">
        <v>4301051310</v>
      </c>
      <c r="D509" s="364">
        <v>4680115880870</v>
      </c>
      <c r="E509" s="365"/>
      <c r="F509" s="353">
        <v>1.3</v>
      </c>
      <c r="G509" s="32">
        <v>6</v>
      </c>
      <c r="H509" s="353">
        <v>7.8</v>
      </c>
      <c r="I509" s="353">
        <v>8.3640000000000008</v>
      </c>
      <c r="J509" s="32">
        <v>56</v>
      </c>
      <c r="K509" s="32" t="s">
        <v>100</v>
      </c>
      <c r="L509" s="33" t="s">
        <v>119</v>
      </c>
      <c r="M509" s="32">
        <v>40</v>
      </c>
      <c r="N509" s="6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70"/>
      <c r="P509" s="370"/>
      <c r="Q509" s="370"/>
      <c r="R509" s="365"/>
      <c r="S509" s="34"/>
      <c r="T509" s="34"/>
      <c r="U509" s="35" t="s">
        <v>65</v>
      </c>
      <c r="V509" s="354">
        <v>0</v>
      </c>
      <c r="W509" s="355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694</v>
      </c>
      <c r="B510" s="54" t="s">
        <v>695</v>
      </c>
      <c r="C510" s="31">
        <v>4301051510</v>
      </c>
      <c r="D510" s="364">
        <v>4640242180540</v>
      </c>
      <c r="E510" s="365"/>
      <c r="F510" s="353">
        <v>1.3</v>
      </c>
      <c r="G510" s="32">
        <v>6</v>
      </c>
      <c r="H510" s="353">
        <v>7.8</v>
      </c>
      <c r="I510" s="353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42" t="s">
        <v>696</v>
      </c>
      <c r="O510" s="370"/>
      <c r="P510" s="370"/>
      <c r="Q510" s="370"/>
      <c r="R510" s="365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43" t="s">
        <v>1</v>
      </c>
    </row>
    <row r="511" spans="1:53" ht="27" hidden="1" customHeight="1" x14ac:dyDescent="0.25">
      <c r="A511" s="54" t="s">
        <v>697</v>
      </c>
      <c r="B511" s="54" t="s">
        <v>698</v>
      </c>
      <c r="C511" s="31">
        <v>4301051390</v>
      </c>
      <c r="D511" s="364">
        <v>4640242181233</v>
      </c>
      <c r="E511" s="365"/>
      <c r="F511" s="353">
        <v>0.3</v>
      </c>
      <c r="G511" s="32">
        <v>6</v>
      </c>
      <c r="H511" s="353">
        <v>1.8</v>
      </c>
      <c r="I511" s="353">
        <v>1.984</v>
      </c>
      <c r="J511" s="32">
        <v>234</v>
      </c>
      <c r="K511" s="32" t="s">
        <v>165</v>
      </c>
      <c r="L511" s="33" t="s">
        <v>64</v>
      </c>
      <c r="M511" s="32">
        <v>40</v>
      </c>
      <c r="N511" s="623" t="s">
        <v>699</v>
      </c>
      <c r="O511" s="370"/>
      <c r="P511" s="370"/>
      <c r="Q511" s="370"/>
      <c r="R511" s="365"/>
      <c r="S511" s="34"/>
      <c r="T511" s="34"/>
      <c r="U511" s="35" t="s">
        <v>65</v>
      </c>
      <c r="V511" s="354">
        <v>0</v>
      </c>
      <c r="W511" s="355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44" t="s">
        <v>1</v>
      </c>
    </row>
    <row r="512" spans="1:53" ht="27" hidden="1" customHeight="1" x14ac:dyDescent="0.25">
      <c r="A512" s="54" t="s">
        <v>700</v>
      </c>
      <c r="B512" s="54" t="s">
        <v>701</v>
      </c>
      <c r="C512" s="31">
        <v>4301051508</v>
      </c>
      <c r="D512" s="364">
        <v>4640242180557</v>
      </c>
      <c r="E512" s="365"/>
      <c r="F512" s="353">
        <v>0.5</v>
      </c>
      <c r="G512" s="32">
        <v>6</v>
      </c>
      <c r="H512" s="353">
        <v>3</v>
      </c>
      <c r="I512" s="353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53" t="s">
        <v>702</v>
      </c>
      <c r="O512" s="370"/>
      <c r="P512" s="370"/>
      <c r="Q512" s="370"/>
      <c r="R512" s="365"/>
      <c r="S512" s="34"/>
      <c r="T512" s="34"/>
      <c r="U512" s="35" t="s">
        <v>65</v>
      </c>
      <c r="V512" s="354">
        <v>0</v>
      </c>
      <c r="W512" s="355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5" t="s">
        <v>1</v>
      </c>
    </row>
    <row r="513" spans="1:53" ht="27" hidden="1" customHeight="1" x14ac:dyDescent="0.25">
      <c r="A513" s="54" t="s">
        <v>703</v>
      </c>
      <c r="B513" s="54" t="s">
        <v>704</v>
      </c>
      <c r="C513" s="31">
        <v>4301051448</v>
      </c>
      <c r="D513" s="364">
        <v>4640242181226</v>
      </c>
      <c r="E513" s="365"/>
      <c r="F513" s="353">
        <v>0.3</v>
      </c>
      <c r="G513" s="32">
        <v>6</v>
      </c>
      <c r="H513" s="353">
        <v>1.8</v>
      </c>
      <c r="I513" s="353">
        <v>1.972</v>
      </c>
      <c r="J513" s="32">
        <v>234</v>
      </c>
      <c r="K513" s="32" t="s">
        <v>165</v>
      </c>
      <c r="L513" s="33" t="s">
        <v>64</v>
      </c>
      <c r="M513" s="32">
        <v>30</v>
      </c>
      <c r="N513" s="544" t="s">
        <v>705</v>
      </c>
      <c r="O513" s="370"/>
      <c r="P513" s="370"/>
      <c r="Q513" s="370"/>
      <c r="R513" s="365"/>
      <c r="S513" s="34"/>
      <c r="T513" s="34"/>
      <c r="U513" s="35" t="s">
        <v>65</v>
      </c>
      <c r="V513" s="354">
        <v>0</v>
      </c>
      <c r="W513" s="355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6" t="s">
        <v>1</v>
      </c>
    </row>
    <row r="514" spans="1:53" hidden="1" x14ac:dyDescent="0.2">
      <c r="A514" s="361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363"/>
      <c r="N514" s="358" t="s">
        <v>66</v>
      </c>
      <c r="O514" s="359"/>
      <c r="P514" s="359"/>
      <c r="Q514" s="359"/>
      <c r="R514" s="359"/>
      <c r="S514" s="359"/>
      <c r="T514" s="360"/>
      <c r="U514" s="37" t="s">
        <v>67</v>
      </c>
      <c r="V514" s="356">
        <f>IFERROR(V509/H509,"0")+IFERROR(V510/H510,"0")+IFERROR(V511/H511,"0")+IFERROR(V512/H512,"0")+IFERROR(V513/H513,"0")</f>
        <v>0</v>
      </c>
      <c r="W514" s="356">
        <f>IFERROR(W509/H509,"0")+IFERROR(W510/H510,"0")+IFERROR(W511/H511,"0")+IFERROR(W512/H512,"0")+IFERROR(W513/H513,"0")</f>
        <v>0</v>
      </c>
      <c r="X514" s="356">
        <f>IFERROR(IF(X509="",0,X509),"0")+IFERROR(IF(X510="",0,X510),"0")+IFERROR(IF(X511="",0,X511),"0")+IFERROR(IF(X512="",0,X512),"0")+IFERROR(IF(X513="",0,X513),"0")</f>
        <v>0</v>
      </c>
      <c r="Y514" s="357"/>
      <c r="Z514" s="357"/>
    </row>
    <row r="515" spans="1:53" hidden="1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363"/>
      <c r="N515" s="358" t="s">
        <v>66</v>
      </c>
      <c r="O515" s="359"/>
      <c r="P515" s="359"/>
      <c r="Q515" s="359"/>
      <c r="R515" s="359"/>
      <c r="S515" s="359"/>
      <c r="T515" s="360"/>
      <c r="U515" s="37" t="s">
        <v>65</v>
      </c>
      <c r="V515" s="356">
        <f>IFERROR(SUM(V509:V513),"0")</f>
        <v>0</v>
      </c>
      <c r="W515" s="356">
        <f>IFERROR(SUM(W509:W513),"0")</f>
        <v>0</v>
      </c>
      <c r="X515" s="37"/>
      <c r="Y515" s="357"/>
      <c r="Z515" s="357"/>
    </row>
    <row r="516" spans="1:53" ht="15" customHeight="1" x14ac:dyDescent="0.2">
      <c r="A516" s="386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387"/>
      <c r="N516" s="417" t="s">
        <v>706</v>
      </c>
      <c r="O516" s="418"/>
      <c r="P516" s="418"/>
      <c r="Q516" s="418"/>
      <c r="R516" s="418"/>
      <c r="S516" s="418"/>
      <c r="T516" s="419"/>
      <c r="U516" s="37" t="s">
        <v>65</v>
      </c>
      <c r="V516" s="356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>3500</v>
      </c>
      <c r="W516" s="356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>3525</v>
      </c>
      <c r="X516" s="37"/>
      <c r="Y516" s="357"/>
      <c r="Z516" s="357"/>
    </row>
    <row r="517" spans="1:53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387"/>
      <c r="N517" s="417" t="s">
        <v>707</v>
      </c>
      <c r="O517" s="418"/>
      <c r="P517" s="418"/>
      <c r="Q517" s="418"/>
      <c r="R517" s="418"/>
      <c r="S517" s="418"/>
      <c r="T517" s="419"/>
      <c r="U517" s="37" t="s">
        <v>65</v>
      </c>
      <c r="V517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3612</v>
      </c>
      <c r="W517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3637.8</v>
      </c>
      <c r="X517" s="37"/>
      <c r="Y517" s="357"/>
      <c r="Z517" s="357"/>
    </row>
    <row r="518" spans="1:53" x14ac:dyDescent="0.2">
      <c r="A518" s="362"/>
      <c r="B518" s="362"/>
      <c r="C518" s="362"/>
      <c r="D518" s="362"/>
      <c r="E518" s="362"/>
      <c r="F518" s="362"/>
      <c r="G518" s="362"/>
      <c r="H518" s="362"/>
      <c r="I518" s="362"/>
      <c r="J518" s="362"/>
      <c r="K518" s="362"/>
      <c r="L518" s="362"/>
      <c r="M518" s="387"/>
      <c r="N518" s="417" t="s">
        <v>708</v>
      </c>
      <c r="O518" s="418"/>
      <c r="P518" s="418"/>
      <c r="Q518" s="418"/>
      <c r="R518" s="418"/>
      <c r="S518" s="418"/>
      <c r="T518" s="419"/>
      <c r="U518" s="37" t="s">
        <v>709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>5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>5</v>
      </c>
      <c r="X518" s="37"/>
      <c r="Y518" s="357"/>
      <c r="Z518" s="357"/>
    </row>
    <row r="519" spans="1:53" x14ac:dyDescent="0.2">
      <c r="A519" s="362"/>
      <c r="B519" s="362"/>
      <c r="C519" s="362"/>
      <c r="D519" s="362"/>
      <c r="E519" s="362"/>
      <c r="F519" s="362"/>
      <c r="G519" s="362"/>
      <c r="H519" s="362"/>
      <c r="I519" s="362"/>
      <c r="J519" s="362"/>
      <c r="K519" s="362"/>
      <c r="L519" s="362"/>
      <c r="M519" s="387"/>
      <c r="N519" s="417" t="s">
        <v>710</v>
      </c>
      <c r="O519" s="418"/>
      <c r="P519" s="418"/>
      <c r="Q519" s="418"/>
      <c r="R519" s="418"/>
      <c r="S519" s="418"/>
      <c r="T519" s="419"/>
      <c r="U519" s="37" t="s">
        <v>65</v>
      </c>
      <c r="V519" s="356">
        <f>GrossWeightTotal+PalletQtyTotal*25</f>
        <v>3737</v>
      </c>
      <c r="W519" s="356">
        <f>GrossWeightTotalR+PalletQtyTotalR*25</f>
        <v>3762.8</v>
      </c>
      <c r="X519" s="37"/>
      <c r="Y519" s="357"/>
      <c r="Z519" s="357"/>
    </row>
    <row r="520" spans="1:53" x14ac:dyDescent="0.2">
      <c r="A520" s="362"/>
      <c r="B520" s="362"/>
      <c r="C520" s="362"/>
      <c r="D520" s="362"/>
      <c r="E520" s="362"/>
      <c r="F520" s="362"/>
      <c r="G520" s="362"/>
      <c r="H520" s="362"/>
      <c r="I520" s="362"/>
      <c r="J520" s="362"/>
      <c r="K520" s="362"/>
      <c r="L520" s="362"/>
      <c r="M520" s="387"/>
      <c r="N520" s="417" t="s">
        <v>711</v>
      </c>
      <c r="O520" s="418"/>
      <c r="P520" s="418"/>
      <c r="Q520" s="418"/>
      <c r="R520" s="418"/>
      <c r="S520" s="418"/>
      <c r="T520" s="419"/>
      <c r="U520" s="37" t="s">
        <v>709</v>
      </c>
      <c r="V520" s="356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>233.33333333333337</v>
      </c>
      <c r="W520" s="356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>235</v>
      </c>
      <c r="X520" s="37"/>
      <c r="Y520" s="357"/>
      <c r="Z520" s="357"/>
    </row>
    <row r="521" spans="1:53" ht="14.25" hidden="1" customHeight="1" x14ac:dyDescent="0.2">
      <c r="A521" s="362"/>
      <c r="B521" s="362"/>
      <c r="C521" s="362"/>
      <c r="D521" s="362"/>
      <c r="E521" s="362"/>
      <c r="F521" s="362"/>
      <c r="G521" s="362"/>
      <c r="H521" s="362"/>
      <c r="I521" s="362"/>
      <c r="J521" s="362"/>
      <c r="K521" s="362"/>
      <c r="L521" s="362"/>
      <c r="M521" s="387"/>
      <c r="N521" s="417" t="s">
        <v>712</v>
      </c>
      <c r="O521" s="418"/>
      <c r="P521" s="418"/>
      <c r="Q521" s="418"/>
      <c r="R521" s="418"/>
      <c r="S521" s="418"/>
      <c r="T521" s="419"/>
      <c r="U521" s="39" t="s">
        <v>713</v>
      </c>
      <c r="V521" s="37"/>
      <c r="W521" s="37"/>
      <c r="X521" s="37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>5.1112499999999992</v>
      </c>
      <c r="Y521" s="357"/>
      <c r="Z521" s="357"/>
    </row>
    <row r="522" spans="1:53" ht="13.5" customHeight="1" thickBot="1" x14ac:dyDescent="0.25"/>
    <row r="523" spans="1:53" ht="27" customHeight="1" thickTop="1" thickBot="1" x14ac:dyDescent="0.25">
      <c r="A523" s="40" t="s">
        <v>714</v>
      </c>
      <c r="B523" s="347" t="s">
        <v>59</v>
      </c>
      <c r="C523" s="380" t="s">
        <v>95</v>
      </c>
      <c r="D523" s="415"/>
      <c r="E523" s="415"/>
      <c r="F523" s="416"/>
      <c r="G523" s="380" t="s">
        <v>225</v>
      </c>
      <c r="H523" s="415"/>
      <c r="I523" s="415"/>
      <c r="J523" s="415"/>
      <c r="K523" s="415"/>
      <c r="L523" s="415"/>
      <c r="M523" s="415"/>
      <c r="N523" s="415"/>
      <c r="O523" s="416"/>
      <c r="P523" s="380" t="s">
        <v>461</v>
      </c>
      <c r="Q523" s="416"/>
      <c r="R523" s="380" t="s">
        <v>514</v>
      </c>
      <c r="S523" s="416"/>
      <c r="T523" s="347" t="s">
        <v>590</v>
      </c>
      <c r="U523" s="347" t="s">
        <v>654</v>
      </c>
      <c r="Z523" s="52"/>
      <c r="AC523" s="348"/>
    </row>
    <row r="524" spans="1:53" ht="14.25" customHeight="1" thickTop="1" x14ac:dyDescent="0.2">
      <c r="A524" s="469" t="s">
        <v>715</v>
      </c>
      <c r="B524" s="380" t="s">
        <v>59</v>
      </c>
      <c r="C524" s="380" t="s">
        <v>96</v>
      </c>
      <c r="D524" s="380" t="s">
        <v>104</v>
      </c>
      <c r="E524" s="380" t="s">
        <v>95</v>
      </c>
      <c r="F524" s="380" t="s">
        <v>217</v>
      </c>
      <c r="G524" s="380" t="s">
        <v>226</v>
      </c>
      <c r="H524" s="380" t="s">
        <v>233</v>
      </c>
      <c r="I524" s="380" t="s">
        <v>252</v>
      </c>
      <c r="J524" s="380" t="s">
        <v>311</v>
      </c>
      <c r="K524" s="348"/>
      <c r="L524" s="380" t="s">
        <v>333</v>
      </c>
      <c r="M524" s="380" t="s">
        <v>352</v>
      </c>
      <c r="N524" s="380" t="s">
        <v>434</v>
      </c>
      <c r="O524" s="380" t="s">
        <v>452</v>
      </c>
      <c r="P524" s="380" t="s">
        <v>462</v>
      </c>
      <c r="Q524" s="380" t="s">
        <v>489</v>
      </c>
      <c r="R524" s="380" t="s">
        <v>515</v>
      </c>
      <c r="S524" s="380" t="s">
        <v>566</v>
      </c>
      <c r="T524" s="380" t="s">
        <v>590</v>
      </c>
      <c r="U524" s="380" t="s">
        <v>655</v>
      </c>
      <c r="Z524" s="52"/>
      <c r="AC524" s="348"/>
    </row>
    <row r="525" spans="1:53" ht="13.5" customHeight="1" thickBot="1" x14ac:dyDescent="0.25">
      <c r="A525" s="470"/>
      <c r="B525" s="381"/>
      <c r="C525" s="381"/>
      <c r="D525" s="381"/>
      <c r="E525" s="381"/>
      <c r="F525" s="381"/>
      <c r="G525" s="381"/>
      <c r="H525" s="381"/>
      <c r="I525" s="381"/>
      <c r="J525" s="381"/>
      <c r="K525" s="348"/>
      <c r="L525" s="381"/>
      <c r="M525" s="381"/>
      <c r="N525" s="381"/>
      <c r="O525" s="381"/>
      <c r="P525" s="381"/>
      <c r="Q525" s="381"/>
      <c r="R525" s="381"/>
      <c r="S525" s="381"/>
      <c r="T525" s="381"/>
      <c r="U525" s="381"/>
      <c r="Z525" s="52"/>
      <c r="AC525" s="348"/>
    </row>
    <row r="526" spans="1:53" ht="18" customHeight="1" thickTop="1" thickBot="1" x14ac:dyDescent="0.25">
      <c r="A526" s="40" t="s">
        <v>716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0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6" s="46">
        <f>IFERROR(W132*1,"0")+IFERROR(W133*1,"0")+IFERROR(W134*1,"0")+IFERROR(W135*1,"0")</f>
        <v>0</v>
      </c>
      <c r="G526" s="46">
        <f>IFERROR(W141*1,"0")+IFERROR(W142*1,"0")+IFERROR(W143*1,"0")</f>
        <v>0</v>
      </c>
      <c r="H526" s="46">
        <f>IFERROR(W148*1,"0")+IFERROR(W149*1,"0")+IFERROR(W150*1,"0")+IFERROR(W151*1,"0")+IFERROR(W152*1,"0")+IFERROR(W153*1,"0")+IFERROR(W154*1,"0")+IFERROR(W155*1,"0")+IFERROR(W156*1,"0")</f>
        <v>0</v>
      </c>
      <c r="I526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6" s="46">
        <f>IFERROR(W206*1,"0")+IFERROR(W207*1,"0")+IFERROR(W208*1,"0")+IFERROR(W209*1,"0")+IFERROR(W210*1,"0")+IFERROR(W211*1,"0")+IFERROR(W215*1,"0")</f>
        <v>0</v>
      </c>
      <c r="K526" s="348"/>
      <c r="L526" s="46">
        <f>IFERROR(W220*1,"0")+IFERROR(W221*1,"0")+IFERROR(W222*1,"0")+IFERROR(W223*1,"0")+IFERROR(W224*1,"0")+IFERROR(W225*1,"0")</f>
        <v>0</v>
      </c>
      <c r="M526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26" s="46">
        <f>IFERROR(W291*1,"0")+IFERROR(W292*1,"0")+IFERROR(W293*1,"0")+IFERROR(W294*1,"0")+IFERROR(W295*1,"0")+IFERROR(W296*1,"0")+IFERROR(W297*1,"0")+IFERROR(W298*1,"0")+IFERROR(W302*1,"0")+IFERROR(W303*1,"0")</f>
        <v>0</v>
      </c>
      <c r="O526" s="46">
        <f>IFERROR(W308*1,"0")+IFERROR(W312*1,"0")+IFERROR(W316*1,"0")+IFERROR(W320*1,"0")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3525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0</v>
      </c>
      <c r="S526" s="46">
        <f>IFERROR(W419*1,"0")+IFERROR(W420*1,"0")+IFERROR(W424*1,"0")+IFERROR(W425*1,"0")+IFERROR(W426*1,"0")+IFERROR(W427*1,"0")+IFERROR(W428*1,"0")+IFERROR(W429*1,"0")+IFERROR(W430*1,"0")+IFERROR(W434*1,"0")+IFERROR(W438*1,"0")</f>
        <v>0</v>
      </c>
      <c r="T526" s="46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>0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8"/>
    </row>
  </sheetData>
  <sheetProtection algorithmName="SHA-512" hashValue="0oUx0heDnTkKO7GkSW6OMjGgQ2UX8IjbSgTq1C3kAGPBbqxUiQEI70KEuiXbHwMP7bNp/OgRcZArrjdsMMcO4w==" saltValue="LBaRLCM6vIzSZdAzWDURMw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500,00"/>
        <filter val="200,00"/>
        <filter val="233,33"/>
        <filter val="3 000,00"/>
        <filter val="3 500,00"/>
        <filter val="3 612,00"/>
        <filter val="3 737,00"/>
        <filter val="33,33"/>
        <filter val="5"/>
        <filter val="500,00"/>
      </filters>
    </filterColumn>
  </autoFilter>
  <mergeCells count="942">
    <mergeCell ref="P1:R1"/>
    <mergeCell ref="N40:R40"/>
    <mergeCell ref="N338:R338"/>
    <mergeCell ref="A435:M436"/>
    <mergeCell ref="A506:M507"/>
    <mergeCell ref="D17:E18"/>
    <mergeCell ref="D173:E173"/>
    <mergeCell ref="D344:E344"/>
    <mergeCell ref="D471:E471"/>
    <mergeCell ref="N499:T499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R5:S5"/>
    <mergeCell ref="N156:R156"/>
    <mergeCell ref="N327:R327"/>
    <mergeCell ref="N454:R454"/>
    <mergeCell ref="D291:E291"/>
    <mergeCell ref="N397:T397"/>
    <mergeCell ref="U524:U525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N514:T514"/>
    <mergeCell ref="N519:T519"/>
    <mergeCell ref="B524:B525"/>
    <mergeCell ref="N390:R390"/>
    <mergeCell ref="D458:E458"/>
    <mergeCell ref="A442:X442"/>
    <mergeCell ref="N91:R91"/>
    <mergeCell ref="D237:E237"/>
    <mergeCell ref="N389:R389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D32:E32"/>
    <mergeCell ref="N151:R151"/>
    <mergeCell ref="D97:E97"/>
    <mergeCell ref="D268:E268"/>
    <mergeCell ref="N180:R180"/>
    <mergeCell ref="A10:C10"/>
    <mergeCell ref="N272:R272"/>
    <mergeCell ref="V17:V18"/>
    <mergeCell ref="N27:R27"/>
    <mergeCell ref="N83:R83"/>
    <mergeCell ref="N154:R154"/>
    <mergeCell ref="A349:M350"/>
    <mergeCell ref="D191:E191"/>
    <mergeCell ref="D262:E262"/>
    <mergeCell ref="A128:M129"/>
    <mergeCell ref="N468:T468"/>
    <mergeCell ref="D239:E239"/>
    <mergeCell ref="D266:E266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244:E244"/>
    <mergeCell ref="D171:E171"/>
    <mergeCell ref="A13:L13"/>
    <mergeCell ref="A19:X19"/>
    <mergeCell ref="D102:E102"/>
    <mergeCell ref="N88:R88"/>
    <mergeCell ref="F5:G5"/>
    <mergeCell ref="A14:L14"/>
    <mergeCell ref="N224:R224"/>
    <mergeCell ref="A47:X47"/>
    <mergeCell ref="N144:T144"/>
    <mergeCell ref="N189:R189"/>
    <mergeCell ref="O8:P8"/>
    <mergeCell ref="D6:L6"/>
    <mergeCell ref="M17:M18"/>
    <mergeCell ref="A9:C9"/>
    <mergeCell ref="O12:P12"/>
    <mergeCell ref="J9:L9"/>
    <mergeCell ref="S17:T17"/>
    <mergeCell ref="H10:L10"/>
    <mergeCell ref="H17:H18"/>
    <mergeCell ref="D75:E75"/>
    <mergeCell ref="T5:U5"/>
    <mergeCell ref="T6:U9"/>
    <mergeCell ref="A5:C5"/>
    <mergeCell ref="O11:P11"/>
    <mergeCell ref="A6:C6"/>
    <mergeCell ref="D430:E430"/>
    <mergeCell ref="P523:Q523"/>
    <mergeCell ref="N82:R82"/>
    <mergeCell ref="N253:R253"/>
    <mergeCell ref="T11:U11"/>
    <mergeCell ref="A483:M484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69:R69"/>
    <mergeCell ref="A299:M300"/>
    <mergeCell ref="N367:R367"/>
    <mergeCell ref="A93:M94"/>
    <mergeCell ref="N438:R438"/>
    <mergeCell ref="N354:R354"/>
    <mergeCell ref="N259:R259"/>
    <mergeCell ref="C524:C525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A214:X214"/>
    <mergeCell ref="N291:R291"/>
    <mergeCell ref="D503:E503"/>
    <mergeCell ref="A487:X487"/>
    <mergeCell ref="D101:E101"/>
    <mergeCell ref="N209:R209"/>
    <mergeCell ref="D394:E394"/>
    <mergeCell ref="D450:E450"/>
    <mergeCell ref="N344:R344"/>
    <mergeCell ref="D265:E265"/>
    <mergeCell ref="N431:T431"/>
    <mergeCell ref="D452:E452"/>
    <mergeCell ref="D252:E252"/>
    <mergeCell ref="N358:T358"/>
    <mergeCell ref="A501:X501"/>
    <mergeCell ref="T524:T525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E524:E525"/>
    <mergeCell ref="A340:M341"/>
    <mergeCell ref="N233:R233"/>
    <mergeCell ref="N312:R312"/>
    <mergeCell ref="N321:T321"/>
    <mergeCell ref="A324:X324"/>
    <mergeCell ref="A495:X495"/>
    <mergeCell ref="D407:E407"/>
    <mergeCell ref="N484:T484"/>
    <mergeCell ref="A514:M515"/>
    <mergeCell ref="M524:M525"/>
    <mergeCell ref="A319:X319"/>
    <mergeCell ref="N261:R261"/>
    <mergeCell ref="N381:T381"/>
    <mergeCell ref="N388:R388"/>
    <mergeCell ref="D462:E462"/>
    <mergeCell ref="N133:R133"/>
    <mergeCell ref="D10:E10"/>
    <mergeCell ref="N135:R135"/>
    <mergeCell ref="F10:G10"/>
    <mergeCell ref="A12:L12"/>
    <mergeCell ref="D76:E76"/>
    <mergeCell ref="N33:T33"/>
    <mergeCell ref="D29:E29"/>
    <mergeCell ref="N137:T137"/>
    <mergeCell ref="A177:X177"/>
    <mergeCell ref="N141:R141"/>
    <mergeCell ref="N72:R72"/>
    <mergeCell ref="A48:X48"/>
    <mergeCell ref="N90:R90"/>
    <mergeCell ref="D133:E133"/>
    <mergeCell ref="O13:P13"/>
    <mergeCell ref="A304:M305"/>
    <mergeCell ref="N419:R419"/>
    <mergeCell ref="N201:R201"/>
    <mergeCell ref="D389:E389"/>
    <mergeCell ref="N237:R237"/>
    <mergeCell ref="D84:E84"/>
    <mergeCell ref="D455:E455"/>
    <mergeCell ref="N524:N525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F524:F525"/>
    <mergeCell ref="A301:X301"/>
    <mergeCell ref="N512:R512"/>
    <mergeCell ref="N363:T363"/>
    <mergeCell ref="D384:E384"/>
    <mergeCell ref="D151:E151"/>
    <mergeCell ref="D449:E449"/>
    <mergeCell ref="N415:T415"/>
    <mergeCell ref="N278:R278"/>
    <mergeCell ref="N129:T129"/>
    <mergeCell ref="D150:E150"/>
    <mergeCell ref="A159:X159"/>
    <mergeCell ref="A219:X219"/>
    <mergeCell ref="D215:E215"/>
    <mergeCell ref="A290:X290"/>
    <mergeCell ref="N510:R510"/>
    <mergeCell ref="D22:E22"/>
    <mergeCell ref="D155:E155"/>
    <mergeCell ref="D149:E149"/>
    <mergeCell ref="D320:E320"/>
    <mergeCell ref="N51:R51"/>
    <mergeCell ref="A95:X95"/>
    <mergeCell ref="N107:R107"/>
    <mergeCell ref="A37:M38"/>
    <mergeCell ref="N305:T305"/>
    <mergeCell ref="D386:E386"/>
    <mergeCell ref="A493:M494"/>
    <mergeCell ref="N67:R67"/>
    <mergeCell ref="N132:R132"/>
    <mergeCell ref="N303:R303"/>
    <mergeCell ref="D373:E373"/>
    <mergeCell ref="D58:E58"/>
    <mergeCell ref="N348:R348"/>
    <mergeCell ref="A309:M310"/>
    <mergeCell ref="D294:E294"/>
    <mergeCell ref="D427:E427"/>
    <mergeCell ref="N98:R98"/>
    <mergeCell ref="D489:E489"/>
    <mergeCell ref="N396:R396"/>
    <mergeCell ref="N515:T515"/>
    <mergeCell ref="A229:X229"/>
    <mergeCell ref="N52:T52"/>
    <mergeCell ref="D231:E231"/>
    <mergeCell ref="N208:R208"/>
    <mergeCell ref="N379:R379"/>
    <mergeCell ref="N183:R183"/>
    <mergeCell ref="D513:E513"/>
    <mergeCell ref="N430:R430"/>
    <mergeCell ref="N230:R230"/>
    <mergeCell ref="N350:T350"/>
    <mergeCell ref="N385:R385"/>
    <mergeCell ref="N310:T310"/>
    <mergeCell ref="A406:X406"/>
    <mergeCell ref="N374:T374"/>
    <mergeCell ref="N414:R414"/>
    <mergeCell ref="D80:E80"/>
    <mergeCell ref="N66:R66"/>
    <mergeCell ref="N188:R188"/>
    <mergeCell ref="N104:T104"/>
    <mergeCell ref="N275:T275"/>
    <mergeCell ref="N175:T175"/>
    <mergeCell ref="D296:E296"/>
    <mergeCell ref="N346:T346"/>
    <mergeCell ref="N520:T520"/>
    <mergeCell ref="A376:X376"/>
    <mergeCell ref="D459:E459"/>
    <mergeCell ref="N68:R68"/>
    <mergeCell ref="N295:R295"/>
    <mergeCell ref="N488:R488"/>
    <mergeCell ref="N117:R117"/>
    <mergeCell ref="D434:E434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N161:R161"/>
    <mergeCell ref="N332:R332"/>
    <mergeCell ref="N503:R503"/>
    <mergeCell ref="N459:R459"/>
    <mergeCell ref="D198:E198"/>
    <mergeCell ref="Z17:Z18"/>
    <mergeCell ref="N94:T94"/>
    <mergeCell ref="N167:R167"/>
    <mergeCell ref="N507:T507"/>
    <mergeCell ref="O524:O525"/>
    <mergeCell ref="D446:E446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359:T359"/>
    <mergeCell ref="A443:X443"/>
    <mergeCell ref="D428:E428"/>
    <mergeCell ref="N478:T478"/>
    <mergeCell ref="N334:T334"/>
    <mergeCell ref="N401:R401"/>
    <mergeCell ref="D194:E194"/>
    <mergeCell ref="N114:R114"/>
    <mergeCell ref="N349:T349"/>
    <mergeCell ref="N206:R206"/>
    <mergeCell ref="D524:D525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N187:R187"/>
    <mergeCell ref="N279:R279"/>
    <mergeCell ref="N472:R472"/>
    <mergeCell ref="D89:E89"/>
    <mergeCell ref="D393:E393"/>
    <mergeCell ref="N254:R254"/>
    <mergeCell ref="A417:X417"/>
    <mergeCell ref="N343:R343"/>
    <mergeCell ref="D153:E153"/>
    <mergeCell ref="D420:E420"/>
    <mergeCell ref="A212:M213"/>
    <mergeCell ref="N498:R498"/>
    <mergeCell ref="N109:R109"/>
    <mergeCell ref="D222:E222"/>
    <mergeCell ref="N128:T128"/>
    <mergeCell ref="G17:G18"/>
    <mergeCell ref="A87:X87"/>
    <mergeCell ref="A218:X218"/>
    <mergeCell ref="N364:T364"/>
    <mergeCell ref="N32:R32"/>
    <mergeCell ref="N330:R330"/>
    <mergeCell ref="N97:R97"/>
    <mergeCell ref="N268:R268"/>
    <mergeCell ref="N395:R395"/>
    <mergeCell ref="A41:M42"/>
    <mergeCell ref="D267:E267"/>
    <mergeCell ref="D438:E438"/>
    <mergeCell ref="D112:E112"/>
    <mergeCell ref="D348:E348"/>
    <mergeCell ref="N190:R190"/>
    <mergeCell ref="D56:E56"/>
    <mergeCell ref="D193:E193"/>
    <mergeCell ref="N174:R174"/>
    <mergeCell ref="D190:E190"/>
    <mergeCell ref="U17:U18"/>
    <mergeCell ref="D509:E509"/>
    <mergeCell ref="D425:E425"/>
    <mergeCell ref="N96:R96"/>
    <mergeCell ref="N409:T409"/>
    <mergeCell ref="N506:T506"/>
    <mergeCell ref="A336:X336"/>
    <mergeCell ref="D395:E395"/>
    <mergeCell ref="A470:X470"/>
    <mergeCell ref="D51:E51"/>
    <mergeCell ref="N157:T157"/>
    <mergeCell ref="D476:E476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93:T93"/>
    <mergeCell ref="D114:E114"/>
    <mergeCell ref="D285:E285"/>
    <mergeCell ref="D412:E412"/>
    <mergeCell ref="N215:R215"/>
    <mergeCell ref="N518:T518"/>
    <mergeCell ref="D64:E64"/>
    <mergeCell ref="N490:R490"/>
    <mergeCell ref="D362:E362"/>
    <mergeCell ref="A437:X437"/>
    <mergeCell ref="N517:T517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N148:R148"/>
    <mergeCell ref="N179:R179"/>
    <mergeCell ref="D125:E125"/>
    <mergeCell ref="A374:M375"/>
    <mergeCell ref="N240:R240"/>
    <mergeCell ref="N44:R44"/>
    <mergeCell ref="C523:F523"/>
    <mergeCell ref="D295:E295"/>
    <mergeCell ref="D178:E178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A381:M382"/>
    <mergeCell ref="D490:E490"/>
    <mergeCell ref="N471:R471"/>
    <mergeCell ref="N446:R446"/>
    <mergeCell ref="N473:R473"/>
    <mergeCell ref="D127:E127"/>
    <mergeCell ref="N448:R448"/>
    <mergeCell ref="D488:E488"/>
    <mergeCell ref="N361:R361"/>
    <mergeCell ref="D40:E40"/>
    <mergeCell ref="D111:E111"/>
    <mergeCell ref="D233:E233"/>
    <mergeCell ref="D338:E338"/>
    <mergeCell ref="D183:E183"/>
    <mergeCell ref="A21:X21"/>
    <mergeCell ref="N232:R232"/>
    <mergeCell ref="D248:E248"/>
    <mergeCell ref="D419:E419"/>
    <mergeCell ref="D444:E444"/>
    <mergeCell ref="N474:R474"/>
    <mergeCell ref="N77:R77"/>
    <mergeCell ref="D185:E185"/>
    <mergeCell ref="A195:M196"/>
    <mergeCell ref="N85:T85"/>
    <mergeCell ref="N256:T256"/>
    <mergeCell ref="N71:R71"/>
    <mergeCell ref="N373:R373"/>
    <mergeCell ref="N58:R58"/>
    <mergeCell ref="N227:T227"/>
    <mergeCell ref="D179:E179"/>
    <mergeCell ref="N425:R425"/>
    <mergeCell ref="P524:P52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D467:E467"/>
    <mergeCell ref="N76:R76"/>
    <mergeCell ref="A477:M478"/>
    <mergeCell ref="N92:R92"/>
    <mergeCell ref="N263:R263"/>
    <mergeCell ref="A468:M469"/>
    <mergeCell ref="A479:X479"/>
    <mergeCell ref="H524:H525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D492:E492"/>
    <mergeCell ref="A358:M359"/>
    <mergeCell ref="N326:R326"/>
    <mergeCell ref="N386:R386"/>
    <mergeCell ref="N513:R513"/>
    <mergeCell ref="N450:R450"/>
    <mergeCell ref="N375:T375"/>
    <mergeCell ref="D396:E396"/>
    <mergeCell ref="D456:E456"/>
    <mergeCell ref="D414:E414"/>
    <mergeCell ref="N464:T464"/>
    <mergeCell ref="A342:X342"/>
    <mergeCell ref="D327:E327"/>
    <mergeCell ref="N439:T439"/>
    <mergeCell ref="N452:R452"/>
    <mergeCell ref="A499:M500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D466:E466"/>
    <mergeCell ref="N149:R149"/>
    <mergeCell ref="N447:R447"/>
    <mergeCell ref="D260:E260"/>
    <mergeCell ref="N241:R241"/>
    <mergeCell ref="N124:R124"/>
    <mergeCell ref="D113:E113"/>
    <mergeCell ref="N445:R445"/>
    <mergeCell ref="S524:S525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465:X465"/>
    <mergeCell ref="A370:M371"/>
    <mergeCell ref="R523:S523"/>
    <mergeCell ref="N308:R308"/>
    <mergeCell ref="D180:E180"/>
    <mergeCell ref="D167:E167"/>
    <mergeCell ref="N322:T322"/>
    <mergeCell ref="D161:E161"/>
    <mergeCell ref="A347:X347"/>
    <mergeCell ref="D232:E232"/>
    <mergeCell ref="D403:E403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309:T309"/>
    <mergeCell ref="A60:M61"/>
    <mergeCell ref="N150:R150"/>
    <mergeCell ref="N255:R255"/>
    <mergeCell ref="D96:E96"/>
    <mergeCell ref="N242:R242"/>
    <mergeCell ref="A118:M119"/>
    <mergeCell ref="D27:E27"/>
    <mergeCell ref="N152:R152"/>
    <mergeCell ref="D116:E116"/>
    <mergeCell ref="N194:R194"/>
    <mergeCell ref="D91:E91"/>
    <mergeCell ref="D162:E162"/>
    <mergeCell ref="D156:E156"/>
    <mergeCell ref="A35:X35"/>
    <mergeCell ref="N427:R427"/>
    <mergeCell ref="D264:E264"/>
    <mergeCell ref="N370:T370"/>
    <mergeCell ref="D220:E220"/>
    <mergeCell ref="D391:E391"/>
    <mergeCell ref="D201:E201"/>
    <mergeCell ref="D188:E188"/>
    <mergeCell ref="A49:X49"/>
    <mergeCell ref="N89:R89"/>
    <mergeCell ref="N145:T145"/>
    <mergeCell ref="N250:T250"/>
    <mergeCell ref="D141:E141"/>
    <mergeCell ref="D135:E135"/>
    <mergeCell ref="N212:T212"/>
    <mergeCell ref="D59:E59"/>
    <mergeCell ref="N294:R294"/>
    <mergeCell ref="N387:R387"/>
    <mergeCell ref="N31:R31"/>
    <mergeCell ref="D74:E74"/>
    <mergeCell ref="N329:R329"/>
    <mergeCell ref="A352:X352"/>
    <mergeCell ref="D68:E68"/>
    <mergeCell ref="A52:M53"/>
    <mergeCell ref="A245:M246"/>
    <mergeCell ref="D9:E9"/>
    <mergeCell ref="F9:G9"/>
    <mergeCell ref="N15:R16"/>
    <mergeCell ref="N37:T37"/>
    <mergeCell ref="A62:X62"/>
    <mergeCell ref="I17:I18"/>
    <mergeCell ref="N38:T38"/>
    <mergeCell ref="A15:L15"/>
    <mergeCell ref="N23:T23"/>
    <mergeCell ref="N458:R458"/>
    <mergeCell ref="N451:R451"/>
    <mergeCell ref="N481:R481"/>
    <mergeCell ref="D424:E424"/>
    <mergeCell ref="N260:R260"/>
    <mergeCell ref="N502:R502"/>
    <mergeCell ref="D132:E132"/>
    <mergeCell ref="A383:X383"/>
    <mergeCell ref="N168:T168"/>
    <mergeCell ref="A334:M335"/>
    <mergeCell ref="N195:T195"/>
    <mergeCell ref="D473:E473"/>
    <mergeCell ref="D174:E174"/>
    <mergeCell ref="N500:T500"/>
    <mergeCell ref="D472:E472"/>
    <mergeCell ref="N494:T494"/>
    <mergeCell ref="N435:T435"/>
    <mergeCell ref="N200:R200"/>
    <mergeCell ref="N203:T203"/>
    <mergeCell ref="N368:R368"/>
    <mergeCell ref="A323:X323"/>
    <mergeCell ref="N276:T276"/>
    <mergeCell ref="D235:E235"/>
    <mergeCell ref="A415:M416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N134:R134"/>
    <mergeCell ref="N243:R243"/>
    <mergeCell ref="N50:R50"/>
    <mergeCell ref="N221:R221"/>
    <mergeCell ref="N292:R292"/>
    <mergeCell ref="D50:E50"/>
    <mergeCell ref="A524:A525"/>
    <mergeCell ref="N166:R166"/>
    <mergeCell ref="N337:R337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N339:R339"/>
    <mergeCell ref="D211:E211"/>
    <mergeCell ref="D511:E511"/>
    <mergeCell ref="N497:R497"/>
    <mergeCell ref="Q524:Q525"/>
    <mergeCell ref="A508:X508"/>
    <mergeCell ref="A313:M314"/>
    <mergeCell ref="A106:X106"/>
    <mergeCell ref="D451:E451"/>
    <mergeCell ref="D453:E453"/>
    <mergeCell ref="D496:E496"/>
    <mergeCell ref="N222:R222"/>
    <mergeCell ref="D361:E361"/>
    <mergeCell ref="N371:T371"/>
    <mergeCell ref="D69:E69"/>
    <mergeCell ref="N119:T119"/>
    <mergeCell ref="A271:X271"/>
    <mergeCell ref="N482:R482"/>
    <mergeCell ref="D354:E354"/>
    <mergeCell ref="N398:T398"/>
    <mergeCell ref="N335:T335"/>
    <mergeCell ref="N75:R75"/>
    <mergeCell ref="D356:E356"/>
    <mergeCell ref="A365:X365"/>
    <mergeCell ref="A463:M464"/>
    <mergeCell ref="A397:M398"/>
    <mergeCell ref="N298:R298"/>
    <mergeCell ref="N102:R102"/>
    <mergeCell ref="N273:R273"/>
    <mergeCell ref="N287:T287"/>
    <mergeCell ref="D308:E308"/>
    <mergeCell ref="D454:E454"/>
    <mergeCell ref="D460:E460"/>
    <mergeCell ref="N469:T469"/>
    <mergeCell ref="D272:E272"/>
    <mergeCell ref="D210:E210"/>
    <mergeCell ref="D31:E31"/>
    <mergeCell ref="N286:R286"/>
    <mergeCell ref="N357:R357"/>
    <mergeCell ref="D329:E329"/>
    <mergeCell ref="D5:E5"/>
    <mergeCell ref="N453:R453"/>
    <mergeCell ref="D303:E303"/>
    <mergeCell ref="N284:R284"/>
    <mergeCell ref="O10:P10"/>
    <mergeCell ref="D8:L8"/>
    <mergeCell ref="A33:M34"/>
    <mergeCell ref="N46:T46"/>
    <mergeCell ref="A131:X131"/>
    <mergeCell ref="N29:R29"/>
    <mergeCell ref="T12:U12"/>
    <mergeCell ref="D72:E72"/>
    <mergeCell ref="A170:X170"/>
    <mergeCell ref="A289:X289"/>
    <mergeCell ref="D255:E255"/>
    <mergeCell ref="A23:M24"/>
    <mergeCell ref="N78:R78"/>
    <mergeCell ref="N265:R265"/>
    <mergeCell ref="R524:R525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498:E498"/>
    <mergeCell ref="N493:T493"/>
    <mergeCell ref="I524:I525"/>
    <mergeCell ref="N492:R492"/>
    <mergeCell ref="D400:E400"/>
    <mergeCell ref="A168:M169"/>
    <mergeCell ref="N236:R236"/>
    <mergeCell ref="D77:E77"/>
    <mergeCell ref="N300:T300"/>
    <mergeCell ref="D108:E108"/>
    <mergeCell ref="N429:R429"/>
    <mergeCell ref="N223:R223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D28:E28"/>
    <mergeCell ref="N476:R476"/>
    <mergeCell ref="D326:E326"/>
    <mergeCell ref="N426:R426"/>
    <mergeCell ref="N220:R220"/>
    <mergeCell ref="D142:E142"/>
    <mergeCell ref="G523:O523"/>
    <mergeCell ref="N521:T521"/>
    <mergeCell ref="N118:T118"/>
    <mergeCell ref="N422:T422"/>
    <mergeCell ref="N125:R125"/>
    <mergeCell ref="N2:U3"/>
    <mergeCell ref="N36:R36"/>
    <mergeCell ref="N207:R207"/>
    <mergeCell ref="D79:E79"/>
    <mergeCell ref="N505:R505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N444:R444"/>
    <mergeCell ref="D316:E316"/>
    <mergeCell ref="N400:R400"/>
    <mergeCell ref="D387:E387"/>
    <mergeCell ref="N59:R59"/>
    <mergeCell ref="R6:S9"/>
    <mergeCell ref="N45:T45"/>
    <mergeCell ref="N216:T216"/>
    <mergeCell ref="N281:T281"/>
    <mergeCell ref="A306:X306"/>
    <mergeCell ref="G524:G525"/>
    <mergeCell ref="A160:X160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D411:E411"/>
    <mergeCell ref="D482:E482"/>
    <mergeCell ref="A104:M105"/>
    <mergeCell ref="A175:M176"/>
    <mergeCell ref="J524:J525"/>
    <mergeCell ref="N178:R178"/>
    <mergeCell ref="A404:M405"/>
    <mergeCell ref="A226:M227"/>
    <mergeCell ref="N333:R333"/>
    <mergeCell ref="N455:R455"/>
    <mergeCell ref="A147:X147"/>
    <mergeCell ref="N504:R504"/>
    <mergeCell ref="N491:R491"/>
    <mergeCell ref="N172:R172"/>
    <mergeCell ref="D98:E98"/>
    <mergeCell ref="D73:E73"/>
    <mergeCell ref="H5:L5"/>
    <mergeCell ref="A486:X486"/>
    <mergeCell ref="A146:X146"/>
    <mergeCell ref="A157:M158"/>
    <mergeCell ref="B17:B18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W17:W18"/>
    <mergeCell ref="N457:R457"/>
    <mergeCell ref="N42:T42"/>
    <mergeCell ref="N30:R30"/>
    <mergeCell ref="D187:E187"/>
    <mergeCell ref="N302:R302"/>
    <mergeCell ref="N202:T202"/>
    <mergeCell ref="L524:L525"/>
    <mergeCell ref="N264:R264"/>
    <mergeCell ref="N391:R391"/>
    <mergeCell ref="D70:E70"/>
    <mergeCell ref="N462:R462"/>
    <mergeCell ref="D263:E263"/>
    <mergeCell ref="D312:E312"/>
    <mergeCell ref="N489:R489"/>
    <mergeCell ref="D505:E505"/>
    <mergeCell ref="A516:M521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245:T245"/>
    <mergeCell ref="A431:M432"/>
    <mergeCell ref="A317:M318"/>
    <mergeCell ref="D369:E369"/>
    <mergeCell ref="A258:X258"/>
    <mergeCell ref="D491:E491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52"/>
    </row>
    <row r="3" spans="2:8" x14ac:dyDescent="0.2">
      <c r="B3" s="47" t="s">
        <v>718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719</v>
      </c>
      <c r="D6" s="47" t="s">
        <v>720</v>
      </c>
      <c r="E6" s="47"/>
    </row>
    <row r="7" spans="2:8" x14ac:dyDescent="0.2">
      <c r="B7" s="47" t="s">
        <v>721</v>
      </c>
      <c r="C7" s="47" t="s">
        <v>722</v>
      </c>
      <c r="D7" s="47" t="s">
        <v>723</v>
      </c>
      <c r="E7" s="47"/>
    </row>
    <row r="9" spans="2:8" x14ac:dyDescent="0.2">
      <c r="B9" s="47" t="s">
        <v>724</v>
      </c>
      <c r="C9" s="47" t="s">
        <v>719</v>
      </c>
      <c r="D9" s="47"/>
      <c r="E9" s="47"/>
    </row>
    <row r="11" spans="2:8" x14ac:dyDescent="0.2">
      <c r="B11" s="47" t="s">
        <v>724</v>
      </c>
      <c r="C11" s="47" t="s">
        <v>722</v>
      </c>
      <c r="D11" s="47"/>
      <c r="E11" s="47"/>
    </row>
    <row r="13" spans="2:8" x14ac:dyDescent="0.2">
      <c r="B13" s="47" t="s">
        <v>725</v>
      </c>
      <c r="C13" s="47"/>
      <c r="D13" s="47"/>
      <c r="E13" s="47"/>
    </row>
    <row r="14" spans="2:8" x14ac:dyDescent="0.2">
      <c r="B14" s="47" t="s">
        <v>726</v>
      </c>
      <c r="C14" s="47"/>
      <c r="D14" s="47"/>
      <c r="E14" s="47"/>
    </row>
    <row r="15" spans="2:8" x14ac:dyDescent="0.2">
      <c r="B15" s="47" t="s">
        <v>727</v>
      </c>
      <c r="C15" s="47"/>
      <c r="D15" s="47"/>
      <c r="E15" s="47"/>
    </row>
    <row r="16" spans="2:8" x14ac:dyDescent="0.2">
      <c r="B16" s="47" t="s">
        <v>728</v>
      </c>
      <c r="C16" s="47"/>
      <c r="D16" s="47"/>
      <c r="E16" s="47"/>
    </row>
    <row r="17" spans="2:5" x14ac:dyDescent="0.2">
      <c r="B17" s="47" t="s">
        <v>729</v>
      </c>
      <c r="C17" s="47"/>
      <c r="D17" s="47"/>
      <c r="E17" s="47"/>
    </row>
    <row r="18" spans="2:5" x14ac:dyDescent="0.2">
      <c r="B18" s="47" t="s">
        <v>730</v>
      </c>
      <c r="C18" s="47"/>
      <c r="D18" s="47"/>
      <c r="E18" s="47"/>
    </row>
    <row r="19" spans="2:5" x14ac:dyDescent="0.2">
      <c r="B19" s="47" t="s">
        <v>731</v>
      </c>
      <c r="C19" s="47"/>
      <c r="D19" s="47"/>
      <c r="E19" s="47"/>
    </row>
    <row r="20" spans="2:5" x14ac:dyDescent="0.2">
      <c r="B20" s="47" t="s">
        <v>732</v>
      </c>
      <c r="C20" s="47"/>
      <c r="D20" s="47"/>
      <c r="E20" s="47"/>
    </row>
    <row r="21" spans="2:5" x14ac:dyDescent="0.2">
      <c r="B21" s="47" t="s">
        <v>733</v>
      </c>
      <c r="C21" s="47"/>
      <c r="D21" s="47"/>
      <c r="E21" s="47"/>
    </row>
    <row r="22" spans="2:5" x14ac:dyDescent="0.2">
      <c r="B22" s="47" t="s">
        <v>734</v>
      </c>
      <c r="C22" s="47"/>
      <c r="D22" s="47"/>
      <c r="E22" s="47"/>
    </row>
    <row r="23" spans="2:5" x14ac:dyDescent="0.2">
      <c r="B23" s="47" t="s">
        <v>735</v>
      </c>
      <c r="C23" s="47"/>
      <c r="D23" s="47"/>
      <c r="E23" s="47"/>
    </row>
  </sheetData>
  <sheetProtection algorithmName="SHA-512" hashValue="kBYNaDwzS/h/0FergkhenJuMbpS6+S87bg/Rks+it1f2XYTPKMqFNwVL2+bZB22mHeWmO3XHMOtwX0C56z2MXg==" saltValue="C7CUjnfCOOIiEUS5xqy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2024-02-16T12:37:43Z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