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AC8C96-E793-4199-9D97-50AD58D952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V511" i="1"/>
  <c r="W510" i="1"/>
  <c r="X510" i="1" s="1"/>
  <c r="W509" i="1"/>
  <c r="X509" i="1" s="1"/>
  <c r="W508" i="1"/>
  <c r="X508" i="1" s="1"/>
  <c r="W507" i="1"/>
  <c r="W506" i="1"/>
  <c r="X506" i="1" s="1"/>
  <c r="N506" i="1"/>
  <c r="V504" i="1"/>
  <c r="V503" i="1"/>
  <c r="X502" i="1"/>
  <c r="W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V491" i="1"/>
  <c r="V490" i="1"/>
  <c r="W489" i="1"/>
  <c r="X489" i="1" s="1"/>
  <c r="W488" i="1"/>
  <c r="X488" i="1" s="1"/>
  <c r="X487" i="1"/>
  <c r="W487" i="1"/>
  <c r="W486" i="1"/>
  <c r="W491" i="1" s="1"/>
  <c r="W485" i="1"/>
  <c r="X485" i="1" s="1"/>
  <c r="V481" i="1"/>
  <c r="V480" i="1"/>
  <c r="W479" i="1"/>
  <c r="X479" i="1" s="1"/>
  <c r="N479" i="1"/>
  <c r="W478" i="1"/>
  <c r="X478" i="1" s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W470" i="1"/>
  <c r="X470" i="1" s="1"/>
  <c r="N470" i="1"/>
  <c r="W469" i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W441" i="1"/>
  <c r="X441" i="1" s="1"/>
  <c r="N441" i="1"/>
  <c r="V437" i="1"/>
  <c r="V436" i="1"/>
  <c r="X435" i="1"/>
  <c r="X436" i="1" s="1"/>
  <c r="W435" i="1"/>
  <c r="W436" i="1" s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N421" i="1"/>
  <c r="V419" i="1"/>
  <c r="V418" i="1"/>
  <c r="W417" i="1"/>
  <c r="X417" i="1" s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W412" i="1" s="1"/>
  <c r="N408" i="1"/>
  <c r="V406" i="1"/>
  <c r="V405" i="1"/>
  <c r="W404" i="1"/>
  <c r="X404" i="1" s="1"/>
  <c r="X405" i="1" s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X401" i="1" s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X370" i="1" s="1"/>
  <c r="X371" i="1" s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N350" i="1"/>
  <c r="V347" i="1"/>
  <c r="V346" i="1"/>
  <c r="W345" i="1"/>
  <c r="W347" i="1" s="1"/>
  <c r="N345" i="1"/>
  <c r="V343" i="1"/>
  <c r="V342" i="1"/>
  <c r="W341" i="1"/>
  <c r="N341" i="1"/>
  <c r="X340" i="1"/>
  <c r="W340" i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W315" i="1" s="1"/>
  <c r="N313" i="1"/>
  <c r="V311" i="1"/>
  <c r="V310" i="1"/>
  <c r="W309" i="1"/>
  <c r="N309" i="1"/>
  <c r="V307" i="1"/>
  <c r="V306" i="1"/>
  <c r="X305" i="1"/>
  <c r="X306" i="1" s="1"/>
  <c r="W305" i="1"/>
  <c r="N305" i="1"/>
  <c r="V302" i="1"/>
  <c r="V301" i="1"/>
  <c r="W300" i="1"/>
  <c r="X300" i="1" s="1"/>
  <c r="N300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X253" i="1" s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W227" i="1"/>
  <c r="X227" i="1" s="1"/>
  <c r="N227" i="1"/>
  <c r="V224" i="1"/>
  <c r="V223" i="1"/>
  <c r="W222" i="1"/>
  <c r="X222" i="1" s="1"/>
  <c r="W221" i="1"/>
  <c r="X221" i="1" s="1"/>
  <c r="X220" i="1"/>
  <c r="W220" i="1"/>
  <c r="W219" i="1"/>
  <c r="X219" i="1" s="1"/>
  <c r="W218" i="1"/>
  <c r="X218" i="1" s="1"/>
  <c r="W217" i="1"/>
  <c r="V214" i="1"/>
  <c r="V213" i="1"/>
  <c r="W212" i="1"/>
  <c r="X212" i="1" s="1"/>
  <c r="X213" i="1" s="1"/>
  <c r="N212" i="1"/>
  <c r="V210" i="1"/>
  <c r="V209" i="1"/>
  <c r="W208" i="1"/>
  <c r="X208" i="1" s="1"/>
  <c r="W207" i="1"/>
  <c r="X207" i="1" s="1"/>
  <c r="W206" i="1"/>
  <c r="X206" i="1" s="1"/>
  <c r="X205" i="1"/>
  <c r="W205" i="1"/>
  <c r="W204" i="1"/>
  <c r="X204" i="1" s="1"/>
  <c r="W203" i="1"/>
  <c r="X203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N163" i="1"/>
  <c r="V161" i="1"/>
  <c r="V160" i="1"/>
  <c r="W159" i="1"/>
  <c r="X159" i="1" s="1"/>
  <c r="N159" i="1"/>
  <c r="X158" i="1"/>
  <c r="X160" i="1" s="1"/>
  <c r="W158" i="1"/>
  <c r="W161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W64" i="1"/>
  <c r="X64" i="1" s="1"/>
  <c r="N64" i="1"/>
  <c r="V61" i="1"/>
  <c r="V60" i="1"/>
  <c r="X59" i="1"/>
  <c r="W59" i="1"/>
  <c r="W58" i="1"/>
  <c r="X58" i="1" s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C523" i="1" s="1"/>
  <c r="N50" i="1"/>
  <c r="V46" i="1"/>
  <c r="V45" i="1"/>
  <c r="W44" i="1"/>
  <c r="W45" i="1" s="1"/>
  <c r="N44" i="1"/>
  <c r="V42" i="1"/>
  <c r="V41" i="1"/>
  <c r="W40" i="1"/>
  <c r="W42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N22" i="1"/>
  <c r="H10" i="1"/>
  <c r="J9" i="1"/>
  <c r="F9" i="1"/>
  <c r="A9" i="1"/>
  <c r="A10" i="1" s="1"/>
  <c r="D7" i="1"/>
  <c r="O6" i="1"/>
  <c r="N2" i="1"/>
  <c r="V517" i="1" l="1"/>
  <c r="X209" i="1"/>
  <c r="W214" i="1"/>
  <c r="X296" i="1"/>
  <c r="X496" i="1"/>
  <c r="X33" i="1"/>
  <c r="W166" i="1"/>
  <c r="W165" i="1"/>
  <c r="X163" i="1"/>
  <c r="X165" i="1" s="1"/>
  <c r="W247" i="1"/>
  <c r="W246" i="1"/>
  <c r="X245" i="1"/>
  <c r="X246" i="1" s="1"/>
  <c r="W285" i="1"/>
  <c r="X281" i="1"/>
  <c r="X284" i="1" s="1"/>
  <c r="W24" i="1"/>
  <c r="W23" i="1"/>
  <c r="X22" i="1"/>
  <c r="X23" i="1" s="1"/>
  <c r="V513" i="1"/>
  <c r="W41" i="1"/>
  <c r="X40" i="1"/>
  <c r="X41" i="1" s="1"/>
  <c r="W278" i="1"/>
  <c r="W311" i="1"/>
  <c r="W310" i="1"/>
  <c r="X309" i="1"/>
  <c r="X310" i="1" s="1"/>
  <c r="W314" i="1"/>
  <c r="W332" i="1"/>
  <c r="W367" i="1"/>
  <c r="W368" i="1"/>
  <c r="W371" i="1"/>
  <c r="W419" i="1"/>
  <c r="W418" i="1"/>
  <c r="X416" i="1"/>
  <c r="X418" i="1" s="1"/>
  <c r="W475" i="1"/>
  <c r="W512" i="1"/>
  <c r="H9" i="1"/>
  <c r="F10" i="1"/>
  <c r="W92" i="1"/>
  <c r="W126" i="1"/>
  <c r="W173" i="1"/>
  <c r="W213" i="1"/>
  <c r="W355" i="1"/>
  <c r="W405" i="1"/>
  <c r="X103" i="1"/>
  <c r="X65" i="1"/>
  <c r="X84" i="1" s="1"/>
  <c r="W85" i="1"/>
  <c r="W60" i="1"/>
  <c r="X118" i="1"/>
  <c r="X125" i="1" s="1"/>
  <c r="W125" i="1"/>
  <c r="X133" i="1"/>
  <c r="W134" i="1"/>
  <c r="H523" i="1"/>
  <c r="W154" i="1"/>
  <c r="W155" i="1"/>
  <c r="X172" i="1"/>
  <c r="W199" i="1"/>
  <c r="W210" i="1"/>
  <c r="L523" i="1"/>
  <c r="W223" i="1"/>
  <c r="X217" i="1"/>
  <c r="X223" i="1" s="1"/>
  <c r="X228" i="1"/>
  <c r="X242" i="1" s="1"/>
  <c r="W242" i="1"/>
  <c r="W253" i="1"/>
  <c r="W272" i="1"/>
  <c r="X269" i="1"/>
  <c r="X272" i="1" s="1"/>
  <c r="W297" i="1"/>
  <c r="X352" i="1"/>
  <c r="W401" i="1"/>
  <c r="X463" i="1"/>
  <c r="X465" i="1" s="1"/>
  <c r="W496" i="1"/>
  <c r="X507" i="1"/>
  <c r="W511" i="1"/>
  <c r="F523" i="1"/>
  <c r="X60" i="1"/>
  <c r="W224" i="1"/>
  <c r="W319" i="1"/>
  <c r="X317" i="1"/>
  <c r="X318" i="1" s="1"/>
  <c r="X469" i="1"/>
  <c r="W474" i="1"/>
  <c r="W503" i="1"/>
  <c r="X499" i="1"/>
  <c r="X503" i="1" s="1"/>
  <c r="W504" i="1"/>
  <c r="E523" i="1"/>
  <c r="W33" i="1"/>
  <c r="W53" i="1"/>
  <c r="W84" i="1"/>
  <c r="X87" i="1"/>
  <c r="X92" i="1" s="1"/>
  <c r="W93" i="1"/>
  <c r="W34" i="1"/>
  <c r="X50" i="1"/>
  <c r="X52" i="1" s="1"/>
  <c r="W115" i="1"/>
  <c r="W116" i="1"/>
  <c r="W193" i="1"/>
  <c r="W318" i="1"/>
  <c r="X341" i="1"/>
  <c r="X342" i="1" s="1"/>
  <c r="W342" i="1"/>
  <c r="W343" i="1"/>
  <c r="W379" i="1"/>
  <c r="X376" i="1"/>
  <c r="X378" i="1" s="1"/>
  <c r="R523" i="1"/>
  <c r="W378" i="1"/>
  <c r="W432" i="1"/>
  <c r="W433" i="1"/>
  <c r="X431" i="1"/>
  <c r="X432" i="1" s="1"/>
  <c r="X474" i="1"/>
  <c r="N523" i="1"/>
  <c r="W361" i="1"/>
  <c r="X358" i="1"/>
  <c r="X360" i="1" s="1"/>
  <c r="W360" i="1"/>
  <c r="X36" i="1"/>
  <c r="X37" i="1" s="1"/>
  <c r="W38" i="1"/>
  <c r="W514" i="1"/>
  <c r="X145" i="1"/>
  <c r="X154" i="1" s="1"/>
  <c r="W266" i="1"/>
  <c r="W273" i="1"/>
  <c r="P523" i="1"/>
  <c r="W331" i="1"/>
  <c r="W338" i="1"/>
  <c r="X44" i="1"/>
  <c r="X45" i="1" s="1"/>
  <c r="W46" i="1"/>
  <c r="W52" i="1"/>
  <c r="W61" i="1"/>
  <c r="W103" i="1"/>
  <c r="X106" i="1"/>
  <c r="X115" i="1" s="1"/>
  <c r="W133" i="1"/>
  <c r="I523" i="1"/>
  <c r="W160" i="1"/>
  <c r="X192" i="1"/>
  <c r="J523" i="1"/>
  <c r="W209" i="1"/>
  <c r="W254" i="1"/>
  <c r="X275" i="1"/>
  <c r="X278" i="1" s="1"/>
  <c r="W279" i="1"/>
  <c r="W284" i="1"/>
  <c r="W296" i="1"/>
  <c r="W301" i="1"/>
  <c r="W307" i="1"/>
  <c r="W306" i="1"/>
  <c r="X323" i="1"/>
  <c r="X331" i="1" s="1"/>
  <c r="X345" i="1"/>
  <c r="X346" i="1" s="1"/>
  <c r="W346" i="1"/>
  <c r="X367" i="1"/>
  <c r="W402" i="1"/>
  <c r="X408" i="1"/>
  <c r="X412" i="1" s="1"/>
  <c r="W413" i="1"/>
  <c r="W437" i="1"/>
  <c r="X442" i="1"/>
  <c r="X460" i="1" s="1"/>
  <c r="W461" i="1"/>
  <c r="W466" i="1"/>
  <c r="W481" i="1"/>
  <c r="X486" i="1"/>
  <c r="X490" i="1" s="1"/>
  <c r="W490" i="1"/>
  <c r="W497" i="1"/>
  <c r="O523" i="1"/>
  <c r="G523" i="1"/>
  <c r="W142" i="1"/>
  <c r="W172" i="1"/>
  <c r="W200" i="1"/>
  <c r="M523" i="1"/>
  <c r="W267" i="1"/>
  <c r="X256" i="1"/>
  <c r="X266" i="1" s="1"/>
  <c r="W395" i="1"/>
  <c r="W394" i="1"/>
  <c r="W428" i="1"/>
  <c r="X421" i="1"/>
  <c r="X428" i="1" s="1"/>
  <c r="U523" i="1"/>
  <c r="W104" i="1"/>
  <c r="W515" i="1"/>
  <c r="D523" i="1"/>
  <c r="X138" i="1"/>
  <c r="X141" i="1" s="1"/>
  <c r="W141" i="1"/>
  <c r="W192" i="1"/>
  <c r="X195" i="1"/>
  <c r="X199" i="1" s="1"/>
  <c r="W302" i="1"/>
  <c r="X299" i="1"/>
  <c r="X301" i="1" s="1"/>
  <c r="X313" i="1"/>
  <c r="X314" i="1" s="1"/>
  <c r="W337" i="1"/>
  <c r="X334" i="1"/>
  <c r="X337" i="1" s="1"/>
  <c r="Q523" i="1"/>
  <c r="X350" i="1"/>
  <c r="W356" i="1"/>
  <c r="W372" i="1"/>
  <c r="X381" i="1"/>
  <c r="X394" i="1" s="1"/>
  <c r="W406" i="1"/>
  <c r="W429" i="1"/>
  <c r="W460" i="1"/>
  <c r="T523" i="1"/>
  <c r="W480" i="1"/>
  <c r="X477" i="1"/>
  <c r="X480" i="1" s="1"/>
  <c r="X511" i="1"/>
  <c r="B523" i="1"/>
  <c r="S523" i="1"/>
  <c r="W243" i="1"/>
  <c r="W517" i="1" l="1"/>
  <c r="X355" i="1"/>
  <c r="W513" i="1"/>
  <c r="X518" i="1"/>
  <c r="W516" i="1"/>
</calcChain>
</file>

<file path=xl/sharedStrings.xml><?xml version="1.0" encoding="utf-8"?>
<sst xmlns="http://schemas.openxmlformats.org/spreadsheetml/2006/main" count="2242" uniqueCount="745">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</sst>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9" customWidth="1"/>
    <col min="17" max="17" width="6.140625" style="34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9" customWidth="1"/>
    <col min="23" max="23" width="11" style="349" customWidth="1"/>
    <col min="24" max="24" width="10" style="349" customWidth="1"/>
    <col min="25" max="25" width="11.5703125" style="349" customWidth="1"/>
    <col min="26" max="26" width="10.42578125" style="34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9" customWidth="1"/>
    <col min="31" max="31" width="9.140625" style="349" customWidth="1"/>
    <col min="32" max="16384" width="9.140625" style="349"/>
  </cols>
  <sheetData>
    <row r="1" spans="1:29" s="344" customFormat="1" ht="45" customHeight="1" x14ac:dyDescent="0.2">
      <c r="A1" s="41"/>
      <c r="B1" s="41"/>
      <c r="C1" s="41"/>
      <c r="D1" s="496" t="s">
        <v>0</v>
      </c>
      <c r="E1" s="356"/>
      <c r="F1" s="356"/>
      <c r="G1" s="12" t="s">
        <v>1</v>
      </c>
      <c r="H1" s="496" t="s">
        <v>2</v>
      </c>
      <c r="I1" s="356"/>
      <c r="J1" s="356"/>
      <c r="K1" s="356"/>
      <c r="L1" s="356"/>
      <c r="M1" s="356"/>
      <c r="N1" s="356"/>
      <c r="O1" s="356"/>
      <c r="P1" s="355" t="s">
        <v>3</v>
      </c>
      <c r="Q1" s="356"/>
      <c r="R1" s="3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7"/>
      <c r="P2" s="367"/>
      <c r="Q2" s="367"/>
      <c r="R2" s="367"/>
      <c r="S2" s="367"/>
      <c r="T2" s="367"/>
      <c r="U2" s="367"/>
      <c r="V2" s="16"/>
      <c r="W2" s="16"/>
      <c r="X2" s="16"/>
      <c r="Y2" s="16"/>
      <c r="Z2" s="51"/>
      <c r="AA2" s="51"/>
      <c r="AB2" s="51"/>
    </row>
    <row r="3" spans="1:29" s="3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7"/>
      <c r="O3" s="367"/>
      <c r="P3" s="367"/>
      <c r="Q3" s="367"/>
      <c r="R3" s="367"/>
      <c r="S3" s="367"/>
      <c r="T3" s="367"/>
      <c r="U3" s="367"/>
      <c r="V3" s="16"/>
      <c r="W3" s="16"/>
      <c r="X3" s="16"/>
      <c r="Y3" s="16"/>
      <c r="Z3" s="51"/>
      <c r="AA3" s="51"/>
      <c r="AB3" s="51"/>
    </row>
    <row r="4" spans="1:29" s="3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4" customFormat="1" ht="23.45" customHeight="1" x14ac:dyDescent="0.2">
      <c r="A5" s="606" t="s">
        <v>8</v>
      </c>
      <c r="B5" s="404"/>
      <c r="C5" s="398"/>
      <c r="D5" s="641"/>
      <c r="E5" s="642"/>
      <c r="F5" s="431" t="s">
        <v>9</v>
      </c>
      <c r="G5" s="398"/>
      <c r="H5" s="641" t="s">
        <v>744</v>
      </c>
      <c r="I5" s="705"/>
      <c r="J5" s="705"/>
      <c r="K5" s="705"/>
      <c r="L5" s="642"/>
      <c r="N5" s="24" t="s">
        <v>10</v>
      </c>
      <c r="O5" s="409">
        <v>45341</v>
      </c>
      <c r="P5" s="410"/>
      <c r="R5" s="387" t="s">
        <v>11</v>
      </c>
      <c r="S5" s="388"/>
      <c r="T5" s="569" t="s">
        <v>12</v>
      </c>
      <c r="U5" s="410"/>
      <c r="Z5" s="51"/>
      <c r="AA5" s="51"/>
      <c r="AB5" s="51"/>
    </row>
    <row r="6" spans="1:29" s="344" customFormat="1" ht="24" customHeight="1" x14ac:dyDescent="0.2">
      <c r="A6" s="606" t="s">
        <v>13</v>
      </c>
      <c r="B6" s="404"/>
      <c r="C6" s="398"/>
      <c r="D6" s="456" t="s">
        <v>14</v>
      </c>
      <c r="E6" s="457"/>
      <c r="F6" s="457"/>
      <c r="G6" s="457"/>
      <c r="H6" s="457"/>
      <c r="I6" s="457"/>
      <c r="J6" s="457"/>
      <c r="K6" s="457"/>
      <c r="L6" s="410"/>
      <c r="N6" s="24" t="s">
        <v>15</v>
      </c>
      <c r="O6" s="629" t="str">
        <f>IF(O5=0," ",CHOOSE(WEEKDAY(O5,2),"Понедельник","Вторник","Среда","Четверг","Пятница","Суббота","Воскресенье"))</f>
        <v>Понедельник</v>
      </c>
      <c r="P6" s="362"/>
      <c r="R6" s="667" t="s">
        <v>16</v>
      </c>
      <c r="S6" s="388"/>
      <c r="T6" s="600" t="s">
        <v>17</v>
      </c>
      <c r="U6" s="601"/>
      <c r="Z6" s="51"/>
      <c r="AA6" s="51"/>
      <c r="AB6" s="51"/>
    </row>
    <row r="7" spans="1:29" s="344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1"/>
      <c r="N7" s="24"/>
      <c r="O7" s="42"/>
      <c r="P7" s="42"/>
      <c r="R7" s="367"/>
      <c r="S7" s="388"/>
      <c r="T7" s="602"/>
      <c r="U7" s="603"/>
      <c r="Z7" s="51"/>
      <c r="AA7" s="51"/>
      <c r="AB7" s="51"/>
    </row>
    <row r="8" spans="1:29" s="344" customFormat="1" ht="25.5" customHeight="1" x14ac:dyDescent="0.2">
      <c r="A8" s="371" t="s">
        <v>18</v>
      </c>
      <c r="B8" s="372"/>
      <c r="C8" s="373"/>
      <c r="D8" s="647"/>
      <c r="E8" s="648"/>
      <c r="F8" s="648"/>
      <c r="G8" s="648"/>
      <c r="H8" s="648"/>
      <c r="I8" s="648"/>
      <c r="J8" s="648"/>
      <c r="K8" s="648"/>
      <c r="L8" s="649"/>
      <c r="N8" s="24" t="s">
        <v>19</v>
      </c>
      <c r="O8" s="442">
        <v>0.5</v>
      </c>
      <c r="P8" s="410"/>
      <c r="R8" s="367"/>
      <c r="S8" s="388"/>
      <c r="T8" s="602"/>
      <c r="U8" s="603"/>
      <c r="Z8" s="51"/>
      <c r="AA8" s="51"/>
      <c r="AB8" s="51"/>
    </row>
    <row r="9" spans="1:29" s="344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449"/>
      <c r="E9" s="386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26" t="s">
        <v>20</v>
      </c>
      <c r="O9" s="409"/>
      <c r="P9" s="410"/>
      <c r="R9" s="367"/>
      <c r="S9" s="388"/>
      <c r="T9" s="604"/>
      <c r="U9" s="605"/>
      <c r="V9" s="43"/>
      <c r="W9" s="43"/>
      <c r="X9" s="43"/>
      <c r="Y9" s="43"/>
      <c r="Z9" s="51"/>
      <c r="AA9" s="51"/>
      <c r="AB9" s="51"/>
    </row>
    <row r="10" spans="1:29" s="344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449"/>
      <c r="E10" s="386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484" t="str">
        <f>IFERROR(VLOOKUP($D$10,Proxy,2,FALSE),"")</f>
        <v/>
      </c>
      <c r="I10" s="367"/>
      <c r="J10" s="367"/>
      <c r="K10" s="367"/>
      <c r="L10" s="367"/>
      <c r="N10" s="26" t="s">
        <v>21</v>
      </c>
      <c r="O10" s="442"/>
      <c r="P10" s="410"/>
      <c r="S10" s="24" t="s">
        <v>22</v>
      </c>
      <c r="T10" s="692" t="s">
        <v>23</v>
      </c>
      <c r="U10" s="601"/>
      <c r="V10" s="44"/>
      <c r="W10" s="44"/>
      <c r="X10" s="44"/>
      <c r="Y10" s="44"/>
      <c r="Z10" s="51"/>
      <c r="AA10" s="51"/>
      <c r="AB10" s="51"/>
    </row>
    <row r="11" spans="1:29" s="3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10"/>
      <c r="S11" s="24" t="s">
        <v>26</v>
      </c>
      <c r="T11" s="436" t="s">
        <v>27</v>
      </c>
      <c r="U11" s="437"/>
      <c r="V11" s="45"/>
      <c r="W11" s="45"/>
      <c r="X11" s="45"/>
      <c r="Y11" s="45"/>
      <c r="Z11" s="51"/>
      <c r="AA11" s="51"/>
      <c r="AB11" s="51"/>
    </row>
    <row r="12" spans="1:29" s="344" customFormat="1" ht="18.600000000000001" customHeight="1" x14ac:dyDescent="0.2">
      <c r="A12" s="417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398"/>
      <c r="N12" s="24" t="s">
        <v>29</v>
      </c>
      <c r="O12" s="470"/>
      <c r="P12" s="471"/>
      <c r="Q12" s="23"/>
      <c r="S12" s="24"/>
      <c r="T12" s="356"/>
      <c r="U12" s="367"/>
      <c r="Z12" s="51"/>
      <c r="AA12" s="51"/>
      <c r="AB12" s="51"/>
    </row>
    <row r="13" spans="1:29" s="344" customFormat="1" ht="23.25" customHeight="1" x14ac:dyDescent="0.2">
      <c r="A13" s="417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398"/>
      <c r="M13" s="26"/>
      <c r="N13" s="26" t="s">
        <v>31</v>
      </c>
      <c r="O13" s="436"/>
      <c r="P13" s="437"/>
      <c r="Q13" s="23"/>
      <c r="V13" s="49"/>
      <c r="W13" s="49"/>
      <c r="X13" s="49"/>
      <c r="Y13" s="49"/>
      <c r="Z13" s="51"/>
      <c r="AA13" s="51"/>
      <c r="AB13" s="51"/>
    </row>
    <row r="14" spans="1:29" s="344" customFormat="1" ht="18.600000000000001" customHeight="1" x14ac:dyDescent="0.2">
      <c r="A14" s="417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398"/>
      <c r="V14" s="50"/>
      <c r="W14" s="50"/>
      <c r="X14" s="50"/>
      <c r="Y14" s="50"/>
      <c r="Z14" s="51"/>
      <c r="AA14" s="51"/>
      <c r="AB14" s="51"/>
    </row>
    <row r="15" spans="1:29" s="344" customFormat="1" ht="22.5" customHeight="1" x14ac:dyDescent="0.2">
      <c r="A15" s="40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398"/>
      <c r="N15" s="598" t="s">
        <v>34</v>
      </c>
      <c r="O15" s="356"/>
      <c r="P15" s="356"/>
      <c r="Q15" s="356"/>
      <c r="R15" s="3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9"/>
      <c r="O16" s="599"/>
      <c r="P16" s="599"/>
      <c r="Q16" s="599"/>
      <c r="R16" s="59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613" t="s">
        <v>37</v>
      </c>
      <c r="D17" s="357" t="s">
        <v>38</v>
      </c>
      <c r="E17" s="35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626"/>
      <c r="P17" s="626"/>
      <c r="Q17" s="626"/>
      <c r="R17" s="358"/>
      <c r="S17" s="397" t="s">
        <v>48</v>
      </c>
      <c r="T17" s="398"/>
      <c r="U17" s="357" t="s">
        <v>49</v>
      </c>
      <c r="V17" s="357" t="s">
        <v>50</v>
      </c>
      <c r="W17" s="699" t="s">
        <v>51</v>
      </c>
      <c r="X17" s="357" t="s">
        <v>52</v>
      </c>
      <c r="Y17" s="369" t="s">
        <v>53</v>
      </c>
      <c r="Z17" s="369" t="s">
        <v>54</v>
      </c>
      <c r="AA17" s="369" t="s">
        <v>55</v>
      </c>
      <c r="AB17" s="658"/>
      <c r="AC17" s="659"/>
      <c r="AD17" s="614"/>
      <c r="BA17" s="652" t="s">
        <v>56</v>
      </c>
    </row>
    <row r="18" spans="1:53" ht="14.25" customHeight="1" x14ac:dyDescent="0.2">
      <c r="A18" s="365"/>
      <c r="B18" s="365"/>
      <c r="C18" s="365"/>
      <c r="D18" s="359"/>
      <c r="E18" s="360"/>
      <c r="F18" s="365"/>
      <c r="G18" s="365"/>
      <c r="H18" s="365"/>
      <c r="I18" s="365"/>
      <c r="J18" s="365"/>
      <c r="K18" s="365"/>
      <c r="L18" s="365"/>
      <c r="M18" s="365"/>
      <c r="N18" s="359"/>
      <c r="O18" s="627"/>
      <c r="P18" s="627"/>
      <c r="Q18" s="627"/>
      <c r="R18" s="360"/>
      <c r="S18" s="345" t="s">
        <v>57</v>
      </c>
      <c r="T18" s="345" t="s">
        <v>58</v>
      </c>
      <c r="U18" s="365"/>
      <c r="V18" s="365"/>
      <c r="W18" s="700"/>
      <c r="X18" s="365"/>
      <c r="Y18" s="370"/>
      <c r="Z18" s="370"/>
      <c r="AA18" s="660"/>
      <c r="AB18" s="661"/>
      <c r="AC18" s="662"/>
      <c r="AD18" s="615"/>
      <c r="BA18" s="367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375" t="s">
        <v>59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46"/>
      <c r="Z20" s="346"/>
    </row>
    <row r="21" spans="1:53" ht="14.25" hidden="1" customHeight="1" x14ac:dyDescent="0.25">
      <c r="A21" s="366" t="s">
        <v>60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1">
        <v>4607091389258</v>
      </c>
      <c r="E22" s="362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2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0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81"/>
      <c r="N23" s="378" t="s">
        <v>66</v>
      </c>
      <c r="O23" s="372"/>
      <c r="P23" s="372"/>
      <c r="Q23" s="372"/>
      <c r="R23" s="372"/>
      <c r="S23" s="372"/>
      <c r="T23" s="373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81"/>
      <c r="N24" s="378" t="s">
        <v>66</v>
      </c>
      <c r="O24" s="372"/>
      <c r="P24" s="372"/>
      <c r="Q24" s="372"/>
      <c r="R24" s="372"/>
      <c r="S24" s="372"/>
      <c r="T24" s="373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66" t="s">
        <v>68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1">
        <v>4607091383881</v>
      </c>
      <c r="E26" s="362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2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1">
        <v>4607091388237</v>
      </c>
      <c r="E27" s="362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2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1">
        <v>4607091383935</v>
      </c>
      <c r="E28" s="362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2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1">
        <v>4680115881853</v>
      </c>
      <c r="E29" s="362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2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1">
        <v>4607091383911</v>
      </c>
      <c r="E30" s="362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2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1">
        <v>4607091383911</v>
      </c>
      <c r="E31" s="362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4"/>
      <c r="P31" s="364"/>
      <c r="Q31" s="364"/>
      <c r="R31" s="362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1">
        <v>4607091388244</v>
      </c>
      <c r="E32" s="362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4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2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0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81"/>
      <c r="N33" s="378" t="s">
        <v>66</v>
      </c>
      <c r="O33" s="372"/>
      <c r="P33" s="372"/>
      <c r="Q33" s="372"/>
      <c r="R33" s="372"/>
      <c r="S33" s="372"/>
      <c r="T33" s="373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81"/>
      <c r="N34" s="378" t="s">
        <v>66</v>
      </c>
      <c r="O34" s="372"/>
      <c r="P34" s="372"/>
      <c r="Q34" s="372"/>
      <c r="R34" s="372"/>
      <c r="S34" s="372"/>
      <c r="T34" s="373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66" t="s">
        <v>83</v>
      </c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1">
        <v>4607091388503</v>
      </c>
      <c r="E36" s="362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2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0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81"/>
      <c r="N37" s="378" t="s">
        <v>66</v>
      </c>
      <c r="O37" s="372"/>
      <c r="P37" s="372"/>
      <c r="Q37" s="372"/>
      <c r="R37" s="372"/>
      <c r="S37" s="372"/>
      <c r="T37" s="373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81"/>
      <c r="N38" s="378" t="s">
        <v>66</v>
      </c>
      <c r="O38" s="372"/>
      <c r="P38" s="372"/>
      <c r="Q38" s="372"/>
      <c r="R38" s="372"/>
      <c r="S38" s="372"/>
      <c r="T38" s="373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66" t="s">
        <v>88</v>
      </c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1">
        <v>4607091388282</v>
      </c>
      <c r="E40" s="362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2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0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81"/>
      <c r="N41" s="378" t="s">
        <v>66</v>
      </c>
      <c r="O41" s="372"/>
      <c r="P41" s="372"/>
      <c r="Q41" s="372"/>
      <c r="R41" s="372"/>
      <c r="S41" s="372"/>
      <c r="T41" s="373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81"/>
      <c r="N42" s="378" t="s">
        <v>66</v>
      </c>
      <c r="O42" s="372"/>
      <c r="P42" s="372"/>
      <c r="Q42" s="372"/>
      <c r="R42" s="372"/>
      <c r="S42" s="372"/>
      <c r="T42" s="373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66" t="s">
        <v>92</v>
      </c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1">
        <v>4607091389111</v>
      </c>
      <c r="E44" s="362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2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0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81"/>
      <c r="N45" s="378" t="s">
        <v>66</v>
      </c>
      <c r="O45" s="372"/>
      <c r="P45" s="372"/>
      <c r="Q45" s="372"/>
      <c r="R45" s="372"/>
      <c r="S45" s="372"/>
      <c r="T45" s="373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81"/>
      <c r="N46" s="378" t="s">
        <v>66</v>
      </c>
      <c r="O46" s="372"/>
      <c r="P46" s="372"/>
      <c r="Q46" s="372"/>
      <c r="R46" s="372"/>
      <c r="S46" s="372"/>
      <c r="T46" s="373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8" t="s">
        <v>95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8"/>
      <c r="Z47" s="48"/>
    </row>
    <row r="48" spans="1:53" ht="16.5" hidden="1" customHeight="1" x14ac:dyDescent="0.25">
      <c r="A48" s="375" t="s">
        <v>96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46"/>
      <c r="Z48" s="346"/>
    </row>
    <row r="49" spans="1:53" ht="14.25" hidden="1" customHeight="1" x14ac:dyDescent="0.25">
      <c r="A49" s="366" t="s">
        <v>97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1">
        <v>4680115881440</v>
      </c>
      <c r="E50" s="362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2"/>
      <c r="S50" s="34"/>
      <c r="T50" s="34"/>
      <c r="U50" s="35" t="s">
        <v>65</v>
      </c>
      <c r="V50" s="351">
        <v>61</v>
      </c>
      <c r="W50" s="352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1">
        <v>4680115881433</v>
      </c>
      <c r="E51" s="362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2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0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81"/>
      <c r="N52" s="378" t="s">
        <v>66</v>
      </c>
      <c r="O52" s="372"/>
      <c r="P52" s="372"/>
      <c r="Q52" s="372"/>
      <c r="R52" s="372"/>
      <c r="S52" s="372"/>
      <c r="T52" s="373"/>
      <c r="U52" s="37" t="s">
        <v>67</v>
      </c>
      <c r="V52" s="353">
        <f>IFERROR(V50/H50,"0")+IFERROR(V51/H51,"0")</f>
        <v>5.6481481481481479</v>
      </c>
      <c r="W52" s="353">
        <f>IFERROR(W50/H50,"0")+IFERROR(W51/H51,"0")</f>
        <v>6.0000000000000009</v>
      </c>
      <c r="X52" s="353">
        <f>IFERROR(IF(X50="",0,X50),"0")+IFERROR(IF(X51="",0,X51),"0")</f>
        <v>0.1305</v>
      </c>
      <c r="Y52" s="354"/>
      <c r="Z52" s="354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81"/>
      <c r="N53" s="378" t="s">
        <v>66</v>
      </c>
      <c r="O53" s="372"/>
      <c r="P53" s="372"/>
      <c r="Q53" s="372"/>
      <c r="R53" s="372"/>
      <c r="S53" s="372"/>
      <c r="T53" s="373"/>
      <c r="U53" s="37" t="s">
        <v>65</v>
      </c>
      <c r="V53" s="353">
        <f>IFERROR(SUM(V50:V51),"0")</f>
        <v>61</v>
      </c>
      <c r="W53" s="353">
        <f>IFERROR(SUM(W50:W51),"0")</f>
        <v>64.800000000000011</v>
      </c>
      <c r="X53" s="37"/>
      <c r="Y53" s="354"/>
      <c r="Z53" s="354"/>
    </row>
    <row r="54" spans="1:53" ht="16.5" hidden="1" customHeight="1" x14ac:dyDescent="0.25">
      <c r="A54" s="375" t="s">
        <v>104</v>
      </c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46"/>
      <c r="Z54" s="346"/>
    </row>
    <row r="55" spans="1:53" ht="14.25" hidden="1" customHeight="1" x14ac:dyDescent="0.25">
      <c r="A55" s="366" t="s">
        <v>105</v>
      </c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1">
        <v>4680115881426</v>
      </c>
      <c r="E56" s="362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2"/>
      <c r="S56" s="34"/>
      <c r="T56" s="34"/>
      <c r="U56" s="35" t="s">
        <v>65</v>
      </c>
      <c r="V56" s="351">
        <v>27</v>
      </c>
      <c r="W56" s="352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1">
        <v>4680115881426</v>
      </c>
      <c r="E57" s="362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2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1">
        <v>4680115881419</v>
      </c>
      <c r="E58" s="362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2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1">
        <v>4680115881525</v>
      </c>
      <c r="E59" s="362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78" t="s">
        <v>114</v>
      </c>
      <c r="O59" s="364"/>
      <c r="P59" s="364"/>
      <c r="Q59" s="364"/>
      <c r="R59" s="362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0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81"/>
      <c r="N60" s="378" t="s">
        <v>66</v>
      </c>
      <c r="O60" s="372"/>
      <c r="P60" s="372"/>
      <c r="Q60" s="372"/>
      <c r="R60" s="372"/>
      <c r="S60" s="372"/>
      <c r="T60" s="373"/>
      <c r="U60" s="37" t="s">
        <v>67</v>
      </c>
      <c r="V60" s="353">
        <f>IFERROR(V56/H56,"0")+IFERROR(V57/H57,"0")+IFERROR(V58/H58,"0")+IFERROR(V59/H59,"0")</f>
        <v>2.5</v>
      </c>
      <c r="W60" s="353">
        <f>IFERROR(W56/H56,"0")+IFERROR(W57/H57,"0")+IFERROR(W58/H58,"0")+IFERROR(W59/H59,"0")</f>
        <v>3.0000000000000004</v>
      </c>
      <c r="X60" s="353">
        <f>IFERROR(IF(X56="",0,X56),"0")+IFERROR(IF(X57="",0,X57),"0")+IFERROR(IF(X58="",0,X58),"0")+IFERROR(IF(X59="",0,X59),"0")</f>
        <v>6.5250000000000002E-2</v>
      </c>
      <c r="Y60" s="354"/>
      <c r="Z60" s="354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81"/>
      <c r="N61" s="378" t="s">
        <v>66</v>
      </c>
      <c r="O61" s="372"/>
      <c r="P61" s="372"/>
      <c r="Q61" s="372"/>
      <c r="R61" s="372"/>
      <c r="S61" s="372"/>
      <c r="T61" s="373"/>
      <c r="U61" s="37" t="s">
        <v>65</v>
      </c>
      <c r="V61" s="353">
        <f>IFERROR(SUM(V56:V59),"0")</f>
        <v>27</v>
      </c>
      <c r="W61" s="353">
        <f>IFERROR(SUM(W56:W59),"0")</f>
        <v>32.400000000000006</v>
      </c>
      <c r="X61" s="37"/>
      <c r="Y61" s="354"/>
      <c r="Z61" s="354"/>
    </row>
    <row r="62" spans="1:53" ht="16.5" hidden="1" customHeight="1" x14ac:dyDescent="0.25">
      <c r="A62" s="375" t="s">
        <v>95</v>
      </c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46"/>
      <c r="Z62" s="346"/>
    </row>
    <row r="63" spans="1:53" ht="14.25" hidden="1" customHeight="1" x14ac:dyDescent="0.25">
      <c r="A63" s="366" t="s">
        <v>105</v>
      </c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1">
        <v>4607091382945</v>
      </c>
      <c r="E64" s="362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2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1">
        <v>4607091385670</v>
      </c>
      <c r="E65" s="362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2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1">
        <v>4607091385670</v>
      </c>
      <c r="E66" s="362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2"/>
      <c r="S66" s="34"/>
      <c r="T66" s="34"/>
      <c r="U66" s="35" t="s">
        <v>65</v>
      </c>
      <c r="V66" s="351">
        <v>73</v>
      </c>
      <c r="W66" s="352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1">
        <v>4680115883956</v>
      </c>
      <c r="E67" s="362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2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1">
        <v>4680115881327</v>
      </c>
      <c r="E68" s="362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2"/>
      <c r="S68" s="34"/>
      <c r="T68" s="34"/>
      <c r="U68" s="35" t="s">
        <v>65</v>
      </c>
      <c r="V68" s="351">
        <v>52</v>
      </c>
      <c r="W68" s="352">
        <f t="shared" si="2"/>
        <v>54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1">
        <v>4680115882133</v>
      </c>
      <c r="E69" s="362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2"/>
      <c r="S69" s="34"/>
      <c r="T69" s="34"/>
      <c r="U69" s="35" t="s">
        <v>65</v>
      </c>
      <c r="V69" s="351">
        <v>96</v>
      </c>
      <c r="W69" s="352">
        <f t="shared" si="2"/>
        <v>100.8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1">
        <v>4680115882133</v>
      </c>
      <c r="E70" s="362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2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1">
        <v>4607091382952</v>
      </c>
      <c r="E71" s="362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2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1">
        <v>4607091385687</v>
      </c>
      <c r="E72" s="362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2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1">
        <v>4680115882539</v>
      </c>
      <c r="E73" s="362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2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1">
        <v>4607091384604</v>
      </c>
      <c r="E74" s="362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2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1">
        <v>4680115880283</v>
      </c>
      <c r="E75" s="362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2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1">
        <v>4680115883949</v>
      </c>
      <c r="E76" s="362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2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1">
        <v>4680115881303</v>
      </c>
      <c r="E77" s="362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4"/>
      <c r="P77" s="364"/>
      <c r="Q77" s="364"/>
      <c r="R77" s="362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1">
        <v>4680115882577</v>
      </c>
      <c r="E78" s="362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4"/>
      <c r="P78" s="364"/>
      <c r="Q78" s="364"/>
      <c r="R78" s="362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1">
        <v>4680115882577</v>
      </c>
      <c r="E79" s="362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4"/>
      <c r="P79" s="364"/>
      <c r="Q79" s="364"/>
      <c r="R79" s="362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1">
        <v>4680115882720</v>
      </c>
      <c r="E80" s="362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4"/>
      <c r="P80" s="364"/>
      <c r="Q80" s="364"/>
      <c r="R80" s="362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1">
        <v>4680115880269</v>
      </c>
      <c r="E81" s="362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4"/>
      <c r="P81" s="364"/>
      <c r="Q81" s="364"/>
      <c r="R81" s="362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1">
        <v>4680115880429</v>
      </c>
      <c r="E82" s="362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4"/>
      <c r="P82" s="364"/>
      <c r="Q82" s="364"/>
      <c r="R82" s="362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1">
        <v>4680115881457</v>
      </c>
      <c r="E83" s="362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4"/>
      <c r="P83" s="364"/>
      <c r="Q83" s="364"/>
      <c r="R83" s="362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0"/>
      <c r="B84" s="367"/>
      <c r="C84" s="367"/>
      <c r="D84" s="367"/>
      <c r="E84" s="367"/>
      <c r="F84" s="367"/>
      <c r="G84" s="367"/>
      <c r="H84" s="367"/>
      <c r="I84" s="367"/>
      <c r="J84" s="367"/>
      <c r="K84" s="367"/>
      <c r="L84" s="367"/>
      <c r="M84" s="381"/>
      <c r="N84" s="378" t="s">
        <v>66</v>
      </c>
      <c r="O84" s="372"/>
      <c r="P84" s="372"/>
      <c r="Q84" s="372"/>
      <c r="R84" s="372"/>
      <c r="S84" s="372"/>
      <c r="T84" s="373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19.904100529100532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21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0.45674999999999999</v>
      </c>
      <c r="Y84" s="354"/>
      <c r="Z84" s="354"/>
    </row>
    <row r="85" spans="1:53" x14ac:dyDescent="0.2">
      <c r="A85" s="367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81"/>
      <c r="N85" s="378" t="s">
        <v>66</v>
      </c>
      <c r="O85" s="372"/>
      <c r="P85" s="372"/>
      <c r="Q85" s="372"/>
      <c r="R85" s="372"/>
      <c r="S85" s="372"/>
      <c r="T85" s="373"/>
      <c r="U85" s="37" t="s">
        <v>65</v>
      </c>
      <c r="V85" s="353">
        <f>IFERROR(SUM(V64:V83),"0")</f>
        <v>221</v>
      </c>
      <c r="W85" s="353">
        <f>IFERROR(SUM(W64:W83),"0")</f>
        <v>233.2</v>
      </c>
      <c r="X85" s="37"/>
      <c r="Y85" s="354"/>
      <c r="Z85" s="354"/>
    </row>
    <row r="86" spans="1:53" ht="14.25" hidden="1" customHeight="1" x14ac:dyDescent="0.25">
      <c r="A86" s="366" t="s">
        <v>97</v>
      </c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7"/>
      <c r="V86" s="367"/>
      <c r="W86" s="367"/>
      <c r="X86" s="367"/>
      <c r="Y86" s="347"/>
      <c r="Z86" s="347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1">
        <v>4680115881488</v>
      </c>
      <c r="E87" s="362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4"/>
      <c r="P87" s="364"/>
      <c r="Q87" s="364"/>
      <c r="R87" s="362"/>
      <c r="S87" s="34"/>
      <c r="T87" s="34"/>
      <c r="U87" s="35" t="s">
        <v>65</v>
      </c>
      <c r="V87" s="351">
        <v>19</v>
      </c>
      <c r="W87" s="352">
        <f>IFERROR(IF(V87="",0,CEILING((V87/$H87),1)*$H87),"")</f>
        <v>21.6</v>
      </c>
      <c r="X87" s="36">
        <f>IFERROR(IF(W87=0,"",ROUNDUP(W87/H87,0)*0.02175),"")</f>
        <v>4.3499999999999997E-2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1">
        <v>4607091384765</v>
      </c>
      <c r="E88" s="362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01" t="s">
        <v>158</v>
      </c>
      <c r="O88" s="364"/>
      <c r="P88" s="364"/>
      <c r="Q88" s="364"/>
      <c r="R88" s="362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1">
        <v>4680115882751</v>
      </c>
      <c r="E89" s="362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4"/>
      <c r="P89" s="364"/>
      <c r="Q89" s="364"/>
      <c r="R89" s="362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1">
        <v>4680115882775</v>
      </c>
      <c r="E90" s="362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4"/>
      <c r="P90" s="364"/>
      <c r="Q90" s="364"/>
      <c r="R90" s="362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1">
        <v>4680115880658</v>
      </c>
      <c r="E91" s="362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4"/>
      <c r="P91" s="364"/>
      <c r="Q91" s="364"/>
      <c r="R91" s="362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0"/>
      <c r="B92" s="367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81"/>
      <c r="N92" s="378" t="s">
        <v>66</v>
      </c>
      <c r="O92" s="372"/>
      <c r="P92" s="372"/>
      <c r="Q92" s="372"/>
      <c r="R92" s="372"/>
      <c r="S92" s="372"/>
      <c r="T92" s="373"/>
      <c r="U92" s="37" t="s">
        <v>67</v>
      </c>
      <c r="V92" s="353">
        <f>IFERROR(V87/H87,"0")+IFERROR(V88/H88,"0")+IFERROR(V89/H89,"0")+IFERROR(V90/H90,"0")+IFERROR(V91/H91,"0")</f>
        <v>1.7592592592592591</v>
      </c>
      <c r="W92" s="353">
        <f>IFERROR(W87/H87,"0")+IFERROR(W88/H88,"0")+IFERROR(W89/H89,"0")+IFERROR(W90/H90,"0")+IFERROR(W91/H91,"0")</f>
        <v>2</v>
      </c>
      <c r="X92" s="353">
        <f>IFERROR(IF(X87="",0,X87),"0")+IFERROR(IF(X88="",0,X88),"0")+IFERROR(IF(X89="",0,X89),"0")+IFERROR(IF(X90="",0,X90),"0")+IFERROR(IF(X91="",0,X91),"0")</f>
        <v>4.3499999999999997E-2</v>
      </c>
      <c r="Y92" s="354"/>
      <c r="Z92" s="354"/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81"/>
      <c r="N93" s="378" t="s">
        <v>66</v>
      </c>
      <c r="O93" s="372"/>
      <c r="P93" s="372"/>
      <c r="Q93" s="372"/>
      <c r="R93" s="372"/>
      <c r="S93" s="372"/>
      <c r="T93" s="373"/>
      <c r="U93" s="37" t="s">
        <v>65</v>
      </c>
      <c r="V93" s="353">
        <f>IFERROR(SUM(V87:V91),"0")</f>
        <v>19</v>
      </c>
      <c r="W93" s="353">
        <f>IFERROR(SUM(W87:W91),"0")</f>
        <v>21.6</v>
      </c>
      <c r="X93" s="37"/>
      <c r="Y93" s="354"/>
      <c r="Z93" s="354"/>
    </row>
    <row r="94" spans="1:53" ht="14.25" hidden="1" customHeight="1" x14ac:dyDescent="0.25">
      <c r="A94" s="366" t="s">
        <v>60</v>
      </c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47"/>
      <c r="Z94" s="347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61">
        <v>4607091387667</v>
      </c>
      <c r="E95" s="362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4"/>
      <c r="P95" s="364"/>
      <c r="Q95" s="364"/>
      <c r="R95" s="362"/>
      <c r="S95" s="34"/>
      <c r="T95" s="34"/>
      <c r="U95" s="35" t="s">
        <v>65</v>
      </c>
      <c r="V95" s="351">
        <v>60</v>
      </c>
      <c r="W95" s="352">
        <f t="shared" ref="W95:W102" si="5">IFERROR(IF(V95="",0,CEILING((V95/$H95),1)*$H95),"")</f>
        <v>63</v>
      </c>
      <c r="X95" s="36">
        <f>IFERROR(IF(W95=0,"",ROUNDUP(W95/H95,0)*0.02175),"")</f>
        <v>0.15225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1">
        <v>4607091387636</v>
      </c>
      <c r="E96" s="362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4"/>
      <c r="P96" s="364"/>
      <c r="Q96" s="364"/>
      <c r="R96" s="362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1">
        <v>4607091382426</v>
      </c>
      <c r="E97" s="362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4"/>
      <c r="P97" s="364"/>
      <c r="Q97" s="364"/>
      <c r="R97" s="362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1">
        <v>4607091386547</v>
      </c>
      <c r="E98" s="362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4"/>
      <c r="P98" s="364"/>
      <c r="Q98" s="364"/>
      <c r="R98" s="362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61">
        <v>4607091384734</v>
      </c>
      <c r="E99" s="362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4"/>
      <c r="P99" s="364"/>
      <c r="Q99" s="364"/>
      <c r="R99" s="362"/>
      <c r="S99" s="34"/>
      <c r="T99" s="34"/>
      <c r="U99" s="35" t="s">
        <v>65</v>
      </c>
      <c r="V99" s="351">
        <v>9</v>
      </c>
      <c r="W99" s="352">
        <f t="shared" si="5"/>
        <v>10.5</v>
      </c>
      <c r="X99" s="36">
        <f>IFERROR(IF(W99=0,"",ROUNDUP(W99/H99,0)*0.00502),"")</f>
        <v>2.5100000000000001E-2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1">
        <v>4607091382464</v>
      </c>
      <c r="E100" s="362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4"/>
      <c r="P100" s="364"/>
      <c r="Q100" s="364"/>
      <c r="R100" s="362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1">
        <v>4680115883444</v>
      </c>
      <c r="E101" s="362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4"/>
      <c r="P101" s="364"/>
      <c r="Q101" s="364"/>
      <c r="R101" s="362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1">
        <v>4680115883444</v>
      </c>
      <c r="E102" s="362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2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0"/>
      <c r="B103" s="367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  <c r="M103" s="381"/>
      <c r="N103" s="378" t="s">
        <v>66</v>
      </c>
      <c r="O103" s="372"/>
      <c r="P103" s="372"/>
      <c r="Q103" s="372"/>
      <c r="R103" s="372"/>
      <c r="S103" s="372"/>
      <c r="T103" s="373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10.952380952380953</v>
      </c>
      <c r="W103" s="353">
        <f>IFERROR(W95/H95,"0")+IFERROR(W96/H96,"0")+IFERROR(W97/H97,"0")+IFERROR(W98/H98,"0")+IFERROR(W99/H99,"0")+IFERROR(W100/H100,"0")+IFERROR(W101/H101,"0")+IFERROR(W102/H102,"0")</f>
        <v>12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0.17735000000000001</v>
      </c>
      <c r="Y103" s="354"/>
      <c r="Z103" s="354"/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81"/>
      <c r="N104" s="378" t="s">
        <v>66</v>
      </c>
      <c r="O104" s="372"/>
      <c r="P104" s="372"/>
      <c r="Q104" s="372"/>
      <c r="R104" s="372"/>
      <c r="S104" s="372"/>
      <c r="T104" s="373"/>
      <c r="U104" s="37" t="s">
        <v>65</v>
      </c>
      <c r="V104" s="353">
        <f>IFERROR(SUM(V95:V102),"0")</f>
        <v>69</v>
      </c>
      <c r="W104" s="353">
        <f>IFERROR(SUM(W95:W102),"0")</f>
        <v>73.5</v>
      </c>
      <c r="X104" s="37"/>
      <c r="Y104" s="354"/>
      <c r="Z104" s="354"/>
    </row>
    <row r="105" spans="1:53" ht="14.25" hidden="1" customHeight="1" x14ac:dyDescent="0.25">
      <c r="A105" s="366" t="s">
        <v>68</v>
      </c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7"/>
      <c r="N105" s="367"/>
      <c r="O105" s="367"/>
      <c r="P105" s="367"/>
      <c r="Q105" s="367"/>
      <c r="R105" s="367"/>
      <c r="S105" s="367"/>
      <c r="T105" s="367"/>
      <c r="U105" s="367"/>
      <c r="V105" s="367"/>
      <c r="W105" s="367"/>
      <c r="X105" s="367"/>
      <c r="Y105" s="347"/>
      <c r="Z105" s="347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1">
        <v>4607091386967</v>
      </c>
      <c r="E106" s="362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4"/>
      <c r="P106" s="364"/>
      <c r="Q106" s="364"/>
      <c r="R106" s="362"/>
      <c r="S106" s="34"/>
      <c r="T106" s="34"/>
      <c r="U106" s="35" t="s">
        <v>65</v>
      </c>
      <c r="V106" s="351">
        <v>0</v>
      </c>
      <c r="W106" s="35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1">
        <v>4607091386967</v>
      </c>
      <c r="E107" s="362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2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1">
        <v>4607091385304</v>
      </c>
      <c r="E108" s="362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4"/>
      <c r="P108" s="364"/>
      <c r="Q108" s="364"/>
      <c r="R108" s="362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1">
        <v>4607091386264</v>
      </c>
      <c r="E109" s="362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4"/>
      <c r="P109" s="364"/>
      <c r="Q109" s="364"/>
      <c r="R109" s="362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1">
        <v>4607091385731</v>
      </c>
      <c r="E110" s="362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4"/>
      <c r="P110" s="364"/>
      <c r="Q110" s="364"/>
      <c r="R110" s="362"/>
      <c r="S110" s="34"/>
      <c r="T110" s="34"/>
      <c r="U110" s="35" t="s">
        <v>65</v>
      </c>
      <c r="V110" s="351">
        <v>36</v>
      </c>
      <c r="W110" s="352">
        <f t="shared" si="6"/>
        <v>37.800000000000004</v>
      </c>
      <c r="X110" s="36">
        <f>IFERROR(IF(W110=0,"",ROUNDUP(W110/H110,0)*0.00753),"")</f>
        <v>0.10542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1">
        <v>4680115880214</v>
      </c>
      <c r="E111" s="362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4"/>
      <c r="P111" s="364"/>
      <c r="Q111" s="364"/>
      <c r="R111" s="362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1">
        <v>4680115880894</v>
      </c>
      <c r="E112" s="362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4"/>
      <c r="P112" s="364"/>
      <c r="Q112" s="364"/>
      <c r="R112" s="362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1">
        <v>4607091385427</v>
      </c>
      <c r="E113" s="362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4"/>
      <c r="P113" s="364"/>
      <c r="Q113" s="364"/>
      <c r="R113" s="362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61">
        <v>4680115882645</v>
      </c>
      <c r="E114" s="362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4"/>
      <c r="P114" s="364"/>
      <c r="Q114" s="364"/>
      <c r="R114" s="362"/>
      <c r="S114" s="34"/>
      <c r="T114" s="34"/>
      <c r="U114" s="35" t="s">
        <v>65</v>
      </c>
      <c r="V114" s="351">
        <v>3.3</v>
      </c>
      <c r="W114" s="352">
        <f t="shared" si="6"/>
        <v>3.6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x14ac:dyDescent="0.2">
      <c r="A115" s="380"/>
      <c r="B115" s="367"/>
      <c r="C115" s="367"/>
      <c r="D115" s="367"/>
      <c r="E115" s="367"/>
      <c r="F115" s="367"/>
      <c r="G115" s="367"/>
      <c r="H115" s="367"/>
      <c r="I115" s="367"/>
      <c r="J115" s="367"/>
      <c r="K115" s="367"/>
      <c r="L115" s="367"/>
      <c r="M115" s="381"/>
      <c r="N115" s="378" t="s">
        <v>66</v>
      </c>
      <c r="O115" s="372"/>
      <c r="P115" s="372"/>
      <c r="Q115" s="372"/>
      <c r="R115" s="372"/>
      <c r="S115" s="372"/>
      <c r="T115" s="373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15.166666666666666</v>
      </c>
      <c r="W115" s="353">
        <f>IFERROR(W106/H106,"0")+IFERROR(W107/H107,"0")+IFERROR(W108/H108,"0")+IFERROR(W109/H109,"0")+IFERROR(W110/H110,"0")+IFERROR(W111/H111,"0")+IFERROR(W112/H112,"0")+IFERROR(W113/H113,"0")+IFERROR(W114/H114,"0")</f>
        <v>16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0.12048</v>
      </c>
      <c r="Y115" s="354"/>
      <c r="Z115" s="354"/>
    </row>
    <row r="116" spans="1:53" x14ac:dyDescent="0.2">
      <c r="A116" s="367"/>
      <c r="B116" s="367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81"/>
      <c r="N116" s="378" t="s">
        <v>66</v>
      </c>
      <c r="O116" s="372"/>
      <c r="P116" s="372"/>
      <c r="Q116" s="372"/>
      <c r="R116" s="372"/>
      <c r="S116" s="372"/>
      <c r="T116" s="373"/>
      <c r="U116" s="37" t="s">
        <v>65</v>
      </c>
      <c r="V116" s="353">
        <f>IFERROR(SUM(V106:V114),"0")</f>
        <v>39.299999999999997</v>
      </c>
      <c r="W116" s="353">
        <f>IFERROR(SUM(W106:W114),"0")</f>
        <v>41.400000000000006</v>
      </c>
      <c r="X116" s="37"/>
      <c r="Y116" s="354"/>
      <c r="Z116" s="354"/>
    </row>
    <row r="117" spans="1:53" ht="14.25" hidden="1" customHeight="1" x14ac:dyDescent="0.25">
      <c r="A117" s="366" t="s">
        <v>198</v>
      </c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7"/>
      <c r="M117" s="367"/>
      <c r="N117" s="367"/>
      <c r="O117" s="367"/>
      <c r="P117" s="367"/>
      <c r="Q117" s="367"/>
      <c r="R117" s="367"/>
      <c r="S117" s="367"/>
      <c r="T117" s="367"/>
      <c r="U117" s="367"/>
      <c r="V117" s="367"/>
      <c r="W117" s="367"/>
      <c r="X117" s="367"/>
      <c r="Y117" s="347"/>
      <c r="Z117" s="347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1">
        <v>4607091383065</v>
      </c>
      <c r="E118" s="362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7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4"/>
      <c r="P118" s="364"/>
      <c r="Q118" s="364"/>
      <c r="R118" s="362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1">
        <v>4680115881532</v>
      </c>
      <c r="E119" s="362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5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4"/>
      <c r="P119" s="364"/>
      <c r="Q119" s="364"/>
      <c r="R119" s="362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1">
        <v>4680115881532</v>
      </c>
      <c r="E120" s="362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75" t="s">
        <v>204</v>
      </c>
      <c r="O120" s="364"/>
      <c r="P120" s="364"/>
      <c r="Q120" s="364"/>
      <c r="R120" s="362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1">
        <v>4680115881532</v>
      </c>
      <c r="E121" s="362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4"/>
      <c r="P121" s="364"/>
      <c r="Q121" s="364"/>
      <c r="R121" s="362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1">
        <v>4680115882652</v>
      </c>
      <c r="E122" s="362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4"/>
      <c r="P122" s="364"/>
      <c r="Q122" s="364"/>
      <c r="R122" s="362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1">
        <v>4680115880238</v>
      </c>
      <c r="E123" s="362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4"/>
      <c r="P123" s="364"/>
      <c r="Q123" s="364"/>
      <c r="R123" s="362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1">
        <v>4680115881464</v>
      </c>
      <c r="E124" s="362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7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4"/>
      <c r="P124" s="364"/>
      <c r="Q124" s="364"/>
      <c r="R124" s="362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0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7"/>
      <c r="M125" s="381"/>
      <c r="N125" s="378" t="s">
        <v>66</v>
      </c>
      <c r="O125" s="372"/>
      <c r="P125" s="372"/>
      <c r="Q125" s="372"/>
      <c r="R125" s="372"/>
      <c r="S125" s="372"/>
      <c r="T125" s="373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hidden="1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7"/>
      <c r="M126" s="381"/>
      <c r="N126" s="378" t="s">
        <v>66</v>
      </c>
      <c r="O126" s="372"/>
      <c r="P126" s="372"/>
      <c r="Q126" s="372"/>
      <c r="R126" s="372"/>
      <c r="S126" s="372"/>
      <c r="T126" s="373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hidden="1" customHeight="1" x14ac:dyDescent="0.25">
      <c r="A127" s="375" t="s">
        <v>212</v>
      </c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7"/>
      <c r="N127" s="367"/>
      <c r="O127" s="367"/>
      <c r="P127" s="367"/>
      <c r="Q127" s="367"/>
      <c r="R127" s="367"/>
      <c r="S127" s="367"/>
      <c r="T127" s="367"/>
      <c r="U127" s="367"/>
      <c r="V127" s="367"/>
      <c r="W127" s="367"/>
      <c r="X127" s="367"/>
      <c r="Y127" s="346"/>
      <c r="Z127" s="346"/>
    </row>
    <row r="128" spans="1:53" ht="14.25" hidden="1" customHeight="1" x14ac:dyDescent="0.25">
      <c r="A128" s="366" t="s">
        <v>68</v>
      </c>
      <c r="B128" s="367"/>
      <c r="C128" s="367"/>
      <c r="D128" s="367"/>
      <c r="E128" s="367"/>
      <c r="F128" s="367"/>
      <c r="G128" s="367"/>
      <c r="H128" s="367"/>
      <c r="I128" s="367"/>
      <c r="J128" s="367"/>
      <c r="K128" s="367"/>
      <c r="L128" s="367"/>
      <c r="M128" s="367"/>
      <c r="N128" s="367"/>
      <c r="O128" s="367"/>
      <c r="P128" s="367"/>
      <c r="Q128" s="367"/>
      <c r="R128" s="367"/>
      <c r="S128" s="367"/>
      <c r="T128" s="367"/>
      <c r="U128" s="367"/>
      <c r="V128" s="367"/>
      <c r="W128" s="367"/>
      <c r="X128" s="367"/>
      <c r="Y128" s="347"/>
      <c r="Z128" s="347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61">
        <v>4607091385168</v>
      </c>
      <c r="E129" s="362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4"/>
      <c r="P129" s="364"/>
      <c r="Q129" s="364"/>
      <c r="R129" s="362"/>
      <c r="S129" s="34"/>
      <c r="T129" s="34"/>
      <c r="U129" s="35" t="s">
        <v>65</v>
      </c>
      <c r="V129" s="351">
        <v>0</v>
      </c>
      <c r="W129" s="35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1">
        <v>4607091385168</v>
      </c>
      <c r="E130" s="362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4"/>
      <c r="P130" s="364"/>
      <c r="Q130" s="364"/>
      <c r="R130" s="362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1">
        <v>4607091383256</v>
      </c>
      <c r="E131" s="362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4"/>
      <c r="P131" s="364"/>
      <c r="Q131" s="364"/>
      <c r="R131" s="362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1">
        <v>4607091385748</v>
      </c>
      <c r="E132" s="362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4"/>
      <c r="P132" s="364"/>
      <c r="Q132" s="364"/>
      <c r="R132" s="362"/>
      <c r="S132" s="34"/>
      <c r="T132" s="34"/>
      <c r="U132" s="35" t="s">
        <v>65</v>
      </c>
      <c r="V132" s="351">
        <v>79</v>
      </c>
      <c r="W132" s="352">
        <f>IFERROR(IF(V132="",0,CEILING((V132/$H132),1)*$H132),"")</f>
        <v>81</v>
      </c>
      <c r="X132" s="36">
        <f>IFERROR(IF(W132=0,"",ROUNDUP(W132/H132,0)*0.00753),"")</f>
        <v>0.22590000000000002</v>
      </c>
      <c r="Y132" s="56"/>
      <c r="Z132" s="57"/>
      <c r="AD132" s="58"/>
      <c r="BA132" s="128" t="s">
        <v>1</v>
      </c>
    </row>
    <row r="133" spans="1:53" x14ac:dyDescent="0.2">
      <c r="A133" s="380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7"/>
      <c r="M133" s="381"/>
      <c r="N133" s="378" t="s">
        <v>66</v>
      </c>
      <c r="O133" s="372"/>
      <c r="P133" s="372"/>
      <c r="Q133" s="372"/>
      <c r="R133" s="372"/>
      <c r="S133" s="372"/>
      <c r="T133" s="373"/>
      <c r="U133" s="37" t="s">
        <v>67</v>
      </c>
      <c r="V133" s="353">
        <f>IFERROR(V129/H129,"0")+IFERROR(V130/H130,"0")+IFERROR(V131/H131,"0")+IFERROR(V132/H132,"0")</f>
        <v>29.259259259259256</v>
      </c>
      <c r="W133" s="353">
        <f>IFERROR(W129/H129,"0")+IFERROR(W130/H130,"0")+IFERROR(W131/H131,"0")+IFERROR(W132/H132,"0")</f>
        <v>29.999999999999996</v>
      </c>
      <c r="X133" s="353">
        <f>IFERROR(IF(X129="",0,X129),"0")+IFERROR(IF(X130="",0,X130),"0")+IFERROR(IF(X131="",0,X131),"0")+IFERROR(IF(X132="",0,X132),"0")</f>
        <v>0.22590000000000002</v>
      </c>
      <c r="Y133" s="354"/>
      <c r="Z133" s="354"/>
    </row>
    <row r="134" spans="1:53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7"/>
      <c r="M134" s="381"/>
      <c r="N134" s="378" t="s">
        <v>66</v>
      </c>
      <c r="O134" s="372"/>
      <c r="P134" s="372"/>
      <c r="Q134" s="372"/>
      <c r="R134" s="372"/>
      <c r="S134" s="372"/>
      <c r="T134" s="373"/>
      <c r="U134" s="37" t="s">
        <v>65</v>
      </c>
      <c r="V134" s="353">
        <f>IFERROR(SUM(V129:V132),"0")</f>
        <v>79</v>
      </c>
      <c r="W134" s="353">
        <f>IFERROR(SUM(W129:W132),"0")</f>
        <v>81</v>
      </c>
      <c r="X134" s="37"/>
      <c r="Y134" s="354"/>
      <c r="Z134" s="354"/>
    </row>
    <row r="135" spans="1:53" ht="27.75" hidden="1" customHeight="1" x14ac:dyDescent="0.2">
      <c r="A135" s="418" t="s">
        <v>220</v>
      </c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19"/>
      <c r="P135" s="419"/>
      <c r="Q135" s="419"/>
      <c r="R135" s="419"/>
      <c r="S135" s="419"/>
      <c r="T135" s="419"/>
      <c r="U135" s="419"/>
      <c r="V135" s="419"/>
      <c r="W135" s="419"/>
      <c r="X135" s="419"/>
      <c r="Y135" s="48"/>
      <c r="Z135" s="48"/>
    </row>
    <row r="136" spans="1:53" ht="16.5" hidden="1" customHeight="1" x14ac:dyDescent="0.25">
      <c r="A136" s="375" t="s">
        <v>221</v>
      </c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346"/>
      <c r="Z136" s="346"/>
    </row>
    <row r="137" spans="1:53" ht="14.25" hidden="1" customHeight="1" x14ac:dyDescent="0.25">
      <c r="A137" s="366" t="s">
        <v>105</v>
      </c>
      <c r="B137" s="367"/>
      <c r="C137" s="367"/>
      <c r="D137" s="367"/>
      <c r="E137" s="367"/>
      <c r="F137" s="367"/>
      <c r="G137" s="367"/>
      <c r="H137" s="367"/>
      <c r="I137" s="367"/>
      <c r="J137" s="367"/>
      <c r="K137" s="367"/>
      <c r="L137" s="367"/>
      <c r="M137" s="367"/>
      <c r="N137" s="367"/>
      <c r="O137" s="367"/>
      <c r="P137" s="367"/>
      <c r="Q137" s="367"/>
      <c r="R137" s="367"/>
      <c r="S137" s="367"/>
      <c r="T137" s="367"/>
      <c r="U137" s="367"/>
      <c r="V137" s="367"/>
      <c r="W137" s="367"/>
      <c r="X137" s="367"/>
      <c r="Y137" s="347"/>
      <c r="Z137" s="347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1">
        <v>4607091383423</v>
      </c>
      <c r="E138" s="362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4"/>
      <c r="P138" s="364"/>
      <c r="Q138" s="364"/>
      <c r="R138" s="362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1">
        <v>4607091381405</v>
      </c>
      <c r="E139" s="362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4"/>
      <c r="P139" s="364"/>
      <c r="Q139" s="364"/>
      <c r="R139" s="362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1">
        <v>4607091386516</v>
      </c>
      <c r="E140" s="362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4"/>
      <c r="P140" s="364"/>
      <c r="Q140" s="364"/>
      <c r="R140" s="362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0"/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81"/>
      <c r="N141" s="378" t="s">
        <v>66</v>
      </c>
      <c r="O141" s="372"/>
      <c r="P141" s="372"/>
      <c r="Q141" s="372"/>
      <c r="R141" s="372"/>
      <c r="S141" s="372"/>
      <c r="T141" s="373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67"/>
      <c r="B142" s="367"/>
      <c r="C142" s="367"/>
      <c r="D142" s="367"/>
      <c r="E142" s="367"/>
      <c r="F142" s="367"/>
      <c r="G142" s="367"/>
      <c r="H142" s="367"/>
      <c r="I142" s="367"/>
      <c r="J142" s="367"/>
      <c r="K142" s="367"/>
      <c r="L142" s="367"/>
      <c r="M142" s="381"/>
      <c r="N142" s="378" t="s">
        <v>66</v>
      </c>
      <c r="O142" s="372"/>
      <c r="P142" s="372"/>
      <c r="Q142" s="372"/>
      <c r="R142" s="372"/>
      <c r="S142" s="372"/>
      <c r="T142" s="373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375" t="s">
        <v>228</v>
      </c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  <c r="V143" s="367"/>
      <c r="W143" s="367"/>
      <c r="X143" s="367"/>
      <c r="Y143" s="346"/>
      <c r="Z143" s="346"/>
    </row>
    <row r="144" spans="1:53" ht="14.25" hidden="1" customHeight="1" x14ac:dyDescent="0.25">
      <c r="A144" s="366" t="s">
        <v>60</v>
      </c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47"/>
      <c r="Z144" s="347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1">
        <v>4680115880993</v>
      </c>
      <c r="E145" s="362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4"/>
      <c r="P145" s="364"/>
      <c r="Q145" s="364"/>
      <c r="R145" s="362"/>
      <c r="S145" s="34"/>
      <c r="T145" s="34"/>
      <c r="U145" s="35" t="s">
        <v>65</v>
      </c>
      <c r="V145" s="351">
        <v>0</v>
      </c>
      <c r="W145" s="35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1">
        <v>4680115881761</v>
      </c>
      <c r="E146" s="362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4"/>
      <c r="P146" s="364"/>
      <c r="Q146" s="364"/>
      <c r="R146" s="362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1">
        <v>4680115881563</v>
      </c>
      <c r="E147" s="362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4"/>
      <c r="P147" s="364"/>
      <c r="Q147" s="364"/>
      <c r="R147" s="362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1">
        <v>4680115880986</v>
      </c>
      <c r="E148" s="362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4"/>
      <c r="P148" s="364"/>
      <c r="Q148" s="364"/>
      <c r="R148" s="362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1">
        <v>4680115880207</v>
      </c>
      <c r="E149" s="362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4"/>
      <c r="P149" s="364"/>
      <c r="Q149" s="364"/>
      <c r="R149" s="362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1">
        <v>4680115881785</v>
      </c>
      <c r="E150" s="362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4"/>
      <c r="P150" s="364"/>
      <c r="Q150" s="364"/>
      <c r="R150" s="362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1">
        <v>4680115881679</v>
      </c>
      <c r="E151" s="362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4"/>
      <c r="P151" s="364"/>
      <c r="Q151" s="364"/>
      <c r="R151" s="362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1">
        <v>4680115880191</v>
      </c>
      <c r="E152" s="362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4"/>
      <c r="P152" s="364"/>
      <c r="Q152" s="364"/>
      <c r="R152" s="362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1">
        <v>4680115883963</v>
      </c>
      <c r="E153" s="362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4"/>
      <c r="P153" s="364"/>
      <c r="Q153" s="364"/>
      <c r="R153" s="362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0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7"/>
      <c r="M154" s="381"/>
      <c r="N154" s="378" t="s">
        <v>66</v>
      </c>
      <c r="O154" s="372"/>
      <c r="P154" s="372"/>
      <c r="Q154" s="372"/>
      <c r="R154" s="372"/>
      <c r="S154" s="372"/>
      <c r="T154" s="373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0</v>
      </c>
      <c r="W154" s="353">
        <f>IFERROR(W145/H145,"0")+IFERROR(W146/H146,"0")+IFERROR(W147/H147,"0")+IFERROR(W148/H148,"0")+IFERROR(W149/H149,"0")+IFERROR(W150/H150,"0")+IFERROR(W151/H151,"0")+IFERROR(W152/H152,"0")+IFERROR(W153/H153,"0")</f>
        <v>0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4"/>
      <c r="Z154" s="354"/>
    </row>
    <row r="155" spans="1:53" hidden="1" x14ac:dyDescent="0.2">
      <c r="A155" s="367"/>
      <c r="B155" s="367"/>
      <c r="C155" s="367"/>
      <c r="D155" s="367"/>
      <c r="E155" s="367"/>
      <c r="F155" s="367"/>
      <c r="G155" s="367"/>
      <c r="H155" s="367"/>
      <c r="I155" s="367"/>
      <c r="J155" s="367"/>
      <c r="K155" s="367"/>
      <c r="L155" s="367"/>
      <c r="M155" s="381"/>
      <c r="N155" s="378" t="s">
        <v>66</v>
      </c>
      <c r="O155" s="372"/>
      <c r="P155" s="372"/>
      <c r="Q155" s="372"/>
      <c r="R155" s="372"/>
      <c r="S155" s="372"/>
      <c r="T155" s="373"/>
      <c r="U155" s="37" t="s">
        <v>65</v>
      </c>
      <c r="V155" s="353">
        <f>IFERROR(SUM(V145:V153),"0")</f>
        <v>0</v>
      </c>
      <c r="W155" s="353">
        <f>IFERROR(SUM(W145:W153),"0")</f>
        <v>0</v>
      </c>
      <c r="X155" s="37"/>
      <c r="Y155" s="354"/>
      <c r="Z155" s="354"/>
    </row>
    <row r="156" spans="1:53" ht="16.5" hidden="1" customHeight="1" x14ac:dyDescent="0.25">
      <c r="A156" s="375" t="s">
        <v>247</v>
      </c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46"/>
      <c r="Z156" s="346"/>
    </row>
    <row r="157" spans="1:53" ht="14.25" hidden="1" customHeight="1" x14ac:dyDescent="0.25">
      <c r="A157" s="366" t="s">
        <v>105</v>
      </c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7"/>
      <c r="N157" s="367"/>
      <c r="O157" s="367"/>
      <c r="P157" s="367"/>
      <c r="Q157" s="367"/>
      <c r="R157" s="367"/>
      <c r="S157" s="367"/>
      <c r="T157" s="367"/>
      <c r="U157" s="367"/>
      <c r="V157" s="367"/>
      <c r="W157" s="367"/>
      <c r="X157" s="367"/>
      <c r="Y157" s="347"/>
      <c r="Z157" s="347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1">
        <v>4680115881402</v>
      </c>
      <c r="E158" s="362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4"/>
      <c r="P158" s="364"/>
      <c r="Q158" s="364"/>
      <c r="R158" s="362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1">
        <v>4680115881396</v>
      </c>
      <c r="E159" s="362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4"/>
      <c r="P159" s="364"/>
      <c r="Q159" s="364"/>
      <c r="R159" s="362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0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81"/>
      <c r="N160" s="378" t="s">
        <v>66</v>
      </c>
      <c r="O160" s="372"/>
      <c r="P160" s="372"/>
      <c r="Q160" s="372"/>
      <c r="R160" s="372"/>
      <c r="S160" s="372"/>
      <c r="T160" s="373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67"/>
      <c r="B161" s="367"/>
      <c r="C161" s="367"/>
      <c r="D161" s="367"/>
      <c r="E161" s="367"/>
      <c r="F161" s="367"/>
      <c r="G161" s="367"/>
      <c r="H161" s="367"/>
      <c r="I161" s="367"/>
      <c r="J161" s="367"/>
      <c r="K161" s="367"/>
      <c r="L161" s="367"/>
      <c r="M161" s="381"/>
      <c r="N161" s="378" t="s">
        <v>66</v>
      </c>
      <c r="O161" s="372"/>
      <c r="P161" s="372"/>
      <c r="Q161" s="372"/>
      <c r="R161" s="372"/>
      <c r="S161" s="372"/>
      <c r="T161" s="373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66" t="s">
        <v>97</v>
      </c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  <c r="V162" s="367"/>
      <c r="W162" s="367"/>
      <c r="X162" s="367"/>
      <c r="Y162" s="347"/>
      <c r="Z162" s="347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1">
        <v>4680115882935</v>
      </c>
      <c r="E163" s="362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4"/>
      <c r="P163" s="364"/>
      <c r="Q163" s="364"/>
      <c r="R163" s="362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1">
        <v>4680115880764</v>
      </c>
      <c r="E164" s="362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4"/>
      <c r="P164" s="364"/>
      <c r="Q164" s="364"/>
      <c r="R164" s="362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0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81"/>
      <c r="N165" s="378" t="s">
        <v>66</v>
      </c>
      <c r="O165" s="372"/>
      <c r="P165" s="372"/>
      <c r="Q165" s="372"/>
      <c r="R165" s="372"/>
      <c r="S165" s="372"/>
      <c r="T165" s="373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81"/>
      <c r="N166" s="378" t="s">
        <v>66</v>
      </c>
      <c r="O166" s="372"/>
      <c r="P166" s="372"/>
      <c r="Q166" s="372"/>
      <c r="R166" s="372"/>
      <c r="S166" s="372"/>
      <c r="T166" s="373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66" t="s">
        <v>60</v>
      </c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7"/>
      <c r="X167" s="367"/>
      <c r="Y167" s="347"/>
      <c r="Z167" s="347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1">
        <v>4680115882683</v>
      </c>
      <c r="E168" s="362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4"/>
      <c r="P168" s="364"/>
      <c r="Q168" s="364"/>
      <c r="R168" s="362"/>
      <c r="S168" s="34"/>
      <c r="T168" s="34"/>
      <c r="U168" s="35" t="s">
        <v>65</v>
      </c>
      <c r="V168" s="351">
        <v>255</v>
      </c>
      <c r="W168" s="352">
        <f>IFERROR(IF(V168="",0,CEILING((V168/$H168),1)*$H168),"")</f>
        <v>259.20000000000005</v>
      </c>
      <c r="X168" s="36">
        <f>IFERROR(IF(W168=0,"",ROUNDUP(W168/H168,0)*0.00937),"")</f>
        <v>0.44975999999999999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1">
        <v>4680115882690</v>
      </c>
      <c r="E169" s="362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4"/>
      <c r="P169" s="364"/>
      <c r="Q169" s="364"/>
      <c r="R169" s="362"/>
      <c r="S169" s="34"/>
      <c r="T169" s="34"/>
      <c r="U169" s="35" t="s">
        <v>65</v>
      </c>
      <c r="V169" s="351">
        <v>213</v>
      </c>
      <c r="W169" s="352">
        <f>IFERROR(IF(V169="",0,CEILING((V169/$H169),1)*$H169),"")</f>
        <v>216</v>
      </c>
      <c r="X169" s="36">
        <f>IFERROR(IF(W169=0,"",ROUNDUP(W169/H169,0)*0.00937),"")</f>
        <v>0.37480000000000002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1">
        <v>4680115882669</v>
      </c>
      <c r="E170" s="362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4"/>
      <c r="P170" s="364"/>
      <c r="Q170" s="364"/>
      <c r="R170" s="362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1">
        <v>4680115882676</v>
      </c>
      <c r="E171" s="362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4"/>
      <c r="P171" s="364"/>
      <c r="Q171" s="364"/>
      <c r="R171" s="362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0"/>
      <c r="B172" s="367"/>
      <c r="C172" s="367"/>
      <c r="D172" s="367"/>
      <c r="E172" s="367"/>
      <c r="F172" s="367"/>
      <c r="G172" s="367"/>
      <c r="H172" s="367"/>
      <c r="I172" s="367"/>
      <c r="J172" s="367"/>
      <c r="K172" s="367"/>
      <c r="L172" s="367"/>
      <c r="M172" s="381"/>
      <c r="N172" s="378" t="s">
        <v>66</v>
      </c>
      <c r="O172" s="372"/>
      <c r="P172" s="372"/>
      <c r="Q172" s="372"/>
      <c r="R172" s="372"/>
      <c r="S172" s="372"/>
      <c r="T172" s="373"/>
      <c r="U172" s="37" t="s">
        <v>67</v>
      </c>
      <c r="V172" s="353">
        <f>IFERROR(V168/H168,"0")+IFERROR(V169/H169,"0")+IFERROR(V170/H170,"0")+IFERROR(V171/H171,"0")</f>
        <v>86.666666666666657</v>
      </c>
      <c r="W172" s="353">
        <f>IFERROR(W168/H168,"0")+IFERROR(W169/H169,"0")+IFERROR(W170/H170,"0")+IFERROR(W171/H171,"0")</f>
        <v>88</v>
      </c>
      <c r="X172" s="353">
        <f>IFERROR(IF(X168="",0,X168),"0")+IFERROR(IF(X169="",0,X169),"0")+IFERROR(IF(X170="",0,X170),"0")+IFERROR(IF(X171="",0,X171),"0")</f>
        <v>0.82455999999999996</v>
      </c>
      <c r="Y172" s="354"/>
      <c r="Z172" s="354"/>
    </row>
    <row r="173" spans="1:53" x14ac:dyDescent="0.2">
      <c r="A173" s="367"/>
      <c r="B173" s="367"/>
      <c r="C173" s="367"/>
      <c r="D173" s="367"/>
      <c r="E173" s="367"/>
      <c r="F173" s="367"/>
      <c r="G173" s="367"/>
      <c r="H173" s="367"/>
      <c r="I173" s="367"/>
      <c r="J173" s="367"/>
      <c r="K173" s="367"/>
      <c r="L173" s="367"/>
      <c r="M173" s="381"/>
      <c r="N173" s="378" t="s">
        <v>66</v>
      </c>
      <c r="O173" s="372"/>
      <c r="P173" s="372"/>
      <c r="Q173" s="372"/>
      <c r="R173" s="372"/>
      <c r="S173" s="372"/>
      <c r="T173" s="373"/>
      <c r="U173" s="37" t="s">
        <v>65</v>
      </c>
      <c r="V173" s="353">
        <f>IFERROR(SUM(V168:V171),"0")</f>
        <v>468</v>
      </c>
      <c r="W173" s="353">
        <f>IFERROR(SUM(W168:W171),"0")</f>
        <v>475.20000000000005</v>
      </c>
      <c r="X173" s="37"/>
      <c r="Y173" s="354"/>
      <c r="Z173" s="354"/>
    </row>
    <row r="174" spans="1:53" ht="14.25" hidden="1" customHeight="1" x14ac:dyDescent="0.25">
      <c r="A174" s="366" t="s">
        <v>68</v>
      </c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7"/>
      <c r="N174" s="367"/>
      <c r="O174" s="367"/>
      <c r="P174" s="367"/>
      <c r="Q174" s="367"/>
      <c r="R174" s="367"/>
      <c r="S174" s="367"/>
      <c r="T174" s="367"/>
      <c r="U174" s="367"/>
      <c r="V174" s="367"/>
      <c r="W174" s="367"/>
      <c r="X174" s="367"/>
      <c r="Y174" s="347"/>
      <c r="Z174" s="347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1">
        <v>4680115881556</v>
      </c>
      <c r="E175" s="362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4"/>
      <c r="P175" s="364"/>
      <c r="Q175" s="364"/>
      <c r="R175" s="362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1">
        <v>4680115880573</v>
      </c>
      <c r="E176" s="362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4"/>
      <c r="P176" s="364"/>
      <c r="Q176" s="364"/>
      <c r="R176" s="362"/>
      <c r="S176" s="34"/>
      <c r="T176" s="34"/>
      <c r="U176" s="35" t="s">
        <v>65</v>
      </c>
      <c r="V176" s="351">
        <v>0</v>
      </c>
      <c r="W176" s="35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1">
        <v>4680115881594</v>
      </c>
      <c r="E177" s="362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4"/>
      <c r="P177" s="364"/>
      <c r="Q177" s="364"/>
      <c r="R177" s="362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1">
        <v>4680115881587</v>
      </c>
      <c r="E178" s="362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7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4"/>
      <c r="P178" s="364"/>
      <c r="Q178" s="364"/>
      <c r="R178" s="362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1">
        <v>4680115880962</v>
      </c>
      <c r="E179" s="362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4"/>
      <c r="P179" s="364"/>
      <c r="Q179" s="364"/>
      <c r="R179" s="362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1">
        <v>4680115881617</v>
      </c>
      <c r="E180" s="362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4"/>
      <c r="P180" s="364"/>
      <c r="Q180" s="364"/>
      <c r="R180" s="362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1">
        <v>4680115881228</v>
      </c>
      <c r="E181" s="362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4"/>
      <c r="P181" s="364"/>
      <c r="Q181" s="364"/>
      <c r="R181" s="362"/>
      <c r="S181" s="34"/>
      <c r="T181" s="34"/>
      <c r="U181" s="35" t="s">
        <v>65</v>
      </c>
      <c r="V181" s="351">
        <v>71</v>
      </c>
      <c r="W181" s="352">
        <f t="shared" si="9"/>
        <v>72</v>
      </c>
      <c r="X181" s="36">
        <f>IFERROR(IF(W181=0,"",ROUNDUP(W181/H181,0)*0.00753),"")</f>
        <v>0.22590000000000002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1">
        <v>4680115881037</v>
      </c>
      <c r="E182" s="362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4"/>
      <c r="P182" s="364"/>
      <c r="Q182" s="364"/>
      <c r="R182" s="362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1">
        <v>4680115881211</v>
      </c>
      <c r="E183" s="362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4"/>
      <c r="P183" s="364"/>
      <c r="Q183" s="364"/>
      <c r="R183" s="362"/>
      <c r="S183" s="34"/>
      <c r="T183" s="34"/>
      <c r="U183" s="35" t="s">
        <v>65</v>
      </c>
      <c r="V183" s="351">
        <v>125</v>
      </c>
      <c r="W183" s="352">
        <f t="shared" si="9"/>
        <v>127.19999999999999</v>
      </c>
      <c r="X183" s="36">
        <f>IFERROR(IF(W183=0,"",ROUNDUP(W183/H183,0)*0.00753),"")</f>
        <v>0.39909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1">
        <v>4680115881020</v>
      </c>
      <c r="E184" s="362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4"/>
      <c r="P184" s="364"/>
      <c r="Q184" s="364"/>
      <c r="R184" s="362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1">
        <v>4680115882195</v>
      </c>
      <c r="E185" s="362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4"/>
      <c r="P185" s="364"/>
      <c r="Q185" s="364"/>
      <c r="R185" s="362"/>
      <c r="S185" s="34"/>
      <c r="T185" s="34"/>
      <c r="U185" s="35" t="s">
        <v>65</v>
      </c>
      <c r="V185" s="351">
        <v>82</v>
      </c>
      <c r="W185" s="352">
        <f t="shared" si="9"/>
        <v>84</v>
      </c>
      <c r="X185" s="36">
        <f t="shared" ref="X185:X191" si="10">IFERROR(IF(W185=0,"",ROUNDUP(W185/H185,0)*0.00753),"")</f>
        <v>0.26355000000000001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1">
        <v>4680115882607</v>
      </c>
      <c r="E186" s="362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4"/>
      <c r="P186" s="364"/>
      <c r="Q186" s="364"/>
      <c r="R186" s="362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1">
        <v>4680115880092</v>
      </c>
      <c r="E187" s="362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4"/>
      <c r="P187" s="364"/>
      <c r="Q187" s="364"/>
      <c r="R187" s="362"/>
      <c r="S187" s="34"/>
      <c r="T187" s="34"/>
      <c r="U187" s="35" t="s">
        <v>65</v>
      </c>
      <c r="V187" s="351">
        <v>128</v>
      </c>
      <c r="W187" s="352">
        <f t="shared" si="9"/>
        <v>129.6</v>
      </c>
      <c r="X187" s="36">
        <f t="shared" si="10"/>
        <v>0.40662000000000004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1">
        <v>4680115880221</v>
      </c>
      <c r="E188" s="362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4"/>
      <c r="P188" s="364"/>
      <c r="Q188" s="364"/>
      <c r="R188" s="362"/>
      <c r="S188" s="34"/>
      <c r="T188" s="34"/>
      <c r="U188" s="35" t="s">
        <v>65</v>
      </c>
      <c r="V188" s="351">
        <v>79</v>
      </c>
      <c r="W188" s="352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1">
        <v>4680115882942</v>
      </c>
      <c r="E189" s="362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4"/>
      <c r="P189" s="364"/>
      <c r="Q189" s="364"/>
      <c r="R189" s="362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1">
        <v>4680115880504</v>
      </c>
      <c r="E190" s="362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4"/>
      <c r="P190" s="364"/>
      <c r="Q190" s="364"/>
      <c r="R190" s="362"/>
      <c r="S190" s="34"/>
      <c r="T190" s="34"/>
      <c r="U190" s="35" t="s">
        <v>65</v>
      </c>
      <c r="V190" s="351">
        <v>52</v>
      </c>
      <c r="W190" s="352">
        <f t="shared" si="9"/>
        <v>52.8</v>
      </c>
      <c r="X190" s="36">
        <f t="shared" si="10"/>
        <v>0.16566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1">
        <v>4680115882164</v>
      </c>
      <c r="E191" s="362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4"/>
      <c r="P191" s="364"/>
      <c r="Q191" s="364"/>
      <c r="R191" s="362"/>
      <c r="S191" s="34"/>
      <c r="T191" s="34"/>
      <c r="U191" s="35" t="s">
        <v>65</v>
      </c>
      <c r="V191" s="351">
        <v>99</v>
      </c>
      <c r="W191" s="352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x14ac:dyDescent="0.2">
      <c r="A192" s="380"/>
      <c r="B192" s="367"/>
      <c r="C192" s="367"/>
      <c r="D192" s="367"/>
      <c r="E192" s="367"/>
      <c r="F192" s="367"/>
      <c r="G192" s="367"/>
      <c r="H192" s="367"/>
      <c r="I192" s="367"/>
      <c r="J192" s="367"/>
      <c r="K192" s="367"/>
      <c r="L192" s="367"/>
      <c r="M192" s="381"/>
      <c r="N192" s="378" t="s">
        <v>66</v>
      </c>
      <c r="O192" s="372"/>
      <c r="P192" s="372"/>
      <c r="Q192" s="372"/>
      <c r="R192" s="372"/>
      <c r="S192" s="372"/>
      <c r="T192" s="373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265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269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2.0255700000000001</v>
      </c>
      <c r="Y192" s="354"/>
      <c r="Z192" s="354"/>
    </row>
    <row r="193" spans="1:53" x14ac:dyDescent="0.2">
      <c r="A193" s="367"/>
      <c r="B193" s="367"/>
      <c r="C193" s="367"/>
      <c r="D193" s="367"/>
      <c r="E193" s="367"/>
      <c r="F193" s="367"/>
      <c r="G193" s="367"/>
      <c r="H193" s="367"/>
      <c r="I193" s="367"/>
      <c r="J193" s="367"/>
      <c r="K193" s="367"/>
      <c r="L193" s="367"/>
      <c r="M193" s="381"/>
      <c r="N193" s="378" t="s">
        <v>66</v>
      </c>
      <c r="O193" s="372"/>
      <c r="P193" s="372"/>
      <c r="Q193" s="372"/>
      <c r="R193" s="372"/>
      <c r="S193" s="372"/>
      <c r="T193" s="373"/>
      <c r="U193" s="37" t="s">
        <v>65</v>
      </c>
      <c r="V193" s="353">
        <f>IFERROR(SUM(V175:V191),"0")</f>
        <v>636</v>
      </c>
      <c r="W193" s="353">
        <f>IFERROR(SUM(W175:W191),"0")</f>
        <v>645.59999999999991</v>
      </c>
      <c r="X193" s="37"/>
      <c r="Y193" s="354"/>
      <c r="Z193" s="354"/>
    </row>
    <row r="194" spans="1:53" ht="14.25" hidden="1" customHeight="1" x14ac:dyDescent="0.25">
      <c r="A194" s="366" t="s">
        <v>198</v>
      </c>
      <c r="B194" s="367"/>
      <c r="C194" s="367"/>
      <c r="D194" s="367"/>
      <c r="E194" s="367"/>
      <c r="F194" s="367"/>
      <c r="G194" s="367"/>
      <c r="H194" s="367"/>
      <c r="I194" s="367"/>
      <c r="J194" s="367"/>
      <c r="K194" s="367"/>
      <c r="L194" s="367"/>
      <c r="M194" s="367"/>
      <c r="N194" s="367"/>
      <c r="O194" s="367"/>
      <c r="P194" s="367"/>
      <c r="Q194" s="367"/>
      <c r="R194" s="367"/>
      <c r="S194" s="367"/>
      <c r="T194" s="367"/>
      <c r="U194" s="367"/>
      <c r="V194" s="367"/>
      <c r="W194" s="367"/>
      <c r="X194" s="367"/>
      <c r="Y194" s="347"/>
      <c r="Z194" s="347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1">
        <v>4680115882874</v>
      </c>
      <c r="E195" s="362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4"/>
      <c r="P195" s="364"/>
      <c r="Q195" s="364"/>
      <c r="R195" s="362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1">
        <v>4680115884434</v>
      </c>
      <c r="E196" s="362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4"/>
      <c r="P196" s="364"/>
      <c r="Q196" s="364"/>
      <c r="R196" s="362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1">
        <v>4680115880801</v>
      </c>
      <c r="E197" s="362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4"/>
      <c r="P197" s="364"/>
      <c r="Q197" s="364"/>
      <c r="R197" s="362"/>
      <c r="S197" s="34"/>
      <c r="T197" s="34"/>
      <c r="U197" s="35" t="s">
        <v>65</v>
      </c>
      <c r="V197" s="351">
        <v>22</v>
      </c>
      <c r="W197" s="352">
        <f>IFERROR(IF(V197="",0,CEILING((V197/$H197),1)*$H197),"")</f>
        <v>24</v>
      </c>
      <c r="X197" s="36">
        <f>IFERROR(IF(W197=0,"",ROUNDUP(W197/H197,0)*0.00753),"")</f>
        <v>7.5300000000000006E-2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61">
        <v>4680115880818</v>
      </c>
      <c r="E198" s="362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4"/>
      <c r="P198" s="364"/>
      <c r="Q198" s="364"/>
      <c r="R198" s="362"/>
      <c r="S198" s="34"/>
      <c r="T198" s="34"/>
      <c r="U198" s="35" t="s">
        <v>65</v>
      </c>
      <c r="V198" s="351">
        <v>0</v>
      </c>
      <c r="W198" s="35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80"/>
      <c r="B199" s="367"/>
      <c r="C199" s="367"/>
      <c r="D199" s="367"/>
      <c r="E199" s="367"/>
      <c r="F199" s="367"/>
      <c r="G199" s="367"/>
      <c r="H199" s="367"/>
      <c r="I199" s="367"/>
      <c r="J199" s="367"/>
      <c r="K199" s="367"/>
      <c r="L199" s="367"/>
      <c r="M199" s="381"/>
      <c r="N199" s="378" t="s">
        <v>66</v>
      </c>
      <c r="O199" s="372"/>
      <c r="P199" s="372"/>
      <c r="Q199" s="372"/>
      <c r="R199" s="372"/>
      <c r="S199" s="372"/>
      <c r="T199" s="373"/>
      <c r="U199" s="37" t="s">
        <v>67</v>
      </c>
      <c r="V199" s="353">
        <f>IFERROR(V195/H195,"0")+IFERROR(V196/H196,"0")+IFERROR(V197/H197,"0")+IFERROR(V198/H198,"0")</f>
        <v>9.1666666666666679</v>
      </c>
      <c r="W199" s="353">
        <f>IFERROR(W195/H195,"0")+IFERROR(W196/H196,"0")+IFERROR(W197/H197,"0")+IFERROR(W198/H198,"0")</f>
        <v>10</v>
      </c>
      <c r="X199" s="353">
        <f>IFERROR(IF(X195="",0,X195),"0")+IFERROR(IF(X196="",0,X196),"0")+IFERROR(IF(X197="",0,X197),"0")+IFERROR(IF(X198="",0,X198),"0")</f>
        <v>7.5300000000000006E-2</v>
      </c>
      <c r="Y199" s="354"/>
      <c r="Z199" s="354"/>
    </row>
    <row r="200" spans="1:53" x14ac:dyDescent="0.2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81"/>
      <c r="N200" s="378" t="s">
        <v>66</v>
      </c>
      <c r="O200" s="372"/>
      <c r="P200" s="372"/>
      <c r="Q200" s="372"/>
      <c r="R200" s="372"/>
      <c r="S200" s="372"/>
      <c r="T200" s="373"/>
      <c r="U200" s="37" t="s">
        <v>65</v>
      </c>
      <c r="V200" s="353">
        <f>IFERROR(SUM(V195:V198),"0")</f>
        <v>22</v>
      </c>
      <c r="W200" s="353">
        <f>IFERROR(SUM(W195:W198),"0")</f>
        <v>24</v>
      </c>
      <c r="X200" s="37"/>
      <c r="Y200" s="354"/>
      <c r="Z200" s="354"/>
    </row>
    <row r="201" spans="1:53" ht="16.5" hidden="1" customHeight="1" x14ac:dyDescent="0.25">
      <c r="A201" s="375" t="s">
        <v>306</v>
      </c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7"/>
      <c r="S201" s="367"/>
      <c r="T201" s="367"/>
      <c r="U201" s="367"/>
      <c r="V201" s="367"/>
      <c r="W201" s="367"/>
      <c r="X201" s="367"/>
      <c r="Y201" s="346"/>
      <c r="Z201" s="346"/>
    </row>
    <row r="202" spans="1:53" ht="14.25" hidden="1" customHeight="1" x14ac:dyDescent="0.25">
      <c r="A202" s="366" t="s">
        <v>105</v>
      </c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7"/>
      <c r="S202" s="367"/>
      <c r="T202" s="367"/>
      <c r="U202" s="367"/>
      <c r="V202" s="367"/>
      <c r="W202" s="367"/>
      <c r="X202" s="367"/>
      <c r="Y202" s="347"/>
      <c r="Z202" s="347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1">
        <v>4680115884274</v>
      </c>
      <c r="E203" s="362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64" t="s">
        <v>309</v>
      </c>
      <c r="O203" s="364"/>
      <c r="P203" s="364"/>
      <c r="Q203" s="364"/>
      <c r="R203" s="362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1">
        <v>4680115884281</v>
      </c>
      <c r="E204" s="362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2" t="s">
        <v>313</v>
      </c>
      <c r="O204" s="364"/>
      <c r="P204" s="364"/>
      <c r="Q204" s="364"/>
      <c r="R204" s="362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1">
        <v>4680115884298</v>
      </c>
      <c r="E205" s="362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702" t="s">
        <v>316</v>
      </c>
      <c r="O205" s="364"/>
      <c r="P205" s="364"/>
      <c r="Q205" s="364"/>
      <c r="R205" s="362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1">
        <v>4680115884199</v>
      </c>
      <c r="E206" s="362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82" t="s">
        <v>319</v>
      </c>
      <c r="O206" s="364"/>
      <c r="P206" s="364"/>
      <c r="Q206" s="364"/>
      <c r="R206" s="362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1">
        <v>4680115884250</v>
      </c>
      <c r="E207" s="362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68" t="s">
        <v>322</v>
      </c>
      <c r="O207" s="364"/>
      <c r="P207" s="364"/>
      <c r="Q207" s="364"/>
      <c r="R207" s="362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1">
        <v>4680115884267</v>
      </c>
      <c r="E208" s="362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3" t="s">
        <v>325</v>
      </c>
      <c r="O208" s="364"/>
      <c r="P208" s="364"/>
      <c r="Q208" s="364"/>
      <c r="R208" s="362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0"/>
      <c r="B209" s="367"/>
      <c r="C209" s="367"/>
      <c r="D209" s="367"/>
      <c r="E209" s="367"/>
      <c r="F209" s="367"/>
      <c r="G209" s="367"/>
      <c r="H209" s="367"/>
      <c r="I209" s="367"/>
      <c r="J209" s="367"/>
      <c r="K209" s="367"/>
      <c r="L209" s="367"/>
      <c r="M209" s="381"/>
      <c r="N209" s="378" t="s">
        <v>66</v>
      </c>
      <c r="O209" s="372"/>
      <c r="P209" s="372"/>
      <c r="Q209" s="372"/>
      <c r="R209" s="372"/>
      <c r="S209" s="372"/>
      <c r="T209" s="373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7"/>
      <c r="M210" s="381"/>
      <c r="N210" s="378" t="s">
        <v>66</v>
      </c>
      <c r="O210" s="372"/>
      <c r="P210" s="372"/>
      <c r="Q210" s="372"/>
      <c r="R210" s="372"/>
      <c r="S210" s="372"/>
      <c r="T210" s="373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66" t="s">
        <v>60</v>
      </c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7"/>
      <c r="N211" s="367"/>
      <c r="O211" s="367"/>
      <c r="P211" s="367"/>
      <c r="Q211" s="367"/>
      <c r="R211" s="367"/>
      <c r="S211" s="367"/>
      <c r="T211" s="367"/>
      <c r="U211" s="367"/>
      <c r="V211" s="367"/>
      <c r="W211" s="367"/>
      <c r="X211" s="367"/>
      <c r="Y211" s="347"/>
      <c r="Z211" s="347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1">
        <v>4607091389845</v>
      </c>
      <c r="E212" s="362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4"/>
      <c r="P212" s="364"/>
      <c r="Q212" s="364"/>
      <c r="R212" s="362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0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81"/>
      <c r="N213" s="378" t="s">
        <v>66</v>
      </c>
      <c r="O213" s="372"/>
      <c r="P213" s="372"/>
      <c r="Q213" s="372"/>
      <c r="R213" s="372"/>
      <c r="S213" s="372"/>
      <c r="T213" s="373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81"/>
      <c r="N214" s="378" t="s">
        <v>66</v>
      </c>
      <c r="O214" s="372"/>
      <c r="P214" s="372"/>
      <c r="Q214" s="372"/>
      <c r="R214" s="372"/>
      <c r="S214" s="372"/>
      <c r="T214" s="373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375" t="s">
        <v>328</v>
      </c>
      <c r="B215" s="367"/>
      <c r="C215" s="367"/>
      <c r="D215" s="367"/>
      <c r="E215" s="367"/>
      <c r="F215" s="367"/>
      <c r="G215" s="367"/>
      <c r="H215" s="367"/>
      <c r="I215" s="367"/>
      <c r="J215" s="367"/>
      <c r="K215" s="367"/>
      <c r="L215" s="367"/>
      <c r="M215" s="367"/>
      <c r="N215" s="367"/>
      <c r="O215" s="367"/>
      <c r="P215" s="367"/>
      <c r="Q215" s="367"/>
      <c r="R215" s="367"/>
      <c r="S215" s="367"/>
      <c r="T215" s="367"/>
      <c r="U215" s="367"/>
      <c r="V215" s="367"/>
      <c r="W215" s="367"/>
      <c r="X215" s="367"/>
      <c r="Y215" s="346"/>
      <c r="Z215" s="346"/>
    </row>
    <row r="216" spans="1:53" ht="14.25" hidden="1" customHeight="1" x14ac:dyDescent="0.25">
      <c r="A216" s="366" t="s">
        <v>105</v>
      </c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7"/>
      <c r="N216" s="367"/>
      <c r="O216" s="367"/>
      <c r="P216" s="367"/>
      <c r="Q216" s="367"/>
      <c r="R216" s="367"/>
      <c r="S216" s="367"/>
      <c r="T216" s="367"/>
      <c r="U216" s="367"/>
      <c r="V216" s="367"/>
      <c r="W216" s="367"/>
      <c r="X216" s="367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1">
        <v>4680115884137</v>
      </c>
      <c r="E217" s="362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7" t="s">
        <v>331</v>
      </c>
      <c r="O217" s="364"/>
      <c r="P217" s="364"/>
      <c r="Q217" s="364"/>
      <c r="R217" s="362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1">
        <v>4680115884236</v>
      </c>
      <c r="E218" s="362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17" t="s">
        <v>334</v>
      </c>
      <c r="O218" s="364"/>
      <c r="P218" s="364"/>
      <c r="Q218" s="364"/>
      <c r="R218" s="362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1">
        <v>4680115884175</v>
      </c>
      <c r="E219" s="362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2" t="s">
        <v>337</v>
      </c>
      <c r="O219" s="364"/>
      <c r="P219" s="364"/>
      <c r="Q219" s="364"/>
      <c r="R219" s="362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1">
        <v>4680115884144</v>
      </c>
      <c r="E220" s="362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84" t="s">
        <v>340</v>
      </c>
      <c r="O220" s="364"/>
      <c r="P220" s="364"/>
      <c r="Q220" s="364"/>
      <c r="R220" s="362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1">
        <v>4680115884182</v>
      </c>
      <c r="E221" s="362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31" t="s">
        <v>343</v>
      </c>
      <c r="O221" s="364"/>
      <c r="P221" s="364"/>
      <c r="Q221" s="364"/>
      <c r="R221" s="362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1">
        <v>4680115884205</v>
      </c>
      <c r="E222" s="362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44" t="s">
        <v>346</v>
      </c>
      <c r="O222" s="364"/>
      <c r="P222" s="364"/>
      <c r="Q222" s="364"/>
      <c r="R222" s="362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0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7"/>
      <c r="M223" s="381"/>
      <c r="N223" s="378" t="s">
        <v>66</v>
      </c>
      <c r="O223" s="372"/>
      <c r="P223" s="372"/>
      <c r="Q223" s="372"/>
      <c r="R223" s="372"/>
      <c r="S223" s="372"/>
      <c r="T223" s="373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7"/>
      <c r="M224" s="381"/>
      <c r="N224" s="378" t="s">
        <v>66</v>
      </c>
      <c r="O224" s="372"/>
      <c r="P224" s="372"/>
      <c r="Q224" s="372"/>
      <c r="R224" s="372"/>
      <c r="S224" s="372"/>
      <c r="T224" s="373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375" t="s">
        <v>347</v>
      </c>
      <c r="B225" s="367"/>
      <c r="C225" s="367"/>
      <c r="D225" s="367"/>
      <c r="E225" s="367"/>
      <c r="F225" s="367"/>
      <c r="G225" s="367"/>
      <c r="H225" s="367"/>
      <c r="I225" s="367"/>
      <c r="J225" s="367"/>
      <c r="K225" s="367"/>
      <c r="L225" s="367"/>
      <c r="M225" s="367"/>
      <c r="N225" s="367"/>
      <c r="O225" s="367"/>
      <c r="P225" s="367"/>
      <c r="Q225" s="367"/>
      <c r="R225" s="367"/>
      <c r="S225" s="367"/>
      <c r="T225" s="367"/>
      <c r="U225" s="367"/>
      <c r="V225" s="367"/>
      <c r="W225" s="367"/>
      <c r="X225" s="367"/>
      <c r="Y225" s="346"/>
      <c r="Z225" s="346"/>
    </row>
    <row r="226" spans="1:53" ht="14.25" hidden="1" customHeight="1" x14ac:dyDescent="0.25">
      <c r="A226" s="366" t="s">
        <v>105</v>
      </c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7"/>
      <c r="N226" s="367"/>
      <c r="O226" s="367"/>
      <c r="P226" s="367"/>
      <c r="Q226" s="367"/>
      <c r="R226" s="367"/>
      <c r="S226" s="367"/>
      <c r="T226" s="367"/>
      <c r="U226" s="367"/>
      <c r="V226" s="367"/>
      <c r="W226" s="367"/>
      <c r="X226" s="367"/>
      <c r="Y226" s="347"/>
      <c r="Z226" s="347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1">
        <v>4607091387445</v>
      </c>
      <c r="E227" s="362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4"/>
      <c r="P227" s="364"/>
      <c r="Q227" s="364"/>
      <c r="R227" s="362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1">
        <v>4607091386004</v>
      </c>
      <c r="E228" s="362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2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4"/>
      <c r="P228" s="364"/>
      <c r="Q228" s="364"/>
      <c r="R228" s="362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1">
        <v>4607091386004</v>
      </c>
      <c r="E229" s="362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4"/>
      <c r="P229" s="364"/>
      <c r="Q229" s="364"/>
      <c r="R229" s="362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1">
        <v>4607091386073</v>
      </c>
      <c r="E230" s="362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4"/>
      <c r="P230" s="364"/>
      <c r="Q230" s="364"/>
      <c r="R230" s="362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1">
        <v>4607091387322</v>
      </c>
      <c r="E231" s="362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4"/>
      <c r="P231" s="364"/>
      <c r="Q231" s="364"/>
      <c r="R231" s="362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1">
        <v>4607091387322</v>
      </c>
      <c r="E232" s="362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4"/>
      <c r="P232" s="364"/>
      <c r="Q232" s="364"/>
      <c r="R232" s="362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1">
        <v>4607091387377</v>
      </c>
      <c r="E233" s="362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4"/>
      <c r="P233" s="364"/>
      <c r="Q233" s="364"/>
      <c r="R233" s="362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1">
        <v>4607091387353</v>
      </c>
      <c r="E234" s="362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4"/>
      <c r="P234" s="364"/>
      <c r="Q234" s="364"/>
      <c r="R234" s="362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1">
        <v>4607091386011</v>
      </c>
      <c r="E235" s="362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4"/>
      <c r="P235" s="364"/>
      <c r="Q235" s="364"/>
      <c r="R235" s="362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1">
        <v>4607091387308</v>
      </c>
      <c r="E236" s="362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4"/>
      <c r="P236" s="364"/>
      <c r="Q236" s="364"/>
      <c r="R236" s="362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1">
        <v>4607091387339</v>
      </c>
      <c r="E237" s="362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4"/>
      <c r="P237" s="364"/>
      <c r="Q237" s="364"/>
      <c r="R237" s="362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1">
        <v>4680115882638</v>
      </c>
      <c r="E238" s="362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4"/>
      <c r="P238" s="364"/>
      <c r="Q238" s="364"/>
      <c r="R238" s="362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1">
        <v>4680115881938</v>
      </c>
      <c r="E239" s="362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4"/>
      <c r="P239" s="364"/>
      <c r="Q239" s="364"/>
      <c r="R239" s="362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1">
        <v>4607091387346</v>
      </c>
      <c r="E240" s="362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4"/>
      <c r="P240" s="364"/>
      <c r="Q240" s="364"/>
      <c r="R240" s="362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1">
        <v>4607091389807</v>
      </c>
      <c r="E241" s="362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4"/>
      <c r="P241" s="364"/>
      <c r="Q241" s="364"/>
      <c r="R241" s="362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0"/>
      <c r="B242" s="367"/>
      <c r="C242" s="367"/>
      <c r="D242" s="367"/>
      <c r="E242" s="367"/>
      <c r="F242" s="367"/>
      <c r="G242" s="367"/>
      <c r="H242" s="367"/>
      <c r="I242" s="367"/>
      <c r="J242" s="367"/>
      <c r="K242" s="367"/>
      <c r="L242" s="367"/>
      <c r="M242" s="381"/>
      <c r="N242" s="378" t="s">
        <v>66</v>
      </c>
      <c r="O242" s="372"/>
      <c r="P242" s="372"/>
      <c r="Q242" s="372"/>
      <c r="R242" s="372"/>
      <c r="S242" s="372"/>
      <c r="T242" s="373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67"/>
      <c r="B243" s="367"/>
      <c r="C243" s="367"/>
      <c r="D243" s="367"/>
      <c r="E243" s="367"/>
      <c r="F243" s="367"/>
      <c r="G243" s="367"/>
      <c r="H243" s="367"/>
      <c r="I243" s="367"/>
      <c r="J243" s="367"/>
      <c r="K243" s="367"/>
      <c r="L243" s="367"/>
      <c r="M243" s="381"/>
      <c r="N243" s="378" t="s">
        <v>66</v>
      </c>
      <c r="O243" s="372"/>
      <c r="P243" s="372"/>
      <c r="Q243" s="372"/>
      <c r="R243" s="372"/>
      <c r="S243" s="372"/>
      <c r="T243" s="373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66" t="s">
        <v>97</v>
      </c>
      <c r="B244" s="367"/>
      <c r="C244" s="367"/>
      <c r="D244" s="367"/>
      <c r="E244" s="367"/>
      <c r="F244" s="367"/>
      <c r="G244" s="367"/>
      <c r="H244" s="367"/>
      <c r="I244" s="367"/>
      <c r="J244" s="367"/>
      <c r="K244" s="367"/>
      <c r="L244" s="367"/>
      <c r="M244" s="367"/>
      <c r="N244" s="367"/>
      <c r="O244" s="367"/>
      <c r="P244" s="367"/>
      <c r="Q244" s="367"/>
      <c r="R244" s="367"/>
      <c r="S244" s="367"/>
      <c r="T244" s="367"/>
      <c r="U244" s="367"/>
      <c r="V244" s="367"/>
      <c r="W244" s="367"/>
      <c r="X244" s="367"/>
      <c r="Y244" s="347"/>
      <c r="Z244" s="347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1">
        <v>4680115881914</v>
      </c>
      <c r="E245" s="362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4"/>
      <c r="P245" s="364"/>
      <c r="Q245" s="364"/>
      <c r="R245" s="362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0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81"/>
      <c r="N246" s="378" t="s">
        <v>66</v>
      </c>
      <c r="O246" s="372"/>
      <c r="P246" s="372"/>
      <c r="Q246" s="372"/>
      <c r="R246" s="372"/>
      <c r="S246" s="372"/>
      <c r="T246" s="373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81"/>
      <c r="N247" s="378" t="s">
        <v>66</v>
      </c>
      <c r="O247" s="372"/>
      <c r="P247" s="372"/>
      <c r="Q247" s="372"/>
      <c r="R247" s="372"/>
      <c r="S247" s="372"/>
      <c r="T247" s="373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66" t="s">
        <v>60</v>
      </c>
      <c r="B248" s="367"/>
      <c r="C248" s="367"/>
      <c r="D248" s="367"/>
      <c r="E248" s="367"/>
      <c r="F248" s="367"/>
      <c r="G248" s="367"/>
      <c r="H248" s="367"/>
      <c r="I248" s="367"/>
      <c r="J248" s="367"/>
      <c r="K248" s="367"/>
      <c r="L248" s="367"/>
      <c r="M248" s="367"/>
      <c r="N248" s="367"/>
      <c r="O248" s="367"/>
      <c r="P248" s="367"/>
      <c r="Q248" s="367"/>
      <c r="R248" s="367"/>
      <c r="S248" s="367"/>
      <c r="T248" s="367"/>
      <c r="U248" s="367"/>
      <c r="V248" s="367"/>
      <c r="W248" s="367"/>
      <c r="X248" s="367"/>
      <c r="Y248" s="347"/>
      <c r="Z248" s="347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1">
        <v>4607091387193</v>
      </c>
      <c r="E249" s="362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4"/>
      <c r="P249" s="364"/>
      <c r="Q249" s="364"/>
      <c r="R249" s="362"/>
      <c r="S249" s="34"/>
      <c r="T249" s="34"/>
      <c r="U249" s="35" t="s">
        <v>65</v>
      </c>
      <c r="V249" s="351">
        <v>0</v>
      </c>
      <c r="W249" s="352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1">
        <v>4607091387230</v>
      </c>
      <c r="E250" s="362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4"/>
      <c r="P250" s="364"/>
      <c r="Q250" s="364"/>
      <c r="R250" s="362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1">
        <v>4607091387285</v>
      </c>
      <c r="E251" s="362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4"/>
      <c r="P251" s="364"/>
      <c r="Q251" s="364"/>
      <c r="R251" s="362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1">
        <v>4680115880481</v>
      </c>
      <c r="E252" s="362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68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4"/>
      <c r="P252" s="364"/>
      <c r="Q252" s="364"/>
      <c r="R252" s="362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0"/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81"/>
      <c r="N253" s="378" t="s">
        <v>66</v>
      </c>
      <c r="O253" s="372"/>
      <c r="P253" s="372"/>
      <c r="Q253" s="372"/>
      <c r="R253" s="372"/>
      <c r="S253" s="372"/>
      <c r="T253" s="373"/>
      <c r="U253" s="37" t="s">
        <v>67</v>
      </c>
      <c r="V253" s="353">
        <f>IFERROR(V249/H249,"0")+IFERROR(V250/H250,"0")+IFERROR(V251/H251,"0")+IFERROR(V252/H252,"0")</f>
        <v>0</v>
      </c>
      <c r="W253" s="353">
        <f>IFERROR(W249/H249,"0")+IFERROR(W250/H250,"0")+IFERROR(W251/H251,"0")+IFERROR(W252/H252,"0")</f>
        <v>0</v>
      </c>
      <c r="X253" s="353">
        <f>IFERROR(IF(X249="",0,X249),"0")+IFERROR(IF(X250="",0,X250),"0")+IFERROR(IF(X251="",0,X251),"0")+IFERROR(IF(X252="",0,X252),"0")</f>
        <v>0</v>
      </c>
      <c r="Y253" s="354"/>
      <c r="Z253" s="354"/>
    </row>
    <row r="254" spans="1:53" hidden="1" x14ac:dyDescent="0.2">
      <c r="A254" s="367"/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81"/>
      <c r="N254" s="378" t="s">
        <v>66</v>
      </c>
      <c r="O254" s="372"/>
      <c r="P254" s="372"/>
      <c r="Q254" s="372"/>
      <c r="R254" s="372"/>
      <c r="S254" s="372"/>
      <c r="T254" s="373"/>
      <c r="U254" s="37" t="s">
        <v>65</v>
      </c>
      <c r="V254" s="353">
        <f>IFERROR(SUM(V249:V252),"0")</f>
        <v>0</v>
      </c>
      <c r="W254" s="353">
        <f>IFERROR(SUM(W249:W252),"0")</f>
        <v>0</v>
      </c>
      <c r="X254" s="37"/>
      <c r="Y254" s="354"/>
      <c r="Z254" s="354"/>
    </row>
    <row r="255" spans="1:53" ht="14.25" hidden="1" customHeight="1" x14ac:dyDescent="0.25">
      <c r="A255" s="366" t="s">
        <v>68</v>
      </c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7"/>
      <c r="M255" s="367"/>
      <c r="N255" s="367"/>
      <c r="O255" s="367"/>
      <c r="P255" s="367"/>
      <c r="Q255" s="367"/>
      <c r="R255" s="367"/>
      <c r="S255" s="367"/>
      <c r="T255" s="367"/>
      <c r="U255" s="367"/>
      <c r="V255" s="367"/>
      <c r="W255" s="367"/>
      <c r="X255" s="367"/>
      <c r="Y255" s="347"/>
      <c r="Z255" s="347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1">
        <v>4607091387766</v>
      </c>
      <c r="E256" s="362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4"/>
      <c r="P256" s="364"/>
      <c r="Q256" s="364"/>
      <c r="R256" s="362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1">
        <v>4607091387957</v>
      </c>
      <c r="E257" s="362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4"/>
      <c r="P257" s="364"/>
      <c r="Q257" s="364"/>
      <c r="R257" s="362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1">
        <v>4607091387964</v>
      </c>
      <c r="E258" s="362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4"/>
      <c r="P258" s="364"/>
      <c r="Q258" s="364"/>
      <c r="R258" s="362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1">
        <v>4680115883604</v>
      </c>
      <c r="E259" s="362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4"/>
      <c r="P259" s="364"/>
      <c r="Q259" s="364"/>
      <c r="R259" s="362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61">
        <v>4680115883567</v>
      </c>
      <c r="E260" s="362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4"/>
      <c r="P260" s="364"/>
      <c r="Q260" s="364"/>
      <c r="R260" s="362"/>
      <c r="S260" s="34"/>
      <c r="T260" s="34"/>
      <c r="U260" s="35" t="s">
        <v>65</v>
      </c>
      <c r="V260" s="351">
        <v>4</v>
      </c>
      <c r="W260" s="352">
        <f t="shared" si="15"/>
        <v>4.2</v>
      </c>
      <c r="X260" s="36">
        <f>IFERROR(IF(W260=0,"",ROUNDUP(W260/H260,0)*0.00753),"")</f>
        <v>1.506E-2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1">
        <v>4607091381672</v>
      </c>
      <c r="E261" s="362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4"/>
      <c r="P261" s="364"/>
      <c r="Q261" s="364"/>
      <c r="R261" s="362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1">
        <v>4607091387537</v>
      </c>
      <c r="E262" s="362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4"/>
      <c r="P262" s="364"/>
      <c r="Q262" s="364"/>
      <c r="R262" s="362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1">
        <v>4607091387513</v>
      </c>
      <c r="E263" s="362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6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4"/>
      <c r="P263" s="364"/>
      <c r="Q263" s="364"/>
      <c r="R263" s="362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1">
        <v>4680115880511</v>
      </c>
      <c r="E264" s="362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4"/>
      <c r="P264" s="364"/>
      <c r="Q264" s="364"/>
      <c r="R264" s="362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1">
        <v>4680115880412</v>
      </c>
      <c r="E265" s="362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4"/>
      <c r="P265" s="364"/>
      <c r="Q265" s="364"/>
      <c r="R265" s="362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80"/>
      <c r="B266" s="367"/>
      <c r="C266" s="367"/>
      <c r="D266" s="367"/>
      <c r="E266" s="367"/>
      <c r="F266" s="367"/>
      <c r="G266" s="367"/>
      <c r="H266" s="367"/>
      <c r="I266" s="367"/>
      <c r="J266" s="367"/>
      <c r="K266" s="367"/>
      <c r="L266" s="367"/>
      <c r="M266" s="381"/>
      <c r="N266" s="378" t="s">
        <v>66</v>
      </c>
      <c r="O266" s="372"/>
      <c r="P266" s="372"/>
      <c r="Q266" s="372"/>
      <c r="R266" s="372"/>
      <c r="S266" s="372"/>
      <c r="T266" s="373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1.9047619047619047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2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1.506E-2</v>
      </c>
      <c r="Y266" s="354"/>
      <c r="Z266" s="354"/>
    </row>
    <row r="267" spans="1:53" x14ac:dyDescent="0.2">
      <c r="A267" s="367"/>
      <c r="B267" s="367"/>
      <c r="C267" s="367"/>
      <c r="D267" s="367"/>
      <c r="E267" s="367"/>
      <c r="F267" s="367"/>
      <c r="G267" s="367"/>
      <c r="H267" s="367"/>
      <c r="I267" s="367"/>
      <c r="J267" s="367"/>
      <c r="K267" s="367"/>
      <c r="L267" s="367"/>
      <c r="M267" s="381"/>
      <c r="N267" s="378" t="s">
        <v>66</v>
      </c>
      <c r="O267" s="372"/>
      <c r="P267" s="372"/>
      <c r="Q267" s="372"/>
      <c r="R267" s="372"/>
      <c r="S267" s="372"/>
      <c r="T267" s="373"/>
      <c r="U267" s="37" t="s">
        <v>65</v>
      </c>
      <c r="V267" s="353">
        <f>IFERROR(SUM(V256:V265),"0")</f>
        <v>4</v>
      </c>
      <c r="W267" s="353">
        <f>IFERROR(SUM(W256:W265),"0")</f>
        <v>4.2</v>
      </c>
      <c r="X267" s="37"/>
      <c r="Y267" s="354"/>
      <c r="Z267" s="354"/>
    </row>
    <row r="268" spans="1:53" ht="14.25" hidden="1" customHeight="1" x14ac:dyDescent="0.25">
      <c r="A268" s="366" t="s">
        <v>198</v>
      </c>
      <c r="B268" s="367"/>
      <c r="C268" s="367"/>
      <c r="D268" s="367"/>
      <c r="E268" s="367"/>
      <c r="F268" s="367"/>
      <c r="G268" s="367"/>
      <c r="H268" s="367"/>
      <c r="I268" s="367"/>
      <c r="J268" s="367"/>
      <c r="K268" s="367"/>
      <c r="L268" s="367"/>
      <c r="M268" s="367"/>
      <c r="N268" s="367"/>
      <c r="O268" s="367"/>
      <c r="P268" s="367"/>
      <c r="Q268" s="367"/>
      <c r="R268" s="367"/>
      <c r="S268" s="367"/>
      <c r="T268" s="367"/>
      <c r="U268" s="367"/>
      <c r="V268" s="367"/>
      <c r="W268" s="367"/>
      <c r="X268" s="367"/>
      <c r="Y268" s="347"/>
      <c r="Z268" s="347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1">
        <v>4607091380880</v>
      </c>
      <c r="E269" s="362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4"/>
      <c r="P269" s="364"/>
      <c r="Q269" s="364"/>
      <c r="R269" s="362"/>
      <c r="S269" s="34"/>
      <c r="T269" s="34"/>
      <c r="U269" s="35" t="s">
        <v>65</v>
      </c>
      <c r="V269" s="351">
        <v>0</v>
      </c>
      <c r="W269" s="352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1">
        <v>4607091384482</v>
      </c>
      <c r="E270" s="362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4"/>
      <c r="P270" s="364"/>
      <c r="Q270" s="364"/>
      <c r="R270" s="362"/>
      <c r="S270" s="34"/>
      <c r="T270" s="34"/>
      <c r="U270" s="35" t="s">
        <v>65</v>
      </c>
      <c r="V270" s="351">
        <v>0</v>
      </c>
      <c r="W270" s="352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1">
        <v>4607091380897</v>
      </c>
      <c r="E271" s="362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4"/>
      <c r="P271" s="364"/>
      <c r="Q271" s="364"/>
      <c r="R271" s="362"/>
      <c r="S271" s="34"/>
      <c r="T271" s="34"/>
      <c r="U271" s="35" t="s">
        <v>65</v>
      </c>
      <c r="V271" s="351">
        <v>0</v>
      </c>
      <c r="W271" s="352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80"/>
      <c r="B272" s="367"/>
      <c r="C272" s="367"/>
      <c r="D272" s="367"/>
      <c r="E272" s="367"/>
      <c r="F272" s="367"/>
      <c r="G272" s="367"/>
      <c r="H272" s="367"/>
      <c r="I272" s="367"/>
      <c r="J272" s="367"/>
      <c r="K272" s="367"/>
      <c r="L272" s="367"/>
      <c r="M272" s="381"/>
      <c r="N272" s="378" t="s">
        <v>66</v>
      </c>
      <c r="O272" s="372"/>
      <c r="P272" s="372"/>
      <c r="Q272" s="372"/>
      <c r="R272" s="372"/>
      <c r="S272" s="372"/>
      <c r="T272" s="373"/>
      <c r="U272" s="37" t="s">
        <v>67</v>
      </c>
      <c r="V272" s="353">
        <f>IFERROR(V269/H269,"0")+IFERROR(V270/H270,"0")+IFERROR(V271/H271,"0")</f>
        <v>0</v>
      </c>
      <c r="W272" s="353">
        <f>IFERROR(W269/H269,"0")+IFERROR(W270/H270,"0")+IFERROR(W271/H271,"0")</f>
        <v>0</v>
      </c>
      <c r="X272" s="353">
        <f>IFERROR(IF(X269="",0,X269),"0")+IFERROR(IF(X270="",0,X270),"0")+IFERROR(IF(X271="",0,X271),"0")</f>
        <v>0</v>
      </c>
      <c r="Y272" s="354"/>
      <c r="Z272" s="354"/>
    </row>
    <row r="273" spans="1:53" hidden="1" x14ac:dyDescent="0.2">
      <c r="A273" s="367"/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81"/>
      <c r="N273" s="378" t="s">
        <v>66</v>
      </c>
      <c r="O273" s="372"/>
      <c r="P273" s="372"/>
      <c r="Q273" s="372"/>
      <c r="R273" s="372"/>
      <c r="S273" s="372"/>
      <c r="T273" s="373"/>
      <c r="U273" s="37" t="s">
        <v>65</v>
      </c>
      <c r="V273" s="353">
        <f>IFERROR(SUM(V269:V271),"0")</f>
        <v>0</v>
      </c>
      <c r="W273" s="353">
        <f>IFERROR(SUM(W269:W271),"0")</f>
        <v>0</v>
      </c>
      <c r="X273" s="37"/>
      <c r="Y273" s="354"/>
      <c r="Z273" s="354"/>
    </row>
    <row r="274" spans="1:53" ht="14.25" hidden="1" customHeight="1" x14ac:dyDescent="0.25">
      <c r="A274" s="366" t="s">
        <v>83</v>
      </c>
      <c r="B274" s="367"/>
      <c r="C274" s="367"/>
      <c r="D274" s="367"/>
      <c r="E274" s="367"/>
      <c r="F274" s="367"/>
      <c r="G274" s="367"/>
      <c r="H274" s="367"/>
      <c r="I274" s="367"/>
      <c r="J274" s="367"/>
      <c r="K274" s="367"/>
      <c r="L274" s="367"/>
      <c r="M274" s="367"/>
      <c r="N274" s="367"/>
      <c r="O274" s="367"/>
      <c r="P274" s="367"/>
      <c r="Q274" s="367"/>
      <c r="R274" s="367"/>
      <c r="S274" s="367"/>
      <c r="T274" s="367"/>
      <c r="U274" s="367"/>
      <c r="V274" s="367"/>
      <c r="W274" s="367"/>
      <c r="X274" s="367"/>
      <c r="Y274" s="347"/>
      <c r="Z274" s="347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1">
        <v>4607091388374</v>
      </c>
      <c r="E275" s="362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8" t="s">
        <v>414</v>
      </c>
      <c r="O275" s="364"/>
      <c r="P275" s="364"/>
      <c r="Q275" s="364"/>
      <c r="R275" s="362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1">
        <v>4607091388381</v>
      </c>
      <c r="E276" s="362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8" t="s">
        <v>417</v>
      </c>
      <c r="O276" s="364"/>
      <c r="P276" s="364"/>
      <c r="Q276" s="364"/>
      <c r="R276" s="362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1">
        <v>4607091388404</v>
      </c>
      <c r="E277" s="362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4"/>
      <c r="P277" s="364"/>
      <c r="Q277" s="364"/>
      <c r="R277" s="362"/>
      <c r="S277" s="34"/>
      <c r="T277" s="34"/>
      <c r="U277" s="35" t="s">
        <v>65</v>
      </c>
      <c r="V277" s="351">
        <v>0</v>
      </c>
      <c r="W277" s="352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0"/>
      <c r="B278" s="367"/>
      <c r="C278" s="367"/>
      <c r="D278" s="367"/>
      <c r="E278" s="367"/>
      <c r="F278" s="367"/>
      <c r="G278" s="367"/>
      <c r="H278" s="367"/>
      <c r="I278" s="367"/>
      <c r="J278" s="367"/>
      <c r="K278" s="367"/>
      <c r="L278" s="367"/>
      <c r="M278" s="381"/>
      <c r="N278" s="378" t="s">
        <v>66</v>
      </c>
      <c r="O278" s="372"/>
      <c r="P278" s="372"/>
      <c r="Q278" s="372"/>
      <c r="R278" s="372"/>
      <c r="S278" s="372"/>
      <c r="T278" s="373"/>
      <c r="U278" s="37" t="s">
        <v>67</v>
      </c>
      <c r="V278" s="353">
        <f>IFERROR(V275/H275,"0")+IFERROR(V276/H276,"0")+IFERROR(V277/H277,"0")</f>
        <v>0</v>
      </c>
      <c r="W278" s="353">
        <f>IFERROR(W275/H275,"0")+IFERROR(W276/H276,"0")+IFERROR(W277/H277,"0")</f>
        <v>0</v>
      </c>
      <c r="X278" s="353">
        <f>IFERROR(IF(X275="",0,X275),"0")+IFERROR(IF(X276="",0,X276),"0")+IFERROR(IF(X277="",0,X277),"0")</f>
        <v>0</v>
      </c>
      <c r="Y278" s="354"/>
      <c r="Z278" s="354"/>
    </row>
    <row r="279" spans="1:53" hidden="1" x14ac:dyDescent="0.2">
      <c r="A279" s="367"/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81"/>
      <c r="N279" s="378" t="s">
        <v>66</v>
      </c>
      <c r="O279" s="372"/>
      <c r="P279" s="372"/>
      <c r="Q279" s="372"/>
      <c r="R279" s="372"/>
      <c r="S279" s="372"/>
      <c r="T279" s="373"/>
      <c r="U279" s="37" t="s">
        <v>65</v>
      </c>
      <c r="V279" s="353">
        <f>IFERROR(SUM(V275:V277),"0")</f>
        <v>0</v>
      </c>
      <c r="W279" s="353">
        <f>IFERROR(SUM(W275:W277),"0")</f>
        <v>0</v>
      </c>
      <c r="X279" s="37"/>
      <c r="Y279" s="354"/>
      <c r="Z279" s="354"/>
    </row>
    <row r="280" spans="1:53" ht="14.25" hidden="1" customHeight="1" x14ac:dyDescent="0.25">
      <c r="A280" s="366" t="s">
        <v>420</v>
      </c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47"/>
      <c r="Z280" s="347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1">
        <v>4680115881808</v>
      </c>
      <c r="E281" s="362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4"/>
      <c r="P281" s="364"/>
      <c r="Q281" s="364"/>
      <c r="R281" s="362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1">
        <v>4680115881822</v>
      </c>
      <c r="E282" s="362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4"/>
      <c r="P282" s="364"/>
      <c r="Q282" s="364"/>
      <c r="R282" s="362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1">
        <v>4680115880016</v>
      </c>
      <c r="E283" s="362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4"/>
      <c r="P283" s="364"/>
      <c r="Q283" s="364"/>
      <c r="R283" s="362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0"/>
      <c r="B284" s="367"/>
      <c r="C284" s="367"/>
      <c r="D284" s="367"/>
      <c r="E284" s="367"/>
      <c r="F284" s="367"/>
      <c r="G284" s="367"/>
      <c r="H284" s="367"/>
      <c r="I284" s="367"/>
      <c r="J284" s="367"/>
      <c r="K284" s="367"/>
      <c r="L284" s="367"/>
      <c r="M284" s="381"/>
      <c r="N284" s="378" t="s">
        <v>66</v>
      </c>
      <c r="O284" s="372"/>
      <c r="P284" s="372"/>
      <c r="Q284" s="372"/>
      <c r="R284" s="372"/>
      <c r="S284" s="372"/>
      <c r="T284" s="373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81"/>
      <c r="N285" s="378" t="s">
        <v>66</v>
      </c>
      <c r="O285" s="372"/>
      <c r="P285" s="372"/>
      <c r="Q285" s="372"/>
      <c r="R285" s="372"/>
      <c r="S285" s="372"/>
      <c r="T285" s="373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375" t="s">
        <v>429</v>
      </c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7"/>
      <c r="N286" s="367"/>
      <c r="O286" s="367"/>
      <c r="P286" s="367"/>
      <c r="Q286" s="367"/>
      <c r="R286" s="367"/>
      <c r="S286" s="367"/>
      <c r="T286" s="367"/>
      <c r="U286" s="367"/>
      <c r="V286" s="367"/>
      <c r="W286" s="367"/>
      <c r="X286" s="367"/>
      <c r="Y286" s="346"/>
      <c r="Z286" s="346"/>
    </row>
    <row r="287" spans="1:53" ht="14.25" hidden="1" customHeight="1" x14ac:dyDescent="0.25">
      <c r="A287" s="366" t="s">
        <v>105</v>
      </c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7"/>
      <c r="N287" s="367"/>
      <c r="O287" s="367"/>
      <c r="P287" s="367"/>
      <c r="Q287" s="367"/>
      <c r="R287" s="367"/>
      <c r="S287" s="367"/>
      <c r="T287" s="367"/>
      <c r="U287" s="367"/>
      <c r="V287" s="367"/>
      <c r="W287" s="367"/>
      <c r="X287" s="367"/>
      <c r="Y287" s="347"/>
      <c r="Z287" s="347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1">
        <v>4607091387421</v>
      </c>
      <c r="E288" s="362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4"/>
      <c r="P288" s="364"/>
      <c r="Q288" s="364"/>
      <c r="R288" s="362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1">
        <v>4607091387421</v>
      </c>
      <c r="E289" s="362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4"/>
      <c r="P289" s="364"/>
      <c r="Q289" s="364"/>
      <c r="R289" s="362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1">
        <v>4607091387452</v>
      </c>
      <c r="E290" s="362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4"/>
      <c r="P290" s="364"/>
      <c r="Q290" s="364"/>
      <c r="R290" s="362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1">
        <v>4607091387452</v>
      </c>
      <c r="E291" s="362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4"/>
      <c r="P291" s="364"/>
      <c r="Q291" s="364"/>
      <c r="R291" s="362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1">
        <v>4607091387452</v>
      </c>
      <c r="E292" s="362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4"/>
      <c r="P292" s="364"/>
      <c r="Q292" s="364"/>
      <c r="R292" s="362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1">
        <v>4607091385984</v>
      </c>
      <c r="E293" s="362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4"/>
      <c r="P293" s="364"/>
      <c r="Q293" s="364"/>
      <c r="R293" s="362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1">
        <v>4607091387438</v>
      </c>
      <c r="E294" s="362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4"/>
      <c r="P294" s="364"/>
      <c r="Q294" s="364"/>
      <c r="R294" s="362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1">
        <v>4607091387469</v>
      </c>
      <c r="E295" s="362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4"/>
      <c r="P295" s="364"/>
      <c r="Q295" s="364"/>
      <c r="R295" s="362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0"/>
      <c r="B296" s="367"/>
      <c r="C296" s="367"/>
      <c r="D296" s="367"/>
      <c r="E296" s="367"/>
      <c r="F296" s="367"/>
      <c r="G296" s="367"/>
      <c r="H296" s="367"/>
      <c r="I296" s="367"/>
      <c r="J296" s="367"/>
      <c r="K296" s="367"/>
      <c r="L296" s="367"/>
      <c r="M296" s="381"/>
      <c r="N296" s="378" t="s">
        <v>66</v>
      </c>
      <c r="O296" s="372"/>
      <c r="P296" s="372"/>
      <c r="Q296" s="372"/>
      <c r="R296" s="372"/>
      <c r="S296" s="372"/>
      <c r="T296" s="373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67"/>
      <c r="B297" s="367"/>
      <c r="C297" s="367"/>
      <c r="D297" s="367"/>
      <c r="E297" s="367"/>
      <c r="F297" s="367"/>
      <c r="G297" s="367"/>
      <c r="H297" s="367"/>
      <c r="I297" s="367"/>
      <c r="J297" s="367"/>
      <c r="K297" s="367"/>
      <c r="L297" s="367"/>
      <c r="M297" s="381"/>
      <c r="N297" s="378" t="s">
        <v>66</v>
      </c>
      <c r="O297" s="372"/>
      <c r="P297" s="372"/>
      <c r="Q297" s="372"/>
      <c r="R297" s="372"/>
      <c r="S297" s="372"/>
      <c r="T297" s="373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66" t="s">
        <v>60</v>
      </c>
      <c r="B298" s="367"/>
      <c r="C298" s="367"/>
      <c r="D298" s="367"/>
      <c r="E298" s="367"/>
      <c r="F298" s="367"/>
      <c r="G298" s="367"/>
      <c r="H298" s="367"/>
      <c r="I298" s="367"/>
      <c r="J298" s="367"/>
      <c r="K298" s="367"/>
      <c r="L298" s="367"/>
      <c r="M298" s="367"/>
      <c r="N298" s="367"/>
      <c r="O298" s="367"/>
      <c r="P298" s="367"/>
      <c r="Q298" s="367"/>
      <c r="R298" s="367"/>
      <c r="S298" s="367"/>
      <c r="T298" s="367"/>
      <c r="U298" s="367"/>
      <c r="V298" s="367"/>
      <c r="W298" s="367"/>
      <c r="X298" s="367"/>
      <c r="Y298" s="347"/>
      <c r="Z298" s="347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1">
        <v>4607091387292</v>
      </c>
      <c r="E299" s="362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4"/>
      <c r="P299" s="364"/>
      <c r="Q299" s="364"/>
      <c r="R299" s="362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1">
        <v>4607091387315</v>
      </c>
      <c r="E300" s="362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4"/>
      <c r="P300" s="364"/>
      <c r="Q300" s="364"/>
      <c r="R300" s="362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0"/>
      <c r="B301" s="367"/>
      <c r="C301" s="367"/>
      <c r="D301" s="367"/>
      <c r="E301" s="367"/>
      <c r="F301" s="367"/>
      <c r="G301" s="367"/>
      <c r="H301" s="367"/>
      <c r="I301" s="367"/>
      <c r="J301" s="367"/>
      <c r="K301" s="367"/>
      <c r="L301" s="367"/>
      <c r="M301" s="381"/>
      <c r="N301" s="378" t="s">
        <v>66</v>
      </c>
      <c r="O301" s="372"/>
      <c r="P301" s="372"/>
      <c r="Q301" s="372"/>
      <c r="R301" s="372"/>
      <c r="S301" s="372"/>
      <c r="T301" s="373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81"/>
      <c r="N302" s="378" t="s">
        <v>66</v>
      </c>
      <c r="O302" s="372"/>
      <c r="P302" s="372"/>
      <c r="Q302" s="372"/>
      <c r="R302" s="372"/>
      <c r="S302" s="372"/>
      <c r="T302" s="373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375" t="s">
        <v>447</v>
      </c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7"/>
      <c r="N303" s="367"/>
      <c r="O303" s="367"/>
      <c r="P303" s="367"/>
      <c r="Q303" s="367"/>
      <c r="R303" s="367"/>
      <c r="S303" s="367"/>
      <c r="T303" s="367"/>
      <c r="U303" s="367"/>
      <c r="V303" s="367"/>
      <c r="W303" s="367"/>
      <c r="X303" s="367"/>
      <c r="Y303" s="346"/>
      <c r="Z303" s="346"/>
    </row>
    <row r="304" spans="1:53" ht="14.25" hidden="1" customHeight="1" x14ac:dyDescent="0.25">
      <c r="A304" s="366" t="s">
        <v>60</v>
      </c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7"/>
      <c r="N304" s="367"/>
      <c r="O304" s="367"/>
      <c r="P304" s="367"/>
      <c r="Q304" s="367"/>
      <c r="R304" s="367"/>
      <c r="S304" s="367"/>
      <c r="T304" s="367"/>
      <c r="U304" s="367"/>
      <c r="V304" s="367"/>
      <c r="W304" s="367"/>
      <c r="X304" s="367"/>
      <c r="Y304" s="347"/>
      <c r="Z304" s="347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1">
        <v>4607091383836</v>
      </c>
      <c r="E305" s="362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4"/>
      <c r="P305" s="364"/>
      <c r="Q305" s="364"/>
      <c r="R305" s="362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0"/>
      <c r="B306" s="367"/>
      <c r="C306" s="367"/>
      <c r="D306" s="367"/>
      <c r="E306" s="367"/>
      <c r="F306" s="367"/>
      <c r="G306" s="367"/>
      <c r="H306" s="367"/>
      <c r="I306" s="367"/>
      <c r="J306" s="367"/>
      <c r="K306" s="367"/>
      <c r="L306" s="367"/>
      <c r="M306" s="381"/>
      <c r="N306" s="378" t="s">
        <v>66</v>
      </c>
      <c r="O306" s="372"/>
      <c r="P306" s="372"/>
      <c r="Q306" s="372"/>
      <c r="R306" s="372"/>
      <c r="S306" s="372"/>
      <c r="T306" s="373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81"/>
      <c r="N307" s="378" t="s">
        <v>66</v>
      </c>
      <c r="O307" s="372"/>
      <c r="P307" s="372"/>
      <c r="Q307" s="372"/>
      <c r="R307" s="372"/>
      <c r="S307" s="372"/>
      <c r="T307" s="373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66" t="s">
        <v>68</v>
      </c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7"/>
      <c r="N308" s="367"/>
      <c r="O308" s="367"/>
      <c r="P308" s="367"/>
      <c r="Q308" s="367"/>
      <c r="R308" s="367"/>
      <c r="S308" s="367"/>
      <c r="T308" s="367"/>
      <c r="U308" s="367"/>
      <c r="V308" s="367"/>
      <c r="W308" s="367"/>
      <c r="X308" s="367"/>
      <c r="Y308" s="347"/>
      <c r="Z308" s="347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1">
        <v>4607091387919</v>
      </c>
      <c r="E309" s="362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4"/>
      <c r="P309" s="364"/>
      <c r="Q309" s="364"/>
      <c r="R309" s="362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0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81"/>
      <c r="N310" s="378" t="s">
        <v>66</v>
      </c>
      <c r="O310" s="372"/>
      <c r="P310" s="372"/>
      <c r="Q310" s="372"/>
      <c r="R310" s="372"/>
      <c r="S310" s="372"/>
      <c r="T310" s="373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67"/>
      <c r="B311" s="367"/>
      <c r="C311" s="367"/>
      <c r="D311" s="367"/>
      <c r="E311" s="367"/>
      <c r="F311" s="367"/>
      <c r="G311" s="367"/>
      <c r="H311" s="367"/>
      <c r="I311" s="367"/>
      <c r="J311" s="367"/>
      <c r="K311" s="367"/>
      <c r="L311" s="367"/>
      <c r="M311" s="381"/>
      <c r="N311" s="378" t="s">
        <v>66</v>
      </c>
      <c r="O311" s="372"/>
      <c r="P311" s="372"/>
      <c r="Q311" s="372"/>
      <c r="R311" s="372"/>
      <c r="S311" s="372"/>
      <c r="T311" s="373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66" t="s">
        <v>198</v>
      </c>
      <c r="B312" s="367"/>
      <c r="C312" s="367"/>
      <c r="D312" s="367"/>
      <c r="E312" s="367"/>
      <c r="F312" s="367"/>
      <c r="G312" s="367"/>
      <c r="H312" s="367"/>
      <c r="I312" s="367"/>
      <c r="J312" s="367"/>
      <c r="K312" s="367"/>
      <c r="L312" s="367"/>
      <c r="M312" s="367"/>
      <c r="N312" s="367"/>
      <c r="O312" s="367"/>
      <c r="P312" s="367"/>
      <c r="Q312" s="367"/>
      <c r="R312" s="367"/>
      <c r="S312" s="367"/>
      <c r="T312" s="367"/>
      <c r="U312" s="367"/>
      <c r="V312" s="367"/>
      <c r="W312" s="367"/>
      <c r="X312" s="367"/>
      <c r="Y312" s="347"/>
      <c r="Z312" s="347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1">
        <v>4607091388831</v>
      </c>
      <c r="E313" s="362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4"/>
      <c r="P313" s="364"/>
      <c r="Q313" s="364"/>
      <c r="R313" s="362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0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81"/>
      <c r="N314" s="378" t="s">
        <v>66</v>
      </c>
      <c r="O314" s="372"/>
      <c r="P314" s="372"/>
      <c r="Q314" s="372"/>
      <c r="R314" s="372"/>
      <c r="S314" s="372"/>
      <c r="T314" s="373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81"/>
      <c r="N315" s="378" t="s">
        <v>66</v>
      </c>
      <c r="O315" s="372"/>
      <c r="P315" s="372"/>
      <c r="Q315" s="372"/>
      <c r="R315" s="372"/>
      <c r="S315" s="372"/>
      <c r="T315" s="373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66" t="s">
        <v>83</v>
      </c>
      <c r="B316" s="367"/>
      <c r="C316" s="367"/>
      <c r="D316" s="367"/>
      <c r="E316" s="367"/>
      <c r="F316" s="367"/>
      <c r="G316" s="367"/>
      <c r="H316" s="367"/>
      <c r="I316" s="367"/>
      <c r="J316" s="367"/>
      <c r="K316" s="367"/>
      <c r="L316" s="367"/>
      <c r="M316" s="367"/>
      <c r="N316" s="367"/>
      <c r="O316" s="367"/>
      <c r="P316" s="367"/>
      <c r="Q316" s="367"/>
      <c r="R316" s="367"/>
      <c r="S316" s="367"/>
      <c r="T316" s="367"/>
      <c r="U316" s="367"/>
      <c r="V316" s="367"/>
      <c r="W316" s="367"/>
      <c r="X316" s="367"/>
      <c r="Y316" s="347"/>
      <c r="Z316" s="347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1">
        <v>4607091383102</v>
      </c>
      <c r="E317" s="362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4"/>
      <c r="P317" s="364"/>
      <c r="Q317" s="364"/>
      <c r="R317" s="362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0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81"/>
      <c r="N318" s="378" t="s">
        <v>66</v>
      </c>
      <c r="O318" s="372"/>
      <c r="P318" s="372"/>
      <c r="Q318" s="372"/>
      <c r="R318" s="372"/>
      <c r="S318" s="372"/>
      <c r="T318" s="373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hidden="1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81"/>
      <c r="N319" s="378" t="s">
        <v>66</v>
      </c>
      <c r="O319" s="372"/>
      <c r="P319" s="372"/>
      <c r="Q319" s="372"/>
      <c r="R319" s="372"/>
      <c r="S319" s="372"/>
      <c r="T319" s="373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hidden="1" customHeight="1" x14ac:dyDescent="0.2">
      <c r="A320" s="418" t="s">
        <v>456</v>
      </c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19"/>
      <c r="W320" s="419"/>
      <c r="X320" s="419"/>
      <c r="Y320" s="48"/>
      <c r="Z320" s="48"/>
    </row>
    <row r="321" spans="1:53" ht="16.5" hidden="1" customHeight="1" x14ac:dyDescent="0.25">
      <c r="A321" s="375" t="s">
        <v>457</v>
      </c>
      <c r="B321" s="367"/>
      <c r="C321" s="367"/>
      <c r="D321" s="367"/>
      <c r="E321" s="367"/>
      <c r="F321" s="367"/>
      <c r="G321" s="367"/>
      <c r="H321" s="367"/>
      <c r="I321" s="367"/>
      <c r="J321" s="367"/>
      <c r="K321" s="367"/>
      <c r="L321" s="367"/>
      <c r="M321" s="367"/>
      <c r="N321" s="367"/>
      <c r="O321" s="367"/>
      <c r="P321" s="367"/>
      <c r="Q321" s="367"/>
      <c r="R321" s="367"/>
      <c r="S321" s="367"/>
      <c r="T321" s="367"/>
      <c r="U321" s="367"/>
      <c r="V321" s="367"/>
      <c r="W321" s="367"/>
      <c r="X321" s="367"/>
      <c r="Y321" s="346"/>
      <c r="Z321" s="346"/>
    </row>
    <row r="322" spans="1:53" ht="14.25" hidden="1" customHeight="1" x14ac:dyDescent="0.25">
      <c r="A322" s="366" t="s">
        <v>105</v>
      </c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7"/>
      <c r="N322" s="367"/>
      <c r="O322" s="367"/>
      <c r="P322" s="367"/>
      <c r="Q322" s="367"/>
      <c r="R322" s="367"/>
      <c r="S322" s="367"/>
      <c r="T322" s="367"/>
      <c r="U322" s="367"/>
      <c r="V322" s="367"/>
      <c r="W322" s="367"/>
      <c r="X322" s="367"/>
      <c r="Y322" s="347"/>
      <c r="Z322" s="347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1">
        <v>4607091383997</v>
      </c>
      <c r="E323" s="362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4"/>
      <c r="P323" s="364"/>
      <c r="Q323" s="364"/>
      <c r="R323" s="362"/>
      <c r="S323" s="34"/>
      <c r="T323" s="34"/>
      <c r="U323" s="35" t="s">
        <v>65</v>
      </c>
      <c r="V323" s="351">
        <v>1148</v>
      </c>
      <c r="W323" s="352">
        <f t="shared" ref="W323:W330" si="17">IFERROR(IF(V323="",0,CEILING((V323/$H323),1)*$H323),"")</f>
        <v>1155</v>
      </c>
      <c r="X323" s="36">
        <f>IFERROR(IF(W323=0,"",ROUNDUP(W323/H323,0)*0.02175),"")</f>
        <v>1.67475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1">
        <v>4607091383997</v>
      </c>
      <c r="E324" s="362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4"/>
      <c r="P324" s="364"/>
      <c r="Q324" s="364"/>
      <c r="R324" s="362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1">
        <v>4607091384130</v>
      </c>
      <c r="E325" s="362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4"/>
      <c r="P325" s="364"/>
      <c r="Q325" s="364"/>
      <c r="R325" s="362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1">
        <v>4607091384130</v>
      </c>
      <c r="E326" s="362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4"/>
      <c r="P326" s="364"/>
      <c r="Q326" s="364"/>
      <c r="R326" s="362"/>
      <c r="S326" s="34"/>
      <c r="T326" s="34"/>
      <c r="U326" s="35" t="s">
        <v>65</v>
      </c>
      <c r="V326" s="351">
        <v>814</v>
      </c>
      <c r="W326" s="352">
        <f t="shared" si="17"/>
        <v>825</v>
      </c>
      <c r="X326" s="36">
        <f>IFERROR(IF(W326=0,"",ROUNDUP(W326/H326,0)*0.02175),"")</f>
        <v>1.1962499999999998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1">
        <v>4607091384147</v>
      </c>
      <c r="E327" s="362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4"/>
      <c r="P327" s="364"/>
      <c r="Q327" s="364"/>
      <c r="R327" s="362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1">
        <v>4607091384147</v>
      </c>
      <c r="E328" s="362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4"/>
      <c r="P328" s="364"/>
      <c r="Q328" s="364"/>
      <c r="R328" s="362"/>
      <c r="S328" s="34"/>
      <c r="T328" s="34"/>
      <c r="U328" s="35" t="s">
        <v>65</v>
      </c>
      <c r="V328" s="351">
        <v>950</v>
      </c>
      <c r="W328" s="352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1">
        <v>4607091384154</v>
      </c>
      <c r="E329" s="362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4"/>
      <c r="P329" s="364"/>
      <c r="Q329" s="364"/>
      <c r="R329" s="362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1">
        <v>4607091384161</v>
      </c>
      <c r="E330" s="362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4"/>
      <c r="P330" s="364"/>
      <c r="Q330" s="364"/>
      <c r="R330" s="362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0"/>
      <c r="B331" s="367"/>
      <c r="C331" s="367"/>
      <c r="D331" s="367"/>
      <c r="E331" s="367"/>
      <c r="F331" s="367"/>
      <c r="G331" s="367"/>
      <c r="H331" s="367"/>
      <c r="I331" s="367"/>
      <c r="J331" s="367"/>
      <c r="K331" s="367"/>
      <c r="L331" s="367"/>
      <c r="M331" s="381"/>
      <c r="N331" s="378" t="s">
        <v>66</v>
      </c>
      <c r="O331" s="372"/>
      <c r="P331" s="372"/>
      <c r="Q331" s="372"/>
      <c r="R331" s="372"/>
      <c r="S331" s="372"/>
      <c r="T331" s="373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194.13333333333335</v>
      </c>
      <c r="W331" s="353">
        <f>IFERROR(W323/H323,"0")+IFERROR(W324/H324,"0")+IFERROR(W325/H325,"0")+IFERROR(W326/H326,"0")+IFERROR(W327/H327,"0")+IFERROR(W328/H328,"0")+IFERROR(W329/H329,"0")+IFERROR(W330/H330,"0")</f>
        <v>196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4.2629999999999999</v>
      </c>
      <c r="Y331" s="354"/>
      <c r="Z331" s="354"/>
    </row>
    <row r="332" spans="1:53" x14ac:dyDescent="0.2">
      <c r="A332" s="367"/>
      <c r="B332" s="367"/>
      <c r="C332" s="367"/>
      <c r="D332" s="367"/>
      <c r="E332" s="367"/>
      <c r="F332" s="367"/>
      <c r="G332" s="367"/>
      <c r="H332" s="367"/>
      <c r="I332" s="367"/>
      <c r="J332" s="367"/>
      <c r="K332" s="367"/>
      <c r="L332" s="367"/>
      <c r="M332" s="381"/>
      <c r="N332" s="378" t="s">
        <v>66</v>
      </c>
      <c r="O332" s="372"/>
      <c r="P332" s="372"/>
      <c r="Q332" s="372"/>
      <c r="R332" s="372"/>
      <c r="S332" s="372"/>
      <c r="T332" s="373"/>
      <c r="U332" s="37" t="s">
        <v>65</v>
      </c>
      <c r="V332" s="353">
        <f>IFERROR(SUM(V323:V330),"0")</f>
        <v>2912</v>
      </c>
      <c r="W332" s="353">
        <f>IFERROR(SUM(W323:W330),"0")</f>
        <v>2940</v>
      </c>
      <c r="X332" s="37"/>
      <c r="Y332" s="354"/>
      <c r="Z332" s="354"/>
    </row>
    <row r="333" spans="1:53" ht="14.25" hidden="1" customHeight="1" x14ac:dyDescent="0.25">
      <c r="A333" s="366" t="s">
        <v>97</v>
      </c>
      <c r="B333" s="367"/>
      <c r="C333" s="367"/>
      <c r="D333" s="367"/>
      <c r="E333" s="367"/>
      <c r="F333" s="367"/>
      <c r="G333" s="367"/>
      <c r="H333" s="367"/>
      <c r="I333" s="367"/>
      <c r="J333" s="367"/>
      <c r="K333" s="367"/>
      <c r="L333" s="367"/>
      <c r="M333" s="367"/>
      <c r="N333" s="367"/>
      <c r="O333" s="367"/>
      <c r="P333" s="367"/>
      <c r="Q333" s="367"/>
      <c r="R333" s="367"/>
      <c r="S333" s="367"/>
      <c r="T333" s="367"/>
      <c r="U333" s="367"/>
      <c r="V333" s="367"/>
      <c r="W333" s="367"/>
      <c r="X333" s="367"/>
      <c r="Y333" s="347"/>
      <c r="Z333" s="347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1">
        <v>4607091383980</v>
      </c>
      <c r="E334" s="362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4"/>
      <c r="P334" s="364"/>
      <c r="Q334" s="364"/>
      <c r="R334" s="362"/>
      <c r="S334" s="34"/>
      <c r="T334" s="34"/>
      <c r="U334" s="35" t="s">
        <v>65</v>
      </c>
      <c r="V334" s="351">
        <v>1184</v>
      </c>
      <c r="W334" s="352">
        <f>IFERROR(IF(V334="",0,CEILING((V334/$H334),1)*$H334),"")</f>
        <v>1185</v>
      </c>
      <c r="X334" s="36">
        <f>IFERROR(IF(W334=0,"",ROUNDUP(W334/H334,0)*0.02175),"")</f>
        <v>1.7182499999999998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1">
        <v>4680115883314</v>
      </c>
      <c r="E335" s="362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4"/>
      <c r="P335" s="364"/>
      <c r="Q335" s="364"/>
      <c r="R335" s="362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1">
        <v>4607091384178</v>
      </c>
      <c r="E336" s="362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4"/>
      <c r="P336" s="364"/>
      <c r="Q336" s="364"/>
      <c r="R336" s="362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0"/>
      <c r="B337" s="367"/>
      <c r="C337" s="367"/>
      <c r="D337" s="367"/>
      <c r="E337" s="367"/>
      <c r="F337" s="367"/>
      <c r="G337" s="367"/>
      <c r="H337" s="367"/>
      <c r="I337" s="367"/>
      <c r="J337" s="367"/>
      <c r="K337" s="367"/>
      <c r="L337" s="367"/>
      <c r="M337" s="381"/>
      <c r="N337" s="378" t="s">
        <v>66</v>
      </c>
      <c r="O337" s="372"/>
      <c r="P337" s="372"/>
      <c r="Q337" s="372"/>
      <c r="R337" s="372"/>
      <c r="S337" s="372"/>
      <c r="T337" s="373"/>
      <c r="U337" s="37" t="s">
        <v>67</v>
      </c>
      <c r="V337" s="353">
        <f>IFERROR(V334/H334,"0")+IFERROR(V335/H335,"0")+IFERROR(V336/H336,"0")</f>
        <v>78.933333333333337</v>
      </c>
      <c r="W337" s="353">
        <f>IFERROR(W334/H334,"0")+IFERROR(W335/H335,"0")+IFERROR(W336/H336,"0")</f>
        <v>79</v>
      </c>
      <c r="X337" s="353">
        <f>IFERROR(IF(X334="",0,X334),"0")+IFERROR(IF(X335="",0,X335),"0")+IFERROR(IF(X336="",0,X336),"0")</f>
        <v>1.7182499999999998</v>
      </c>
      <c r="Y337" s="354"/>
      <c r="Z337" s="354"/>
    </row>
    <row r="338" spans="1:53" x14ac:dyDescent="0.2">
      <c r="A338" s="367"/>
      <c r="B338" s="367"/>
      <c r="C338" s="367"/>
      <c r="D338" s="367"/>
      <c r="E338" s="367"/>
      <c r="F338" s="367"/>
      <c r="G338" s="367"/>
      <c r="H338" s="367"/>
      <c r="I338" s="367"/>
      <c r="J338" s="367"/>
      <c r="K338" s="367"/>
      <c r="L338" s="367"/>
      <c r="M338" s="381"/>
      <c r="N338" s="378" t="s">
        <v>66</v>
      </c>
      <c r="O338" s="372"/>
      <c r="P338" s="372"/>
      <c r="Q338" s="372"/>
      <c r="R338" s="372"/>
      <c r="S338" s="372"/>
      <c r="T338" s="373"/>
      <c r="U338" s="37" t="s">
        <v>65</v>
      </c>
      <c r="V338" s="353">
        <f>IFERROR(SUM(V334:V336),"0")</f>
        <v>1184</v>
      </c>
      <c r="W338" s="353">
        <f>IFERROR(SUM(W334:W336),"0")</f>
        <v>1185</v>
      </c>
      <c r="X338" s="37"/>
      <c r="Y338" s="354"/>
      <c r="Z338" s="354"/>
    </row>
    <row r="339" spans="1:53" ht="14.25" hidden="1" customHeight="1" x14ac:dyDescent="0.25">
      <c r="A339" s="366" t="s">
        <v>68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347"/>
      <c r="Z339" s="347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1">
        <v>4607091383928</v>
      </c>
      <c r="E340" s="362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4" t="s">
        <v>479</v>
      </c>
      <c r="O340" s="364"/>
      <c r="P340" s="364"/>
      <c r="Q340" s="364"/>
      <c r="R340" s="362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61">
        <v>4607091384260</v>
      </c>
      <c r="E341" s="362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4"/>
      <c r="P341" s="364"/>
      <c r="Q341" s="364"/>
      <c r="R341" s="362"/>
      <c r="S341" s="34"/>
      <c r="T341" s="34"/>
      <c r="U341" s="35" t="s">
        <v>65</v>
      </c>
      <c r="V341" s="351">
        <v>26</v>
      </c>
      <c r="W341" s="352">
        <f>IFERROR(IF(V341="",0,CEILING((V341/$H341),1)*$H341),"")</f>
        <v>31.2</v>
      </c>
      <c r="X341" s="36">
        <f>IFERROR(IF(W341=0,"",ROUNDUP(W341/H341,0)*0.02175),"")</f>
        <v>8.6999999999999994E-2</v>
      </c>
      <c r="Y341" s="56"/>
      <c r="Z341" s="57"/>
      <c r="AD341" s="58"/>
      <c r="BA341" s="248" t="s">
        <v>1</v>
      </c>
    </row>
    <row r="342" spans="1:53" x14ac:dyDescent="0.2">
      <c r="A342" s="380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81"/>
      <c r="N342" s="378" t="s">
        <v>66</v>
      </c>
      <c r="O342" s="372"/>
      <c r="P342" s="372"/>
      <c r="Q342" s="372"/>
      <c r="R342" s="372"/>
      <c r="S342" s="372"/>
      <c r="T342" s="373"/>
      <c r="U342" s="37" t="s">
        <v>67</v>
      </c>
      <c r="V342" s="353">
        <f>IFERROR(V340/H340,"0")+IFERROR(V341/H341,"0")</f>
        <v>3.3333333333333335</v>
      </c>
      <c r="W342" s="353">
        <f>IFERROR(W340/H340,"0")+IFERROR(W341/H341,"0")</f>
        <v>4</v>
      </c>
      <c r="X342" s="353">
        <f>IFERROR(IF(X340="",0,X340),"0")+IFERROR(IF(X341="",0,X341),"0")</f>
        <v>8.6999999999999994E-2</v>
      </c>
      <c r="Y342" s="354"/>
      <c r="Z342" s="354"/>
    </row>
    <row r="343" spans="1:53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7"/>
      <c r="M343" s="381"/>
      <c r="N343" s="378" t="s">
        <v>66</v>
      </c>
      <c r="O343" s="372"/>
      <c r="P343" s="372"/>
      <c r="Q343" s="372"/>
      <c r="R343" s="372"/>
      <c r="S343" s="372"/>
      <c r="T343" s="373"/>
      <c r="U343" s="37" t="s">
        <v>65</v>
      </c>
      <c r="V343" s="353">
        <f>IFERROR(SUM(V340:V341),"0")</f>
        <v>26</v>
      </c>
      <c r="W343" s="353">
        <f>IFERROR(SUM(W340:W341),"0")</f>
        <v>31.2</v>
      </c>
      <c r="X343" s="37"/>
      <c r="Y343" s="354"/>
      <c r="Z343" s="354"/>
    </row>
    <row r="344" spans="1:53" ht="14.25" hidden="1" customHeight="1" x14ac:dyDescent="0.25">
      <c r="A344" s="366" t="s">
        <v>198</v>
      </c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67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47"/>
      <c r="Z344" s="347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1">
        <v>4607091384673</v>
      </c>
      <c r="E345" s="362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4"/>
      <c r="P345" s="364"/>
      <c r="Q345" s="364"/>
      <c r="R345" s="362"/>
      <c r="S345" s="34"/>
      <c r="T345" s="34"/>
      <c r="U345" s="35" t="s">
        <v>65</v>
      </c>
      <c r="V345" s="351">
        <v>18</v>
      </c>
      <c r="W345" s="352">
        <f>IFERROR(IF(V345="",0,CEILING((V345/$H345),1)*$H345),"")</f>
        <v>23.4</v>
      </c>
      <c r="X345" s="36">
        <f>IFERROR(IF(W345=0,"",ROUNDUP(W345/H345,0)*0.02175),"")</f>
        <v>6.5250000000000002E-2</v>
      </c>
      <c r="Y345" s="56"/>
      <c r="Z345" s="57"/>
      <c r="AD345" s="58"/>
      <c r="BA345" s="249" t="s">
        <v>1</v>
      </c>
    </row>
    <row r="346" spans="1:53" x14ac:dyDescent="0.2">
      <c r="A346" s="380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81"/>
      <c r="N346" s="378" t="s">
        <v>66</v>
      </c>
      <c r="O346" s="372"/>
      <c r="P346" s="372"/>
      <c r="Q346" s="372"/>
      <c r="R346" s="372"/>
      <c r="S346" s="372"/>
      <c r="T346" s="373"/>
      <c r="U346" s="37" t="s">
        <v>67</v>
      </c>
      <c r="V346" s="353">
        <f>IFERROR(V345/H345,"0")</f>
        <v>2.3076923076923079</v>
      </c>
      <c r="W346" s="353">
        <f>IFERROR(W345/H345,"0")</f>
        <v>3</v>
      </c>
      <c r="X346" s="353">
        <f>IFERROR(IF(X345="",0,X345),"0")</f>
        <v>6.5250000000000002E-2</v>
      </c>
      <c r="Y346" s="354"/>
      <c r="Z346" s="354"/>
    </row>
    <row r="347" spans="1:53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81"/>
      <c r="N347" s="378" t="s">
        <v>66</v>
      </c>
      <c r="O347" s="372"/>
      <c r="P347" s="372"/>
      <c r="Q347" s="372"/>
      <c r="R347" s="372"/>
      <c r="S347" s="372"/>
      <c r="T347" s="373"/>
      <c r="U347" s="37" t="s">
        <v>65</v>
      </c>
      <c r="V347" s="353">
        <f>IFERROR(SUM(V345:V345),"0")</f>
        <v>18</v>
      </c>
      <c r="W347" s="353">
        <f>IFERROR(SUM(W345:W345),"0")</f>
        <v>23.4</v>
      </c>
      <c r="X347" s="37"/>
      <c r="Y347" s="354"/>
      <c r="Z347" s="354"/>
    </row>
    <row r="348" spans="1:53" ht="16.5" hidden="1" customHeight="1" x14ac:dyDescent="0.25">
      <c r="A348" s="375" t="s">
        <v>484</v>
      </c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7"/>
      <c r="N348" s="367"/>
      <c r="O348" s="367"/>
      <c r="P348" s="367"/>
      <c r="Q348" s="367"/>
      <c r="R348" s="367"/>
      <c r="S348" s="367"/>
      <c r="T348" s="367"/>
      <c r="U348" s="367"/>
      <c r="V348" s="367"/>
      <c r="W348" s="367"/>
      <c r="X348" s="367"/>
      <c r="Y348" s="346"/>
      <c r="Z348" s="346"/>
    </row>
    <row r="349" spans="1:53" ht="14.25" hidden="1" customHeight="1" x14ac:dyDescent="0.25">
      <c r="A349" s="366" t="s">
        <v>105</v>
      </c>
      <c r="B349" s="367"/>
      <c r="C349" s="367"/>
      <c r="D349" s="367"/>
      <c r="E349" s="367"/>
      <c r="F349" s="367"/>
      <c r="G349" s="367"/>
      <c r="H349" s="367"/>
      <c r="I349" s="367"/>
      <c r="J349" s="367"/>
      <c r="K349" s="367"/>
      <c r="L349" s="367"/>
      <c r="M349" s="367"/>
      <c r="N349" s="367"/>
      <c r="O349" s="367"/>
      <c r="P349" s="367"/>
      <c r="Q349" s="367"/>
      <c r="R349" s="367"/>
      <c r="S349" s="367"/>
      <c r="T349" s="367"/>
      <c r="U349" s="367"/>
      <c r="V349" s="367"/>
      <c r="W349" s="367"/>
      <c r="X349" s="367"/>
      <c r="Y349" s="347"/>
      <c r="Z349" s="347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1">
        <v>4607091384185</v>
      </c>
      <c r="E350" s="362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4"/>
      <c r="P350" s="364"/>
      <c r="Q350" s="364"/>
      <c r="R350" s="362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1">
        <v>4607091384192</v>
      </c>
      <c r="E351" s="362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4"/>
      <c r="P351" s="364"/>
      <c r="Q351" s="364"/>
      <c r="R351" s="362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1">
        <v>4680115881907</v>
      </c>
      <c r="E352" s="362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4"/>
      <c r="P352" s="364"/>
      <c r="Q352" s="364"/>
      <c r="R352" s="362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1">
        <v>4680115883925</v>
      </c>
      <c r="E353" s="362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4"/>
      <c r="P353" s="364"/>
      <c r="Q353" s="364"/>
      <c r="R353" s="362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1">
        <v>4607091384680</v>
      </c>
      <c r="E354" s="362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4"/>
      <c r="P354" s="364"/>
      <c r="Q354" s="364"/>
      <c r="R354" s="362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0"/>
      <c r="B355" s="367"/>
      <c r="C355" s="367"/>
      <c r="D355" s="367"/>
      <c r="E355" s="367"/>
      <c r="F355" s="367"/>
      <c r="G355" s="367"/>
      <c r="H355" s="367"/>
      <c r="I355" s="367"/>
      <c r="J355" s="367"/>
      <c r="K355" s="367"/>
      <c r="L355" s="367"/>
      <c r="M355" s="381"/>
      <c r="N355" s="378" t="s">
        <v>66</v>
      </c>
      <c r="O355" s="372"/>
      <c r="P355" s="372"/>
      <c r="Q355" s="372"/>
      <c r="R355" s="372"/>
      <c r="S355" s="372"/>
      <c r="T355" s="373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67"/>
      <c r="B356" s="367"/>
      <c r="C356" s="367"/>
      <c r="D356" s="367"/>
      <c r="E356" s="367"/>
      <c r="F356" s="367"/>
      <c r="G356" s="367"/>
      <c r="H356" s="367"/>
      <c r="I356" s="367"/>
      <c r="J356" s="367"/>
      <c r="K356" s="367"/>
      <c r="L356" s="367"/>
      <c r="M356" s="381"/>
      <c r="N356" s="378" t="s">
        <v>66</v>
      </c>
      <c r="O356" s="372"/>
      <c r="P356" s="372"/>
      <c r="Q356" s="372"/>
      <c r="R356" s="372"/>
      <c r="S356" s="372"/>
      <c r="T356" s="373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66" t="s">
        <v>60</v>
      </c>
      <c r="B357" s="367"/>
      <c r="C357" s="367"/>
      <c r="D357" s="367"/>
      <c r="E357" s="367"/>
      <c r="F357" s="367"/>
      <c r="G357" s="367"/>
      <c r="H357" s="367"/>
      <c r="I357" s="367"/>
      <c r="J357" s="367"/>
      <c r="K357" s="367"/>
      <c r="L357" s="367"/>
      <c r="M357" s="367"/>
      <c r="N357" s="367"/>
      <c r="O357" s="367"/>
      <c r="P357" s="367"/>
      <c r="Q357" s="367"/>
      <c r="R357" s="367"/>
      <c r="S357" s="367"/>
      <c r="T357" s="367"/>
      <c r="U357" s="367"/>
      <c r="V357" s="367"/>
      <c r="W357" s="367"/>
      <c r="X357" s="367"/>
      <c r="Y357" s="347"/>
      <c r="Z357" s="347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61">
        <v>4607091384802</v>
      </c>
      <c r="E358" s="362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4"/>
      <c r="P358" s="364"/>
      <c r="Q358" s="364"/>
      <c r="R358" s="362"/>
      <c r="S358" s="34"/>
      <c r="T358" s="34"/>
      <c r="U358" s="35" t="s">
        <v>65</v>
      </c>
      <c r="V358" s="351">
        <v>15</v>
      </c>
      <c r="W358" s="352">
        <f>IFERROR(IF(V358="",0,CEILING((V358/$H358),1)*$H358),"")</f>
        <v>17.52</v>
      </c>
      <c r="X358" s="36">
        <f>IFERROR(IF(W358=0,"",ROUNDUP(W358/H358,0)*0.00753),"")</f>
        <v>3.0120000000000001E-2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1">
        <v>4607091384826</v>
      </c>
      <c r="E359" s="362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4"/>
      <c r="P359" s="364"/>
      <c r="Q359" s="364"/>
      <c r="R359" s="362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80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81"/>
      <c r="N360" s="378" t="s">
        <v>66</v>
      </c>
      <c r="O360" s="372"/>
      <c r="P360" s="372"/>
      <c r="Q360" s="372"/>
      <c r="R360" s="372"/>
      <c r="S360" s="372"/>
      <c r="T360" s="373"/>
      <c r="U360" s="37" t="s">
        <v>67</v>
      </c>
      <c r="V360" s="353">
        <f>IFERROR(V358/H358,"0")+IFERROR(V359/H359,"0")</f>
        <v>3.4246575342465753</v>
      </c>
      <c r="W360" s="353">
        <f>IFERROR(W358/H358,"0")+IFERROR(W359/H359,"0")</f>
        <v>4</v>
      </c>
      <c r="X360" s="353">
        <f>IFERROR(IF(X358="",0,X358),"0")+IFERROR(IF(X359="",0,X359),"0")</f>
        <v>3.0120000000000001E-2</v>
      </c>
      <c r="Y360" s="354"/>
      <c r="Z360" s="354"/>
    </row>
    <row r="361" spans="1:53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7"/>
      <c r="M361" s="381"/>
      <c r="N361" s="378" t="s">
        <v>66</v>
      </c>
      <c r="O361" s="372"/>
      <c r="P361" s="372"/>
      <c r="Q361" s="372"/>
      <c r="R361" s="372"/>
      <c r="S361" s="372"/>
      <c r="T361" s="373"/>
      <c r="U361" s="37" t="s">
        <v>65</v>
      </c>
      <c r="V361" s="353">
        <f>IFERROR(SUM(V358:V359),"0")</f>
        <v>15</v>
      </c>
      <c r="W361" s="353">
        <f>IFERROR(SUM(W358:W359),"0")</f>
        <v>17.52</v>
      </c>
      <c r="X361" s="37"/>
      <c r="Y361" s="354"/>
      <c r="Z361" s="354"/>
    </row>
    <row r="362" spans="1:53" ht="14.25" hidden="1" customHeight="1" x14ac:dyDescent="0.25">
      <c r="A362" s="366" t="s">
        <v>68</v>
      </c>
      <c r="B362" s="367"/>
      <c r="C362" s="367"/>
      <c r="D362" s="367"/>
      <c r="E362" s="367"/>
      <c r="F362" s="367"/>
      <c r="G362" s="367"/>
      <c r="H362" s="367"/>
      <c r="I362" s="367"/>
      <c r="J362" s="367"/>
      <c r="K362" s="367"/>
      <c r="L362" s="367"/>
      <c r="M362" s="367"/>
      <c r="N362" s="367"/>
      <c r="O362" s="367"/>
      <c r="P362" s="367"/>
      <c r="Q362" s="367"/>
      <c r="R362" s="367"/>
      <c r="S362" s="367"/>
      <c r="T362" s="367"/>
      <c r="U362" s="367"/>
      <c r="V362" s="367"/>
      <c r="W362" s="367"/>
      <c r="X362" s="367"/>
      <c r="Y362" s="347"/>
      <c r="Z362" s="347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1">
        <v>4607091384246</v>
      </c>
      <c r="E363" s="362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4"/>
      <c r="P363" s="364"/>
      <c r="Q363" s="364"/>
      <c r="R363" s="362"/>
      <c r="S363" s="34"/>
      <c r="T363" s="34"/>
      <c r="U363" s="35" t="s">
        <v>65</v>
      </c>
      <c r="V363" s="351">
        <v>369</v>
      </c>
      <c r="W363" s="352">
        <f>IFERROR(IF(V363="",0,CEILING((V363/$H363),1)*$H363),"")</f>
        <v>374.4</v>
      </c>
      <c r="X363" s="36">
        <f>IFERROR(IF(W363=0,"",ROUNDUP(W363/H363,0)*0.02175),"")</f>
        <v>1.044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1">
        <v>4680115881976</v>
      </c>
      <c r="E364" s="362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4"/>
      <c r="P364" s="364"/>
      <c r="Q364" s="364"/>
      <c r="R364" s="362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1">
        <v>4607091384253</v>
      </c>
      <c r="E365" s="362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4"/>
      <c r="P365" s="364"/>
      <c r="Q365" s="364"/>
      <c r="R365" s="362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1">
        <v>4680115881969</v>
      </c>
      <c r="E366" s="362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4"/>
      <c r="P366" s="364"/>
      <c r="Q366" s="364"/>
      <c r="R366" s="362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0"/>
      <c r="B367" s="367"/>
      <c r="C367" s="367"/>
      <c r="D367" s="367"/>
      <c r="E367" s="367"/>
      <c r="F367" s="367"/>
      <c r="G367" s="367"/>
      <c r="H367" s="367"/>
      <c r="I367" s="367"/>
      <c r="J367" s="367"/>
      <c r="K367" s="367"/>
      <c r="L367" s="367"/>
      <c r="M367" s="381"/>
      <c r="N367" s="378" t="s">
        <v>66</v>
      </c>
      <c r="O367" s="372"/>
      <c r="P367" s="372"/>
      <c r="Q367" s="372"/>
      <c r="R367" s="372"/>
      <c r="S367" s="372"/>
      <c r="T367" s="373"/>
      <c r="U367" s="37" t="s">
        <v>67</v>
      </c>
      <c r="V367" s="353">
        <f>IFERROR(V363/H363,"0")+IFERROR(V364/H364,"0")+IFERROR(V365/H365,"0")+IFERROR(V366/H366,"0")</f>
        <v>47.307692307692307</v>
      </c>
      <c r="W367" s="353">
        <f>IFERROR(W363/H363,"0")+IFERROR(W364/H364,"0")+IFERROR(W365/H365,"0")+IFERROR(W366/H366,"0")</f>
        <v>48</v>
      </c>
      <c r="X367" s="353">
        <f>IFERROR(IF(X363="",0,X363),"0")+IFERROR(IF(X364="",0,X364),"0")+IFERROR(IF(X365="",0,X365),"0")+IFERROR(IF(X366="",0,X366),"0")</f>
        <v>1.044</v>
      </c>
      <c r="Y367" s="354"/>
      <c r="Z367" s="354"/>
    </row>
    <row r="368" spans="1:53" x14ac:dyDescent="0.2">
      <c r="A368" s="367"/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81"/>
      <c r="N368" s="378" t="s">
        <v>66</v>
      </c>
      <c r="O368" s="372"/>
      <c r="P368" s="372"/>
      <c r="Q368" s="372"/>
      <c r="R368" s="372"/>
      <c r="S368" s="372"/>
      <c r="T368" s="373"/>
      <c r="U368" s="37" t="s">
        <v>65</v>
      </c>
      <c r="V368" s="353">
        <f>IFERROR(SUM(V363:V366),"0")</f>
        <v>369</v>
      </c>
      <c r="W368" s="353">
        <f>IFERROR(SUM(W363:W366),"0")</f>
        <v>374.4</v>
      </c>
      <c r="X368" s="37"/>
      <c r="Y368" s="354"/>
      <c r="Z368" s="354"/>
    </row>
    <row r="369" spans="1:53" ht="14.25" hidden="1" customHeight="1" x14ac:dyDescent="0.25">
      <c r="A369" s="366" t="s">
        <v>198</v>
      </c>
      <c r="B369" s="367"/>
      <c r="C369" s="367"/>
      <c r="D369" s="367"/>
      <c r="E369" s="367"/>
      <c r="F369" s="367"/>
      <c r="G369" s="367"/>
      <c r="H369" s="367"/>
      <c r="I369" s="367"/>
      <c r="J369" s="367"/>
      <c r="K369" s="367"/>
      <c r="L369" s="367"/>
      <c r="M369" s="367"/>
      <c r="N369" s="367"/>
      <c r="O369" s="367"/>
      <c r="P369" s="367"/>
      <c r="Q369" s="367"/>
      <c r="R369" s="367"/>
      <c r="S369" s="367"/>
      <c r="T369" s="367"/>
      <c r="U369" s="367"/>
      <c r="V369" s="367"/>
      <c r="W369" s="367"/>
      <c r="X369" s="367"/>
      <c r="Y369" s="347"/>
      <c r="Z369" s="347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1">
        <v>4607091389357</v>
      </c>
      <c r="E370" s="362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4"/>
      <c r="P370" s="364"/>
      <c r="Q370" s="364"/>
      <c r="R370" s="362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0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81"/>
      <c r="N371" s="378" t="s">
        <v>66</v>
      </c>
      <c r="O371" s="372"/>
      <c r="P371" s="372"/>
      <c r="Q371" s="372"/>
      <c r="R371" s="372"/>
      <c r="S371" s="372"/>
      <c r="T371" s="373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67"/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81"/>
      <c r="N372" s="378" t="s">
        <v>66</v>
      </c>
      <c r="O372" s="372"/>
      <c r="P372" s="372"/>
      <c r="Q372" s="372"/>
      <c r="R372" s="372"/>
      <c r="S372" s="372"/>
      <c r="T372" s="373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8" t="s">
        <v>509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8"/>
      <c r="Z373" s="48"/>
    </row>
    <row r="374" spans="1:53" ht="16.5" hidden="1" customHeight="1" x14ac:dyDescent="0.25">
      <c r="A374" s="375" t="s">
        <v>510</v>
      </c>
      <c r="B374" s="367"/>
      <c r="C374" s="367"/>
      <c r="D374" s="367"/>
      <c r="E374" s="367"/>
      <c r="F374" s="367"/>
      <c r="G374" s="367"/>
      <c r="H374" s="367"/>
      <c r="I374" s="367"/>
      <c r="J374" s="367"/>
      <c r="K374" s="367"/>
      <c r="L374" s="367"/>
      <c r="M374" s="367"/>
      <c r="N374" s="367"/>
      <c r="O374" s="367"/>
      <c r="P374" s="367"/>
      <c r="Q374" s="367"/>
      <c r="R374" s="367"/>
      <c r="S374" s="367"/>
      <c r="T374" s="367"/>
      <c r="U374" s="367"/>
      <c r="V374" s="367"/>
      <c r="W374" s="367"/>
      <c r="X374" s="367"/>
      <c r="Y374" s="346"/>
      <c r="Z374" s="346"/>
    </row>
    <row r="375" spans="1:53" ht="14.25" hidden="1" customHeight="1" x14ac:dyDescent="0.25">
      <c r="A375" s="366" t="s">
        <v>105</v>
      </c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7"/>
      <c r="N375" s="367"/>
      <c r="O375" s="367"/>
      <c r="P375" s="367"/>
      <c r="Q375" s="367"/>
      <c r="R375" s="367"/>
      <c r="S375" s="367"/>
      <c r="T375" s="367"/>
      <c r="U375" s="367"/>
      <c r="V375" s="367"/>
      <c r="W375" s="367"/>
      <c r="X375" s="367"/>
      <c r="Y375" s="347"/>
      <c r="Z375" s="347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1">
        <v>4607091389708</v>
      </c>
      <c r="E376" s="362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4"/>
      <c r="P376" s="364"/>
      <c r="Q376" s="364"/>
      <c r="R376" s="362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1">
        <v>4607091389692</v>
      </c>
      <c r="E377" s="362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4"/>
      <c r="P377" s="364"/>
      <c r="Q377" s="364"/>
      <c r="R377" s="362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0"/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81"/>
      <c r="N378" s="378" t="s">
        <v>66</v>
      </c>
      <c r="O378" s="372"/>
      <c r="P378" s="372"/>
      <c r="Q378" s="372"/>
      <c r="R378" s="372"/>
      <c r="S378" s="372"/>
      <c r="T378" s="373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67"/>
      <c r="B379" s="367"/>
      <c r="C379" s="367"/>
      <c r="D379" s="367"/>
      <c r="E379" s="367"/>
      <c r="F379" s="367"/>
      <c r="G379" s="367"/>
      <c r="H379" s="367"/>
      <c r="I379" s="367"/>
      <c r="J379" s="367"/>
      <c r="K379" s="367"/>
      <c r="L379" s="367"/>
      <c r="M379" s="381"/>
      <c r="N379" s="378" t="s">
        <v>66</v>
      </c>
      <c r="O379" s="372"/>
      <c r="P379" s="372"/>
      <c r="Q379" s="372"/>
      <c r="R379" s="372"/>
      <c r="S379" s="372"/>
      <c r="T379" s="373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66" t="s">
        <v>60</v>
      </c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7"/>
      <c r="M380" s="367"/>
      <c r="N380" s="367"/>
      <c r="O380" s="367"/>
      <c r="P380" s="367"/>
      <c r="Q380" s="367"/>
      <c r="R380" s="367"/>
      <c r="S380" s="367"/>
      <c r="T380" s="367"/>
      <c r="U380" s="367"/>
      <c r="V380" s="367"/>
      <c r="W380" s="367"/>
      <c r="X380" s="367"/>
      <c r="Y380" s="347"/>
      <c r="Z380" s="347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1">
        <v>4607091389753</v>
      </c>
      <c r="E381" s="362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4"/>
      <c r="P381" s="364"/>
      <c r="Q381" s="364"/>
      <c r="R381" s="362"/>
      <c r="S381" s="34"/>
      <c r="T381" s="34"/>
      <c r="U381" s="35" t="s">
        <v>65</v>
      </c>
      <c r="V381" s="351">
        <v>0</v>
      </c>
      <c r="W381" s="352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1">
        <v>4607091389760</v>
      </c>
      <c r="E382" s="362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4"/>
      <c r="P382" s="364"/>
      <c r="Q382" s="364"/>
      <c r="R382" s="362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1">
        <v>4607091389746</v>
      </c>
      <c r="E383" s="362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4"/>
      <c r="P383" s="364"/>
      <c r="Q383" s="364"/>
      <c r="R383" s="362"/>
      <c r="S383" s="34"/>
      <c r="T383" s="34"/>
      <c r="U383" s="35" t="s">
        <v>65</v>
      </c>
      <c r="V383" s="351">
        <v>342</v>
      </c>
      <c r="W383" s="352">
        <f t="shared" si="18"/>
        <v>344.40000000000003</v>
      </c>
      <c r="X383" s="36">
        <f>IFERROR(IF(W383=0,"",ROUNDUP(W383/H383,0)*0.00753),"")</f>
        <v>0.61746000000000001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1">
        <v>4680115882928</v>
      </c>
      <c r="E384" s="362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4"/>
      <c r="P384" s="364"/>
      <c r="Q384" s="364"/>
      <c r="R384" s="362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1">
        <v>4680115883147</v>
      </c>
      <c r="E385" s="362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4"/>
      <c r="P385" s="364"/>
      <c r="Q385" s="364"/>
      <c r="R385" s="362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1">
        <v>4607091384338</v>
      </c>
      <c r="E386" s="362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4"/>
      <c r="P386" s="364"/>
      <c r="Q386" s="364"/>
      <c r="R386" s="362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1">
        <v>4680115883154</v>
      </c>
      <c r="E387" s="362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4"/>
      <c r="P387" s="364"/>
      <c r="Q387" s="364"/>
      <c r="R387" s="362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1">
        <v>4607091389524</v>
      </c>
      <c r="E388" s="362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4"/>
      <c r="P388" s="364"/>
      <c r="Q388" s="364"/>
      <c r="R388" s="362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1">
        <v>4680115883161</v>
      </c>
      <c r="E389" s="362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4"/>
      <c r="P389" s="364"/>
      <c r="Q389" s="364"/>
      <c r="R389" s="362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1">
        <v>4607091384345</v>
      </c>
      <c r="E390" s="362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4"/>
      <c r="P390" s="364"/>
      <c r="Q390" s="364"/>
      <c r="R390" s="362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1">
        <v>4680115883178</v>
      </c>
      <c r="E391" s="362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4"/>
      <c r="P391" s="364"/>
      <c r="Q391" s="364"/>
      <c r="R391" s="362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1">
        <v>4607091389531</v>
      </c>
      <c r="E392" s="362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4"/>
      <c r="P392" s="364"/>
      <c r="Q392" s="364"/>
      <c r="R392" s="362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1">
        <v>4680115883185</v>
      </c>
      <c r="E393" s="362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4"/>
      <c r="P393" s="364"/>
      <c r="Q393" s="364"/>
      <c r="R393" s="362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0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7"/>
      <c r="M394" s="381"/>
      <c r="N394" s="378" t="s">
        <v>66</v>
      </c>
      <c r="O394" s="372"/>
      <c r="P394" s="372"/>
      <c r="Q394" s="372"/>
      <c r="R394" s="372"/>
      <c r="S394" s="372"/>
      <c r="T394" s="373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81.428571428571431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82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0.61746000000000001</v>
      </c>
      <c r="Y394" s="354"/>
      <c r="Z394" s="354"/>
    </row>
    <row r="395" spans="1:53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7"/>
      <c r="M395" s="381"/>
      <c r="N395" s="378" t="s">
        <v>66</v>
      </c>
      <c r="O395" s="372"/>
      <c r="P395" s="372"/>
      <c r="Q395" s="372"/>
      <c r="R395" s="372"/>
      <c r="S395" s="372"/>
      <c r="T395" s="373"/>
      <c r="U395" s="37" t="s">
        <v>65</v>
      </c>
      <c r="V395" s="353">
        <f>IFERROR(SUM(V381:V393),"0")</f>
        <v>342</v>
      </c>
      <c r="W395" s="353">
        <f>IFERROR(SUM(W381:W393),"0")</f>
        <v>344.40000000000003</v>
      </c>
      <c r="X395" s="37"/>
      <c r="Y395" s="354"/>
      <c r="Z395" s="354"/>
    </row>
    <row r="396" spans="1:53" ht="14.25" hidden="1" customHeight="1" x14ac:dyDescent="0.25">
      <c r="A396" s="366" t="s">
        <v>68</v>
      </c>
      <c r="B396" s="367"/>
      <c r="C396" s="367"/>
      <c r="D396" s="367"/>
      <c r="E396" s="367"/>
      <c r="F396" s="367"/>
      <c r="G396" s="367"/>
      <c r="H396" s="367"/>
      <c r="I396" s="367"/>
      <c r="J396" s="367"/>
      <c r="K396" s="367"/>
      <c r="L396" s="367"/>
      <c r="M396" s="367"/>
      <c r="N396" s="367"/>
      <c r="O396" s="367"/>
      <c r="P396" s="367"/>
      <c r="Q396" s="367"/>
      <c r="R396" s="367"/>
      <c r="S396" s="367"/>
      <c r="T396" s="367"/>
      <c r="U396" s="367"/>
      <c r="V396" s="367"/>
      <c r="W396" s="367"/>
      <c r="X396" s="367"/>
      <c r="Y396" s="347"/>
      <c r="Z396" s="347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1">
        <v>4607091389685</v>
      </c>
      <c r="E397" s="362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4"/>
      <c r="P397" s="364"/>
      <c r="Q397" s="364"/>
      <c r="R397" s="362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1">
        <v>4607091389654</v>
      </c>
      <c r="E398" s="362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5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4"/>
      <c r="P398" s="364"/>
      <c r="Q398" s="364"/>
      <c r="R398" s="362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1">
        <v>4607091384352</v>
      </c>
      <c r="E399" s="362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4"/>
      <c r="P399" s="364"/>
      <c r="Q399" s="364"/>
      <c r="R399" s="362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1">
        <v>4607091389661</v>
      </c>
      <c r="E400" s="362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3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4"/>
      <c r="P400" s="364"/>
      <c r="Q400" s="364"/>
      <c r="R400" s="362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0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7"/>
      <c r="M401" s="381"/>
      <c r="N401" s="378" t="s">
        <v>66</v>
      </c>
      <c r="O401" s="372"/>
      <c r="P401" s="372"/>
      <c r="Q401" s="372"/>
      <c r="R401" s="372"/>
      <c r="S401" s="372"/>
      <c r="T401" s="373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7"/>
      <c r="M402" s="381"/>
      <c r="N402" s="378" t="s">
        <v>66</v>
      </c>
      <c r="O402" s="372"/>
      <c r="P402" s="372"/>
      <c r="Q402" s="372"/>
      <c r="R402" s="372"/>
      <c r="S402" s="372"/>
      <c r="T402" s="373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66" t="s">
        <v>198</v>
      </c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7"/>
      <c r="N403" s="367"/>
      <c r="O403" s="367"/>
      <c r="P403" s="367"/>
      <c r="Q403" s="367"/>
      <c r="R403" s="367"/>
      <c r="S403" s="367"/>
      <c r="T403" s="367"/>
      <c r="U403" s="367"/>
      <c r="V403" s="367"/>
      <c r="W403" s="367"/>
      <c r="X403" s="367"/>
      <c r="Y403" s="347"/>
      <c r="Z403" s="347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1">
        <v>4680115881648</v>
      </c>
      <c r="E404" s="362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6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4"/>
      <c r="P404" s="364"/>
      <c r="Q404" s="364"/>
      <c r="R404" s="362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0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81"/>
      <c r="N405" s="378" t="s">
        <v>66</v>
      </c>
      <c r="O405" s="372"/>
      <c r="P405" s="372"/>
      <c r="Q405" s="372"/>
      <c r="R405" s="372"/>
      <c r="S405" s="372"/>
      <c r="T405" s="373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81"/>
      <c r="N406" s="378" t="s">
        <v>66</v>
      </c>
      <c r="O406" s="372"/>
      <c r="P406" s="372"/>
      <c r="Q406" s="372"/>
      <c r="R406" s="372"/>
      <c r="S406" s="372"/>
      <c r="T406" s="373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66" t="s">
        <v>83</v>
      </c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7"/>
      <c r="M407" s="367"/>
      <c r="N407" s="367"/>
      <c r="O407" s="367"/>
      <c r="P407" s="367"/>
      <c r="Q407" s="367"/>
      <c r="R407" s="367"/>
      <c r="S407" s="367"/>
      <c r="T407" s="367"/>
      <c r="U407" s="367"/>
      <c r="V407" s="367"/>
      <c r="W407" s="367"/>
      <c r="X407" s="367"/>
      <c r="Y407" s="347"/>
      <c r="Z407" s="347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1">
        <v>4680115884359</v>
      </c>
      <c r="E408" s="362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4"/>
      <c r="P408" s="364"/>
      <c r="Q408" s="364"/>
      <c r="R408" s="362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1">
        <v>4680115884335</v>
      </c>
      <c r="E409" s="362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4"/>
      <c r="P409" s="364"/>
      <c r="Q409" s="364"/>
      <c r="R409" s="362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1">
        <v>4680115884342</v>
      </c>
      <c r="E410" s="362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4"/>
      <c r="P410" s="364"/>
      <c r="Q410" s="364"/>
      <c r="R410" s="362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1">
        <v>4680115884113</v>
      </c>
      <c r="E411" s="362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7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4"/>
      <c r="P411" s="364"/>
      <c r="Q411" s="364"/>
      <c r="R411" s="362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0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81"/>
      <c r="N412" s="378" t="s">
        <v>66</v>
      </c>
      <c r="O412" s="372"/>
      <c r="P412" s="372"/>
      <c r="Q412" s="372"/>
      <c r="R412" s="372"/>
      <c r="S412" s="372"/>
      <c r="T412" s="373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hidden="1" x14ac:dyDescent="0.2">
      <c r="A413" s="367"/>
      <c r="B413" s="367"/>
      <c r="C413" s="367"/>
      <c r="D413" s="367"/>
      <c r="E413" s="367"/>
      <c r="F413" s="367"/>
      <c r="G413" s="367"/>
      <c r="H413" s="367"/>
      <c r="I413" s="367"/>
      <c r="J413" s="367"/>
      <c r="K413" s="367"/>
      <c r="L413" s="367"/>
      <c r="M413" s="381"/>
      <c r="N413" s="378" t="s">
        <v>66</v>
      </c>
      <c r="O413" s="372"/>
      <c r="P413" s="372"/>
      <c r="Q413" s="372"/>
      <c r="R413" s="372"/>
      <c r="S413" s="372"/>
      <c r="T413" s="373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hidden="1" customHeight="1" x14ac:dyDescent="0.25">
      <c r="A414" s="375" t="s">
        <v>561</v>
      </c>
      <c r="B414" s="367"/>
      <c r="C414" s="367"/>
      <c r="D414" s="367"/>
      <c r="E414" s="367"/>
      <c r="F414" s="367"/>
      <c r="G414" s="367"/>
      <c r="H414" s="367"/>
      <c r="I414" s="367"/>
      <c r="J414" s="367"/>
      <c r="K414" s="367"/>
      <c r="L414" s="367"/>
      <c r="M414" s="367"/>
      <c r="N414" s="367"/>
      <c r="O414" s="367"/>
      <c r="P414" s="367"/>
      <c r="Q414" s="367"/>
      <c r="R414" s="367"/>
      <c r="S414" s="367"/>
      <c r="T414" s="367"/>
      <c r="U414" s="367"/>
      <c r="V414" s="367"/>
      <c r="W414" s="367"/>
      <c r="X414" s="367"/>
      <c r="Y414" s="346"/>
      <c r="Z414" s="346"/>
    </row>
    <row r="415" spans="1:53" ht="14.25" hidden="1" customHeight="1" x14ac:dyDescent="0.25">
      <c r="A415" s="366" t="s">
        <v>97</v>
      </c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7"/>
      <c r="N415" s="367"/>
      <c r="O415" s="367"/>
      <c r="P415" s="367"/>
      <c r="Q415" s="367"/>
      <c r="R415" s="367"/>
      <c r="S415" s="367"/>
      <c r="T415" s="367"/>
      <c r="U415" s="367"/>
      <c r="V415" s="367"/>
      <c r="W415" s="367"/>
      <c r="X415" s="367"/>
      <c r="Y415" s="347"/>
      <c r="Z415" s="347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1">
        <v>4607091389388</v>
      </c>
      <c r="E416" s="362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4"/>
      <c r="P416" s="364"/>
      <c r="Q416" s="364"/>
      <c r="R416" s="362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1">
        <v>4607091389364</v>
      </c>
      <c r="E417" s="362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4"/>
      <c r="P417" s="364"/>
      <c r="Q417" s="364"/>
      <c r="R417" s="362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0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81"/>
      <c r="N418" s="378" t="s">
        <v>66</v>
      </c>
      <c r="O418" s="372"/>
      <c r="P418" s="372"/>
      <c r="Q418" s="372"/>
      <c r="R418" s="372"/>
      <c r="S418" s="372"/>
      <c r="T418" s="373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367"/>
      <c r="M419" s="381"/>
      <c r="N419" s="378" t="s">
        <v>66</v>
      </c>
      <c r="O419" s="372"/>
      <c r="P419" s="372"/>
      <c r="Q419" s="372"/>
      <c r="R419" s="372"/>
      <c r="S419" s="372"/>
      <c r="T419" s="373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66" t="s">
        <v>60</v>
      </c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367"/>
      <c r="M420" s="367"/>
      <c r="N420" s="367"/>
      <c r="O420" s="367"/>
      <c r="P420" s="367"/>
      <c r="Q420" s="367"/>
      <c r="R420" s="367"/>
      <c r="S420" s="367"/>
      <c r="T420" s="367"/>
      <c r="U420" s="367"/>
      <c r="V420" s="367"/>
      <c r="W420" s="367"/>
      <c r="X420" s="367"/>
      <c r="Y420" s="347"/>
      <c r="Z420" s="347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1">
        <v>4607091389739</v>
      </c>
      <c r="E421" s="362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4"/>
      <c r="P421" s="364"/>
      <c r="Q421" s="364"/>
      <c r="R421" s="362"/>
      <c r="S421" s="34"/>
      <c r="T421" s="34"/>
      <c r="U421" s="35" t="s">
        <v>65</v>
      </c>
      <c r="V421" s="351">
        <v>322</v>
      </c>
      <c r="W421" s="352">
        <f t="shared" ref="W421:W427" si="20">IFERROR(IF(V421="",0,CEILING((V421/$H421),1)*$H421),"")</f>
        <v>323.40000000000003</v>
      </c>
      <c r="X421" s="36">
        <f>IFERROR(IF(W421=0,"",ROUNDUP(W421/H421,0)*0.00753),"")</f>
        <v>0.57981000000000005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1">
        <v>4680115883048</v>
      </c>
      <c r="E422" s="362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7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4"/>
      <c r="P422" s="364"/>
      <c r="Q422" s="364"/>
      <c r="R422" s="362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1">
        <v>4607091389425</v>
      </c>
      <c r="E423" s="362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4"/>
      <c r="P423" s="364"/>
      <c r="Q423" s="364"/>
      <c r="R423" s="362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1">
        <v>4680115882911</v>
      </c>
      <c r="E424" s="362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4"/>
      <c r="P424" s="364"/>
      <c r="Q424" s="364"/>
      <c r="R424" s="362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1">
        <v>4680115880771</v>
      </c>
      <c r="E425" s="362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4"/>
      <c r="P425" s="364"/>
      <c r="Q425" s="364"/>
      <c r="R425" s="362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1">
        <v>4607091389500</v>
      </c>
      <c r="E426" s="362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4"/>
      <c r="P426" s="364"/>
      <c r="Q426" s="364"/>
      <c r="R426" s="362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1">
        <v>4680115881983</v>
      </c>
      <c r="E427" s="362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4"/>
      <c r="P427" s="364"/>
      <c r="Q427" s="364"/>
      <c r="R427" s="362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0"/>
      <c r="B428" s="367"/>
      <c r="C428" s="367"/>
      <c r="D428" s="367"/>
      <c r="E428" s="367"/>
      <c r="F428" s="367"/>
      <c r="G428" s="367"/>
      <c r="H428" s="367"/>
      <c r="I428" s="367"/>
      <c r="J428" s="367"/>
      <c r="K428" s="367"/>
      <c r="L428" s="367"/>
      <c r="M428" s="381"/>
      <c r="N428" s="378" t="s">
        <v>66</v>
      </c>
      <c r="O428" s="372"/>
      <c r="P428" s="372"/>
      <c r="Q428" s="372"/>
      <c r="R428" s="372"/>
      <c r="S428" s="372"/>
      <c r="T428" s="373"/>
      <c r="U428" s="37" t="s">
        <v>67</v>
      </c>
      <c r="V428" s="353">
        <f>IFERROR(V421/H421,"0")+IFERROR(V422/H422,"0")+IFERROR(V423/H423,"0")+IFERROR(V424/H424,"0")+IFERROR(V425/H425,"0")+IFERROR(V426/H426,"0")+IFERROR(V427/H427,"0")</f>
        <v>76.666666666666657</v>
      </c>
      <c r="W428" s="353">
        <f>IFERROR(W421/H421,"0")+IFERROR(W422/H422,"0")+IFERROR(W423/H423,"0")+IFERROR(W424/H424,"0")+IFERROR(W425/H425,"0")+IFERROR(W426/H426,"0")+IFERROR(W427/H427,"0")</f>
        <v>77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0.57981000000000005</v>
      </c>
      <c r="Y428" s="354"/>
      <c r="Z428" s="354"/>
    </row>
    <row r="429" spans="1:53" x14ac:dyDescent="0.2">
      <c r="A429" s="367"/>
      <c r="B429" s="367"/>
      <c r="C429" s="367"/>
      <c r="D429" s="367"/>
      <c r="E429" s="367"/>
      <c r="F429" s="367"/>
      <c r="G429" s="367"/>
      <c r="H429" s="367"/>
      <c r="I429" s="367"/>
      <c r="J429" s="367"/>
      <c r="K429" s="367"/>
      <c r="L429" s="367"/>
      <c r="M429" s="381"/>
      <c r="N429" s="378" t="s">
        <v>66</v>
      </c>
      <c r="O429" s="372"/>
      <c r="P429" s="372"/>
      <c r="Q429" s="372"/>
      <c r="R429" s="372"/>
      <c r="S429" s="372"/>
      <c r="T429" s="373"/>
      <c r="U429" s="37" t="s">
        <v>65</v>
      </c>
      <c r="V429" s="353">
        <f>IFERROR(SUM(V421:V427),"0")</f>
        <v>322</v>
      </c>
      <c r="W429" s="353">
        <f>IFERROR(SUM(W421:W427),"0")</f>
        <v>323.40000000000003</v>
      </c>
      <c r="X429" s="37"/>
      <c r="Y429" s="354"/>
      <c r="Z429" s="354"/>
    </row>
    <row r="430" spans="1:53" ht="14.25" hidden="1" customHeight="1" x14ac:dyDescent="0.25">
      <c r="A430" s="366" t="s">
        <v>92</v>
      </c>
      <c r="B430" s="367"/>
      <c r="C430" s="367"/>
      <c r="D430" s="367"/>
      <c r="E430" s="367"/>
      <c r="F430" s="367"/>
      <c r="G430" s="367"/>
      <c r="H430" s="367"/>
      <c r="I430" s="367"/>
      <c r="J430" s="367"/>
      <c r="K430" s="367"/>
      <c r="L430" s="367"/>
      <c r="M430" s="367"/>
      <c r="N430" s="367"/>
      <c r="O430" s="367"/>
      <c r="P430" s="367"/>
      <c r="Q430" s="367"/>
      <c r="R430" s="367"/>
      <c r="S430" s="367"/>
      <c r="T430" s="367"/>
      <c r="U430" s="367"/>
      <c r="V430" s="367"/>
      <c r="W430" s="367"/>
      <c r="X430" s="367"/>
      <c r="Y430" s="347"/>
      <c r="Z430" s="347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1">
        <v>4680115884090</v>
      </c>
      <c r="E431" s="362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6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4"/>
      <c r="P431" s="364"/>
      <c r="Q431" s="364"/>
      <c r="R431" s="362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0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81"/>
      <c r="N432" s="378" t="s">
        <v>66</v>
      </c>
      <c r="O432" s="372"/>
      <c r="P432" s="372"/>
      <c r="Q432" s="372"/>
      <c r="R432" s="372"/>
      <c r="S432" s="372"/>
      <c r="T432" s="373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67"/>
      <c r="B433" s="367"/>
      <c r="C433" s="367"/>
      <c r="D433" s="367"/>
      <c r="E433" s="367"/>
      <c r="F433" s="367"/>
      <c r="G433" s="367"/>
      <c r="H433" s="367"/>
      <c r="I433" s="367"/>
      <c r="J433" s="367"/>
      <c r="K433" s="367"/>
      <c r="L433" s="367"/>
      <c r="M433" s="381"/>
      <c r="N433" s="378" t="s">
        <v>66</v>
      </c>
      <c r="O433" s="372"/>
      <c r="P433" s="372"/>
      <c r="Q433" s="372"/>
      <c r="R433" s="372"/>
      <c r="S433" s="372"/>
      <c r="T433" s="373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66" t="s">
        <v>582</v>
      </c>
      <c r="B434" s="367"/>
      <c r="C434" s="367"/>
      <c r="D434" s="367"/>
      <c r="E434" s="367"/>
      <c r="F434" s="367"/>
      <c r="G434" s="367"/>
      <c r="H434" s="367"/>
      <c r="I434" s="367"/>
      <c r="J434" s="367"/>
      <c r="K434" s="367"/>
      <c r="L434" s="367"/>
      <c r="M434" s="367"/>
      <c r="N434" s="367"/>
      <c r="O434" s="367"/>
      <c r="P434" s="367"/>
      <c r="Q434" s="367"/>
      <c r="R434" s="367"/>
      <c r="S434" s="367"/>
      <c r="T434" s="367"/>
      <c r="U434" s="367"/>
      <c r="V434" s="367"/>
      <c r="W434" s="367"/>
      <c r="X434" s="367"/>
      <c r="Y434" s="347"/>
      <c r="Z434" s="347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1">
        <v>4680115884564</v>
      </c>
      <c r="E435" s="362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4"/>
      <c r="P435" s="364"/>
      <c r="Q435" s="364"/>
      <c r="R435" s="362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0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81"/>
      <c r="N436" s="378" t="s">
        <v>66</v>
      </c>
      <c r="O436" s="372"/>
      <c r="P436" s="372"/>
      <c r="Q436" s="372"/>
      <c r="R436" s="372"/>
      <c r="S436" s="372"/>
      <c r="T436" s="373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81"/>
      <c r="N437" s="378" t="s">
        <v>66</v>
      </c>
      <c r="O437" s="372"/>
      <c r="P437" s="372"/>
      <c r="Q437" s="372"/>
      <c r="R437" s="372"/>
      <c r="S437" s="372"/>
      <c r="T437" s="373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8" t="s">
        <v>585</v>
      </c>
      <c r="B438" s="419"/>
      <c r="C438" s="419"/>
      <c r="D438" s="419"/>
      <c r="E438" s="419"/>
      <c r="F438" s="419"/>
      <c r="G438" s="419"/>
      <c r="H438" s="419"/>
      <c r="I438" s="419"/>
      <c r="J438" s="419"/>
      <c r="K438" s="419"/>
      <c r="L438" s="419"/>
      <c r="M438" s="419"/>
      <c r="N438" s="419"/>
      <c r="O438" s="419"/>
      <c r="P438" s="419"/>
      <c r="Q438" s="419"/>
      <c r="R438" s="419"/>
      <c r="S438" s="419"/>
      <c r="T438" s="419"/>
      <c r="U438" s="419"/>
      <c r="V438" s="419"/>
      <c r="W438" s="419"/>
      <c r="X438" s="419"/>
      <c r="Y438" s="48"/>
      <c r="Z438" s="48"/>
    </row>
    <row r="439" spans="1:53" ht="16.5" hidden="1" customHeight="1" x14ac:dyDescent="0.25">
      <c r="A439" s="375" t="s">
        <v>585</v>
      </c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7"/>
      <c r="N439" s="367"/>
      <c r="O439" s="367"/>
      <c r="P439" s="367"/>
      <c r="Q439" s="367"/>
      <c r="R439" s="367"/>
      <c r="S439" s="367"/>
      <c r="T439" s="367"/>
      <c r="U439" s="367"/>
      <c r="V439" s="367"/>
      <c r="W439" s="367"/>
      <c r="X439" s="367"/>
      <c r="Y439" s="346"/>
      <c r="Z439" s="346"/>
    </row>
    <row r="440" spans="1:53" ht="14.25" hidden="1" customHeight="1" x14ac:dyDescent="0.25">
      <c r="A440" s="366" t="s">
        <v>105</v>
      </c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7"/>
      <c r="N440" s="367"/>
      <c r="O440" s="367"/>
      <c r="P440" s="367"/>
      <c r="Q440" s="367"/>
      <c r="R440" s="367"/>
      <c r="S440" s="367"/>
      <c r="T440" s="367"/>
      <c r="U440" s="367"/>
      <c r="V440" s="367"/>
      <c r="W440" s="367"/>
      <c r="X440" s="367"/>
      <c r="Y440" s="347"/>
      <c r="Z440" s="347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1">
        <v>4607091389067</v>
      </c>
      <c r="E441" s="362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4"/>
      <c r="P441" s="364"/>
      <c r="Q441" s="364"/>
      <c r="R441" s="362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1">
        <v>4607091389067</v>
      </c>
      <c r="E442" s="362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72" t="s">
        <v>589</v>
      </c>
      <c r="O442" s="364"/>
      <c r="P442" s="364"/>
      <c r="Q442" s="364"/>
      <c r="R442" s="362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61">
        <v>4607091383522</v>
      </c>
      <c r="E443" s="362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4"/>
      <c r="P443" s="364"/>
      <c r="Q443" s="364"/>
      <c r="R443" s="362"/>
      <c r="S443" s="34"/>
      <c r="T443" s="34"/>
      <c r="U443" s="35" t="s">
        <v>65</v>
      </c>
      <c r="V443" s="351">
        <v>148</v>
      </c>
      <c r="W443" s="352">
        <f t="shared" si="21"/>
        <v>153.12</v>
      </c>
      <c r="X443" s="36">
        <f t="shared" si="22"/>
        <v>0.34683999999999998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61">
        <v>4607091383522</v>
      </c>
      <c r="E444" s="362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34" t="s">
        <v>594</v>
      </c>
      <c r="O444" s="364"/>
      <c r="P444" s="364"/>
      <c r="Q444" s="364"/>
      <c r="R444" s="362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61">
        <v>4607091384437</v>
      </c>
      <c r="E445" s="362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64"/>
      <c r="P445" s="364"/>
      <c r="Q445" s="364"/>
      <c r="R445" s="362"/>
      <c r="S445" s="34"/>
      <c r="T445" s="34"/>
      <c r="U445" s="35" t="s">
        <v>65</v>
      </c>
      <c r="V445" s="351">
        <v>43</v>
      </c>
      <c r="W445" s="352">
        <f t="shared" si="21"/>
        <v>47.52</v>
      </c>
      <c r="X445" s="36">
        <f t="shared" si="22"/>
        <v>0.10764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61">
        <v>4607091384437</v>
      </c>
      <c r="E446" s="362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53" t="s">
        <v>598</v>
      </c>
      <c r="O446" s="364"/>
      <c r="P446" s="364"/>
      <c r="Q446" s="364"/>
      <c r="R446" s="362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61">
        <v>4680115884502</v>
      </c>
      <c r="E447" s="362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703" t="s">
        <v>601</v>
      </c>
      <c r="O447" s="364"/>
      <c r="P447" s="364"/>
      <c r="Q447" s="364"/>
      <c r="R447" s="362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61">
        <v>4607091389104</v>
      </c>
      <c r="E448" s="362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64"/>
      <c r="P448" s="364"/>
      <c r="Q448" s="364"/>
      <c r="R448" s="362"/>
      <c r="S448" s="34"/>
      <c r="T448" s="34"/>
      <c r="U448" s="35" t="s">
        <v>65</v>
      </c>
      <c r="V448" s="351">
        <v>122</v>
      </c>
      <c r="W448" s="352">
        <f t="shared" si="21"/>
        <v>126.72</v>
      </c>
      <c r="X448" s="36">
        <f t="shared" si="22"/>
        <v>0.28704000000000002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61">
        <v>4607091389104</v>
      </c>
      <c r="E449" s="362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88" t="s">
        <v>605</v>
      </c>
      <c r="O449" s="364"/>
      <c r="P449" s="364"/>
      <c r="Q449" s="364"/>
      <c r="R449" s="362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61">
        <v>4680115884519</v>
      </c>
      <c r="E450" s="362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591" t="s">
        <v>608</v>
      </c>
      <c r="O450" s="364"/>
      <c r="P450" s="364"/>
      <c r="Q450" s="364"/>
      <c r="R450" s="362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61">
        <v>4680115880603</v>
      </c>
      <c r="E451" s="362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64"/>
      <c r="P451" s="364"/>
      <c r="Q451" s="364"/>
      <c r="R451" s="362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61">
        <v>4680115880603</v>
      </c>
      <c r="E452" s="362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593" t="s">
        <v>612</v>
      </c>
      <c r="O452" s="364"/>
      <c r="P452" s="364"/>
      <c r="Q452" s="364"/>
      <c r="R452" s="362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61">
        <v>4607091389999</v>
      </c>
      <c r="E453" s="362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64"/>
      <c r="P453" s="364"/>
      <c r="Q453" s="364"/>
      <c r="R453" s="362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61">
        <v>4607091389999</v>
      </c>
      <c r="E454" s="362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396" t="s">
        <v>616</v>
      </c>
      <c r="O454" s="364"/>
      <c r="P454" s="364"/>
      <c r="Q454" s="364"/>
      <c r="R454" s="362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61">
        <v>4680115882782</v>
      </c>
      <c r="E455" s="362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72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64"/>
      <c r="P455" s="364"/>
      <c r="Q455" s="364"/>
      <c r="R455" s="362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61">
        <v>4680115882782</v>
      </c>
      <c r="E456" s="362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73" t="s">
        <v>620</v>
      </c>
      <c r="O456" s="364"/>
      <c r="P456" s="364"/>
      <c r="Q456" s="364"/>
      <c r="R456" s="362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61">
        <v>4607091389098</v>
      </c>
      <c r="E457" s="362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4"/>
      <c r="P457" s="364"/>
      <c r="Q457" s="364"/>
      <c r="R457" s="362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61">
        <v>4607091389982</v>
      </c>
      <c r="E458" s="362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64"/>
      <c r="P458" s="364"/>
      <c r="Q458" s="364"/>
      <c r="R458" s="362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61">
        <v>4607091389982</v>
      </c>
      <c r="E459" s="362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33" t="s">
        <v>626</v>
      </c>
      <c r="O459" s="364"/>
      <c r="P459" s="364"/>
      <c r="Q459" s="364"/>
      <c r="R459" s="362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80"/>
      <c r="B460" s="367"/>
      <c r="C460" s="367"/>
      <c r="D460" s="367"/>
      <c r="E460" s="367"/>
      <c r="F460" s="367"/>
      <c r="G460" s="367"/>
      <c r="H460" s="367"/>
      <c r="I460" s="367"/>
      <c r="J460" s="367"/>
      <c r="K460" s="367"/>
      <c r="L460" s="367"/>
      <c r="M460" s="381"/>
      <c r="N460" s="378" t="s">
        <v>66</v>
      </c>
      <c r="O460" s="372"/>
      <c r="P460" s="372"/>
      <c r="Q460" s="372"/>
      <c r="R460" s="372"/>
      <c r="S460" s="372"/>
      <c r="T460" s="373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59.280303030303031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62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0.74151999999999996</v>
      </c>
      <c r="Y460" s="354"/>
      <c r="Z460" s="354"/>
    </row>
    <row r="461" spans="1:53" x14ac:dyDescent="0.2">
      <c r="A461" s="367"/>
      <c r="B461" s="367"/>
      <c r="C461" s="367"/>
      <c r="D461" s="367"/>
      <c r="E461" s="367"/>
      <c r="F461" s="367"/>
      <c r="G461" s="367"/>
      <c r="H461" s="367"/>
      <c r="I461" s="367"/>
      <c r="J461" s="367"/>
      <c r="K461" s="367"/>
      <c r="L461" s="367"/>
      <c r="M461" s="381"/>
      <c r="N461" s="378" t="s">
        <v>66</v>
      </c>
      <c r="O461" s="372"/>
      <c r="P461" s="372"/>
      <c r="Q461" s="372"/>
      <c r="R461" s="372"/>
      <c r="S461" s="372"/>
      <c r="T461" s="373"/>
      <c r="U461" s="37" t="s">
        <v>65</v>
      </c>
      <c r="V461" s="353">
        <f>IFERROR(SUM(V441:V459),"0")</f>
        <v>313</v>
      </c>
      <c r="W461" s="353">
        <f>IFERROR(SUM(W441:W459),"0")</f>
        <v>327.36</v>
      </c>
      <c r="X461" s="37"/>
      <c r="Y461" s="354"/>
      <c r="Z461" s="354"/>
    </row>
    <row r="462" spans="1:53" ht="14.25" hidden="1" customHeight="1" x14ac:dyDescent="0.25">
      <c r="A462" s="366" t="s">
        <v>97</v>
      </c>
      <c r="B462" s="367"/>
      <c r="C462" s="367"/>
      <c r="D462" s="367"/>
      <c r="E462" s="367"/>
      <c r="F462" s="367"/>
      <c r="G462" s="367"/>
      <c r="H462" s="367"/>
      <c r="I462" s="367"/>
      <c r="J462" s="367"/>
      <c r="K462" s="367"/>
      <c r="L462" s="367"/>
      <c r="M462" s="367"/>
      <c r="N462" s="367"/>
      <c r="O462" s="367"/>
      <c r="P462" s="367"/>
      <c r="Q462" s="367"/>
      <c r="R462" s="367"/>
      <c r="S462" s="367"/>
      <c r="T462" s="367"/>
      <c r="U462" s="367"/>
      <c r="V462" s="367"/>
      <c r="W462" s="367"/>
      <c r="X462" s="367"/>
      <c r="Y462" s="347"/>
      <c r="Z462" s="347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61">
        <v>4607091388930</v>
      </c>
      <c r="E463" s="362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6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4"/>
      <c r="P463" s="364"/>
      <c r="Q463" s="364"/>
      <c r="R463" s="362"/>
      <c r="S463" s="34"/>
      <c r="T463" s="34"/>
      <c r="U463" s="35" t="s">
        <v>65</v>
      </c>
      <c r="V463" s="351">
        <v>127</v>
      </c>
      <c r="W463" s="352">
        <f>IFERROR(IF(V463="",0,CEILING((V463/$H463),1)*$H463),"")</f>
        <v>132</v>
      </c>
      <c r="X463" s="36">
        <f>IFERROR(IF(W463=0,"",ROUNDUP(W463/H463,0)*0.01196),"")</f>
        <v>0.29899999999999999</v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61">
        <v>4680115880054</v>
      </c>
      <c r="E464" s="362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4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4"/>
      <c r="P464" s="364"/>
      <c r="Q464" s="364"/>
      <c r="R464" s="362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80"/>
      <c r="B465" s="367"/>
      <c r="C465" s="367"/>
      <c r="D465" s="367"/>
      <c r="E465" s="367"/>
      <c r="F465" s="367"/>
      <c r="G465" s="367"/>
      <c r="H465" s="367"/>
      <c r="I465" s="367"/>
      <c r="J465" s="367"/>
      <c r="K465" s="367"/>
      <c r="L465" s="367"/>
      <c r="M465" s="381"/>
      <c r="N465" s="378" t="s">
        <v>66</v>
      </c>
      <c r="O465" s="372"/>
      <c r="P465" s="372"/>
      <c r="Q465" s="372"/>
      <c r="R465" s="372"/>
      <c r="S465" s="372"/>
      <c r="T465" s="373"/>
      <c r="U465" s="37" t="s">
        <v>67</v>
      </c>
      <c r="V465" s="353">
        <f>IFERROR(V463/H463,"0")+IFERROR(V464/H464,"0")</f>
        <v>24.053030303030301</v>
      </c>
      <c r="W465" s="353">
        <f>IFERROR(W463/H463,"0")+IFERROR(W464/H464,"0")</f>
        <v>25</v>
      </c>
      <c r="X465" s="353">
        <f>IFERROR(IF(X463="",0,X463),"0")+IFERROR(IF(X464="",0,X464),"0")</f>
        <v>0.29899999999999999</v>
      </c>
      <c r="Y465" s="354"/>
      <c r="Z465" s="354"/>
    </row>
    <row r="466" spans="1:53" x14ac:dyDescent="0.2">
      <c r="A466" s="367"/>
      <c r="B466" s="367"/>
      <c r="C466" s="367"/>
      <c r="D466" s="367"/>
      <c r="E466" s="367"/>
      <c r="F466" s="367"/>
      <c r="G466" s="367"/>
      <c r="H466" s="367"/>
      <c r="I466" s="367"/>
      <c r="J466" s="367"/>
      <c r="K466" s="367"/>
      <c r="L466" s="367"/>
      <c r="M466" s="381"/>
      <c r="N466" s="378" t="s">
        <v>66</v>
      </c>
      <c r="O466" s="372"/>
      <c r="P466" s="372"/>
      <c r="Q466" s="372"/>
      <c r="R466" s="372"/>
      <c r="S466" s="372"/>
      <c r="T466" s="373"/>
      <c r="U466" s="37" t="s">
        <v>65</v>
      </c>
      <c r="V466" s="353">
        <f>IFERROR(SUM(V463:V464),"0")</f>
        <v>127</v>
      </c>
      <c r="W466" s="353">
        <f>IFERROR(SUM(W463:W464),"0")</f>
        <v>132</v>
      </c>
      <c r="X466" s="37"/>
      <c r="Y466" s="354"/>
      <c r="Z466" s="354"/>
    </row>
    <row r="467" spans="1:53" ht="14.25" hidden="1" customHeight="1" x14ac:dyDescent="0.25">
      <c r="A467" s="366" t="s">
        <v>60</v>
      </c>
      <c r="B467" s="367"/>
      <c r="C467" s="367"/>
      <c r="D467" s="367"/>
      <c r="E467" s="367"/>
      <c r="F467" s="367"/>
      <c r="G467" s="367"/>
      <c r="H467" s="367"/>
      <c r="I467" s="367"/>
      <c r="J467" s="367"/>
      <c r="K467" s="367"/>
      <c r="L467" s="367"/>
      <c r="M467" s="367"/>
      <c r="N467" s="367"/>
      <c r="O467" s="367"/>
      <c r="P467" s="367"/>
      <c r="Q467" s="367"/>
      <c r="R467" s="367"/>
      <c r="S467" s="367"/>
      <c r="T467" s="367"/>
      <c r="U467" s="367"/>
      <c r="V467" s="367"/>
      <c r="W467" s="367"/>
      <c r="X467" s="367"/>
      <c r="Y467" s="347"/>
      <c r="Z467" s="347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61">
        <v>4680115883116</v>
      </c>
      <c r="E468" s="362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4"/>
      <c r="P468" s="364"/>
      <c r="Q468" s="364"/>
      <c r="R468" s="362"/>
      <c r="S468" s="34"/>
      <c r="T468" s="34"/>
      <c r="U468" s="35" t="s">
        <v>65</v>
      </c>
      <c r="V468" s="351">
        <v>166</v>
      </c>
      <c r="W468" s="352">
        <f t="shared" ref="W468:W473" si="24">IFERROR(IF(V468="",0,CEILING((V468/$H468),1)*$H468),"")</f>
        <v>168.96</v>
      </c>
      <c r="X468" s="36">
        <f>IFERROR(IF(W468=0,"",ROUNDUP(W468/H468,0)*0.01196),"")</f>
        <v>0.38272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61">
        <v>4680115883093</v>
      </c>
      <c r="E469" s="362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4"/>
      <c r="P469" s="364"/>
      <c r="Q469" s="364"/>
      <c r="R469" s="362"/>
      <c r="S469" s="34"/>
      <c r="T469" s="34"/>
      <c r="U469" s="35" t="s">
        <v>65</v>
      </c>
      <c r="V469" s="351">
        <v>121</v>
      </c>
      <c r="W469" s="352">
        <f t="shared" si="24"/>
        <v>121.44000000000001</v>
      </c>
      <c r="X469" s="36">
        <f>IFERROR(IF(W469=0,"",ROUNDUP(W469/H469,0)*0.01196),"")</f>
        <v>0.27507999999999999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61">
        <v>4680115883109</v>
      </c>
      <c r="E470" s="362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4"/>
      <c r="P470" s="364"/>
      <c r="Q470" s="364"/>
      <c r="R470" s="362"/>
      <c r="S470" s="34"/>
      <c r="T470" s="34"/>
      <c r="U470" s="35" t="s">
        <v>65</v>
      </c>
      <c r="V470" s="351">
        <v>112</v>
      </c>
      <c r="W470" s="352">
        <f t="shared" si="24"/>
        <v>116.16000000000001</v>
      </c>
      <c r="X470" s="36">
        <f>IFERROR(IF(W470=0,"",ROUNDUP(W470/H470,0)*0.01196),"")</f>
        <v>0.26312000000000002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61">
        <v>4680115882072</v>
      </c>
      <c r="E471" s="362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4"/>
      <c r="P471" s="364"/>
      <c r="Q471" s="364"/>
      <c r="R471" s="362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61">
        <v>4680115882102</v>
      </c>
      <c r="E472" s="362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4"/>
      <c r="P472" s="364"/>
      <c r="Q472" s="364"/>
      <c r="R472" s="362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61">
        <v>4680115882096</v>
      </c>
      <c r="E473" s="362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4"/>
      <c r="P473" s="364"/>
      <c r="Q473" s="364"/>
      <c r="R473" s="362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80"/>
      <c r="B474" s="367"/>
      <c r="C474" s="367"/>
      <c r="D474" s="367"/>
      <c r="E474" s="367"/>
      <c r="F474" s="367"/>
      <c r="G474" s="367"/>
      <c r="H474" s="367"/>
      <c r="I474" s="367"/>
      <c r="J474" s="367"/>
      <c r="K474" s="367"/>
      <c r="L474" s="367"/>
      <c r="M474" s="381"/>
      <c r="N474" s="378" t="s">
        <v>66</v>
      </c>
      <c r="O474" s="372"/>
      <c r="P474" s="372"/>
      <c r="Q474" s="372"/>
      <c r="R474" s="372"/>
      <c r="S474" s="372"/>
      <c r="T474" s="373"/>
      <c r="U474" s="37" t="s">
        <v>67</v>
      </c>
      <c r="V474" s="353">
        <f>IFERROR(V468/H468,"0")+IFERROR(V469/H469,"0")+IFERROR(V470/H470,"0")+IFERROR(V471/H471,"0")+IFERROR(V472/H472,"0")+IFERROR(V473/H473,"0")</f>
        <v>75.568181818181813</v>
      </c>
      <c r="W474" s="353">
        <f>IFERROR(W468/H468,"0")+IFERROR(W469/H469,"0")+IFERROR(W470/H470,"0")+IFERROR(W471/H471,"0")+IFERROR(W472/H472,"0")+IFERROR(W473/H473,"0")</f>
        <v>77</v>
      </c>
      <c r="X474" s="353">
        <f>IFERROR(IF(X468="",0,X468),"0")+IFERROR(IF(X469="",0,X469),"0")+IFERROR(IF(X470="",0,X470),"0")+IFERROR(IF(X471="",0,X471),"0")+IFERROR(IF(X472="",0,X472),"0")+IFERROR(IF(X473="",0,X473),"0")</f>
        <v>0.92091999999999996</v>
      </c>
      <c r="Y474" s="354"/>
      <c r="Z474" s="354"/>
    </row>
    <row r="475" spans="1:53" x14ac:dyDescent="0.2">
      <c r="A475" s="367"/>
      <c r="B475" s="367"/>
      <c r="C475" s="367"/>
      <c r="D475" s="367"/>
      <c r="E475" s="367"/>
      <c r="F475" s="367"/>
      <c r="G475" s="367"/>
      <c r="H475" s="367"/>
      <c r="I475" s="367"/>
      <c r="J475" s="367"/>
      <c r="K475" s="367"/>
      <c r="L475" s="367"/>
      <c r="M475" s="381"/>
      <c r="N475" s="378" t="s">
        <v>66</v>
      </c>
      <c r="O475" s="372"/>
      <c r="P475" s="372"/>
      <c r="Q475" s="372"/>
      <c r="R475" s="372"/>
      <c r="S475" s="372"/>
      <c r="T475" s="373"/>
      <c r="U475" s="37" t="s">
        <v>65</v>
      </c>
      <c r="V475" s="353">
        <f>IFERROR(SUM(V468:V473),"0")</f>
        <v>399</v>
      </c>
      <c r="W475" s="353">
        <f>IFERROR(SUM(W468:W473),"0")</f>
        <v>406.56000000000006</v>
      </c>
      <c r="X475" s="37"/>
      <c r="Y475" s="354"/>
      <c r="Z475" s="354"/>
    </row>
    <row r="476" spans="1:53" ht="14.25" hidden="1" customHeight="1" x14ac:dyDescent="0.25">
      <c r="A476" s="366" t="s">
        <v>68</v>
      </c>
      <c r="B476" s="367"/>
      <c r="C476" s="367"/>
      <c r="D476" s="367"/>
      <c r="E476" s="367"/>
      <c r="F476" s="367"/>
      <c r="G476" s="367"/>
      <c r="H476" s="367"/>
      <c r="I476" s="367"/>
      <c r="J476" s="367"/>
      <c r="K476" s="367"/>
      <c r="L476" s="367"/>
      <c r="M476" s="367"/>
      <c r="N476" s="367"/>
      <c r="O476" s="367"/>
      <c r="P476" s="367"/>
      <c r="Q476" s="367"/>
      <c r="R476" s="367"/>
      <c r="S476" s="367"/>
      <c r="T476" s="367"/>
      <c r="U476" s="367"/>
      <c r="V476" s="367"/>
      <c r="W476" s="367"/>
      <c r="X476" s="367"/>
      <c r="Y476" s="347"/>
      <c r="Z476" s="347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61">
        <v>4607091383409</v>
      </c>
      <c r="E477" s="362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4"/>
      <c r="P477" s="364"/>
      <c r="Q477" s="364"/>
      <c r="R477" s="362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61">
        <v>4607091383416</v>
      </c>
      <c r="E478" s="362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6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4"/>
      <c r="P478" s="364"/>
      <c r="Q478" s="364"/>
      <c r="R478" s="362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61">
        <v>4680115883536</v>
      </c>
      <c r="E479" s="362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4"/>
      <c r="P479" s="364"/>
      <c r="Q479" s="364"/>
      <c r="R479" s="362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80"/>
      <c r="B480" s="367"/>
      <c r="C480" s="367"/>
      <c r="D480" s="367"/>
      <c r="E480" s="367"/>
      <c r="F480" s="367"/>
      <c r="G480" s="367"/>
      <c r="H480" s="367"/>
      <c r="I480" s="367"/>
      <c r="J480" s="367"/>
      <c r="K480" s="367"/>
      <c r="L480" s="367"/>
      <c r="M480" s="381"/>
      <c r="N480" s="378" t="s">
        <v>66</v>
      </c>
      <c r="O480" s="372"/>
      <c r="P480" s="372"/>
      <c r="Q480" s="372"/>
      <c r="R480" s="372"/>
      <c r="S480" s="372"/>
      <c r="T480" s="373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67"/>
      <c r="B481" s="367"/>
      <c r="C481" s="367"/>
      <c r="D481" s="367"/>
      <c r="E481" s="367"/>
      <c r="F481" s="367"/>
      <c r="G481" s="367"/>
      <c r="H481" s="367"/>
      <c r="I481" s="367"/>
      <c r="J481" s="367"/>
      <c r="K481" s="367"/>
      <c r="L481" s="367"/>
      <c r="M481" s="381"/>
      <c r="N481" s="378" t="s">
        <v>66</v>
      </c>
      <c r="O481" s="372"/>
      <c r="P481" s="372"/>
      <c r="Q481" s="372"/>
      <c r="R481" s="372"/>
      <c r="S481" s="372"/>
      <c r="T481" s="373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8" t="s">
        <v>649</v>
      </c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19"/>
      <c r="N482" s="419"/>
      <c r="O482" s="419"/>
      <c r="P482" s="419"/>
      <c r="Q482" s="419"/>
      <c r="R482" s="419"/>
      <c r="S482" s="419"/>
      <c r="T482" s="419"/>
      <c r="U482" s="419"/>
      <c r="V482" s="419"/>
      <c r="W482" s="419"/>
      <c r="X482" s="419"/>
      <c r="Y482" s="48"/>
      <c r="Z482" s="48"/>
    </row>
    <row r="483" spans="1:53" ht="16.5" hidden="1" customHeight="1" x14ac:dyDescent="0.25">
      <c r="A483" s="375" t="s">
        <v>650</v>
      </c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7"/>
      <c r="N483" s="367"/>
      <c r="O483" s="367"/>
      <c r="P483" s="367"/>
      <c r="Q483" s="367"/>
      <c r="R483" s="367"/>
      <c r="S483" s="367"/>
      <c r="T483" s="367"/>
      <c r="U483" s="367"/>
      <c r="V483" s="367"/>
      <c r="W483" s="367"/>
      <c r="X483" s="367"/>
      <c r="Y483" s="346"/>
      <c r="Z483" s="346"/>
    </row>
    <row r="484" spans="1:53" ht="14.25" hidden="1" customHeight="1" x14ac:dyDescent="0.25">
      <c r="A484" s="366" t="s">
        <v>105</v>
      </c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7"/>
      <c r="N484" s="367"/>
      <c r="O484" s="367"/>
      <c r="P484" s="367"/>
      <c r="Q484" s="367"/>
      <c r="R484" s="367"/>
      <c r="S484" s="367"/>
      <c r="T484" s="367"/>
      <c r="U484" s="367"/>
      <c r="V484" s="367"/>
      <c r="W484" s="367"/>
      <c r="X484" s="367"/>
      <c r="Y484" s="347"/>
      <c r="Z484" s="347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61">
        <v>4640242181011</v>
      </c>
      <c r="E485" s="362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505" t="s">
        <v>653</v>
      </c>
      <c r="O485" s="364"/>
      <c r="P485" s="364"/>
      <c r="Q485" s="364"/>
      <c r="R485" s="362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61">
        <v>4640242180922</v>
      </c>
      <c r="E486" s="362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704" t="s">
        <v>656</v>
      </c>
      <c r="O486" s="364"/>
      <c r="P486" s="364"/>
      <c r="Q486" s="364"/>
      <c r="R486" s="362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61">
        <v>4640242180441</v>
      </c>
      <c r="E487" s="362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09" t="s">
        <v>659</v>
      </c>
      <c r="O487" s="364"/>
      <c r="P487" s="364"/>
      <c r="Q487" s="364"/>
      <c r="R487" s="362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61">
        <v>4640242180564</v>
      </c>
      <c r="E488" s="362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492" t="s">
        <v>662</v>
      </c>
      <c r="O488" s="364"/>
      <c r="P488" s="364"/>
      <c r="Q488" s="364"/>
      <c r="R488" s="362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61">
        <v>4640242180038</v>
      </c>
      <c r="E489" s="362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718" t="s">
        <v>665</v>
      </c>
      <c r="O489" s="364"/>
      <c r="P489" s="364"/>
      <c r="Q489" s="364"/>
      <c r="R489" s="362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80"/>
      <c r="B490" s="367"/>
      <c r="C490" s="367"/>
      <c r="D490" s="367"/>
      <c r="E490" s="367"/>
      <c r="F490" s="367"/>
      <c r="G490" s="367"/>
      <c r="H490" s="367"/>
      <c r="I490" s="367"/>
      <c r="J490" s="367"/>
      <c r="K490" s="367"/>
      <c r="L490" s="367"/>
      <c r="M490" s="381"/>
      <c r="N490" s="378" t="s">
        <v>66</v>
      </c>
      <c r="O490" s="372"/>
      <c r="P490" s="372"/>
      <c r="Q490" s="372"/>
      <c r="R490" s="372"/>
      <c r="S490" s="372"/>
      <c r="T490" s="373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67"/>
      <c r="B491" s="367"/>
      <c r="C491" s="367"/>
      <c r="D491" s="367"/>
      <c r="E491" s="367"/>
      <c r="F491" s="367"/>
      <c r="G491" s="367"/>
      <c r="H491" s="367"/>
      <c r="I491" s="367"/>
      <c r="J491" s="367"/>
      <c r="K491" s="367"/>
      <c r="L491" s="367"/>
      <c r="M491" s="381"/>
      <c r="N491" s="378" t="s">
        <v>66</v>
      </c>
      <c r="O491" s="372"/>
      <c r="P491" s="372"/>
      <c r="Q491" s="372"/>
      <c r="R491" s="372"/>
      <c r="S491" s="372"/>
      <c r="T491" s="373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66" t="s">
        <v>97</v>
      </c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7"/>
      <c r="N492" s="367"/>
      <c r="O492" s="367"/>
      <c r="P492" s="367"/>
      <c r="Q492" s="367"/>
      <c r="R492" s="367"/>
      <c r="S492" s="367"/>
      <c r="T492" s="367"/>
      <c r="U492" s="367"/>
      <c r="V492" s="367"/>
      <c r="W492" s="367"/>
      <c r="X492" s="367"/>
      <c r="Y492" s="347"/>
      <c r="Z492" s="347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61">
        <v>4640242180090</v>
      </c>
      <c r="E493" s="362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483" t="s">
        <v>668</v>
      </c>
      <c r="O493" s="364"/>
      <c r="P493" s="364"/>
      <c r="Q493" s="364"/>
      <c r="R493" s="362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61">
        <v>4640242180526</v>
      </c>
      <c r="E494" s="362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6" t="s">
        <v>671</v>
      </c>
      <c r="O494" s="364"/>
      <c r="P494" s="364"/>
      <c r="Q494" s="364"/>
      <c r="R494" s="362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61">
        <v>4640242180519</v>
      </c>
      <c r="E495" s="362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13" t="s">
        <v>674</v>
      </c>
      <c r="O495" s="364"/>
      <c r="P495" s="364"/>
      <c r="Q495" s="364"/>
      <c r="R495" s="362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80"/>
      <c r="B496" s="367"/>
      <c r="C496" s="367"/>
      <c r="D496" s="367"/>
      <c r="E496" s="367"/>
      <c r="F496" s="367"/>
      <c r="G496" s="367"/>
      <c r="H496" s="367"/>
      <c r="I496" s="367"/>
      <c r="J496" s="367"/>
      <c r="K496" s="367"/>
      <c r="L496" s="367"/>
      <c r="M496" s="381"/>
      <c r="N496" s="378" t="s">
        <v>66</v>
      </c>
      <c r="O496" s="372"/>
      <c r="P496" s="372"/>
      <c r="Q496" s="372"/>
      <c r="R496" s="372"/>
      <c r="S496" s="372"/>
      <c r="T496" s="373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67"/>
      <c r="B497" s="367"/>
      <c r="C497" s="367"/>
      <c r="D497" s="367"/>
      <c r="E497" s="367"/>
      <c r="F497" s="367"/>
      <c r="G497" s="367"/>
      <c r="H497" s="367"/>
      <c r="I497" s="367"/>
      <c r="J497" s="367"/>
      <c r="K497" s="367"/>
      <c r="L497" s="367"/>
      <c r="M497" s="381"/>
      <c r="N497" s="378" t="s">
        <v>66</v>
      </c>
      <c r="O497" s="372"/>
      <c r="P497" s="372"/>
      <c r="Q497" s="372"/>
      <c r="R497" s="372"/>
      <c r="S497" s="372"/>
      <c r="T497" s="373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66" t="s">
        <v>60</v>
      </c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7"/>
      <c r="N498" s="367"/>
      <c r="O498" s="367"/>
      <c r="P498" s="367"/>
      <c r="Q498" s="367"/>
      <c r="R498" s="367"/>
      <c r="S498" s="367"/>
      <c r="T498" s="367"/>
      <c r="U498" s="367"/>
      <c r="V498" s="367"/>
      <c r="W498" s="367"/>
      <c r="X498" s="367"/>
      <c r="Y498" s="347"/>
      <c r="Z498" s="347"/>
    </row>
    <row r="499" spans="1:53" ht="27" hidden="1" customHeight="1" x14ac:dyDescent="0.25">
      <c r="A499" s="54" t="s">
        <v>675</v>
      </c>
      <c r="B499" s="54" t="s">
        <v>676</v>
      </c>
      <c r="C499" s="31">
        <v>4301031280</v>
      </c>
      <c r="D499" s="361">
        <v>4640242180816</v>
      </c>
      <c r="E499" s="362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4" t="s">
        <v>677</v>
      </c>
      <c r="O499" s="364"/>
      <c r="P499" s="364"/>
      <c r="Q499" s="364"/>
      <c r="R499" s="362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678</v>
      </c>
      <c r="B500" s="54" t="s">
        <v>679</v>
      </c>
      <c r="C500" s="31">
        <v>4301031244</v>
      </c>
      <c r="D500" s="361">
        <v>4640242180595</v>
      </c>
      <c r="E500" s="362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63" t="s">
        <v>680</v>
      </c>
      <c r="O500" s="364"/>
      <c r="P500" s="364"/>
      <c r="Q500" s="364"/>
      <c r="R500" s="362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61">
        <v>4640242180908</v>
      </c>
      <c r="E501" s="362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25" t="s">
        <v>683</v>
      </c>
      <c r="O501" s="364"/>
      <c r="P501" s="364"/>
      <c r="Q501" s="364"/>
      <c r="R501" s="362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61">
        <v>4640242180489</v>
      </c>
      <c r="E502" s="362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46" t="s">
        <v>686</v>
      </c>
      <c r="O502" s="364"/>
      <c r="P502" s="364"/>
      <c r="Q502" s="364"/>
      <c r="R502" s="362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hidden="1" x14ac:dyDescent="0.2">
      <c r="A503" s="380"/>
      <c r="B503" s="367"/>
      <c r="C503" s="367"/>
      <c r="D503" s="367"/>
      <c r="E503" s="367"/>
      <c r="F503" s="367"/>
      <c r="G503" s="367"/>
      <c r="H503" s="367"/>
      <c r="I503" s="367"/>
      <c r="J503" s="367"/>
      <c r="K503" s="367"/>
      <c r="L503" s="367"/>
      <c r="M503" s="381"/>
      <c r="N503" s="378" t="s">
        <v>66</v>
      </c>
      <c r="O503" s="372"/>
      <c r="P503" s="372"/>
      <c r="Q503" s="372"/>
      <c r="R503" s="372"/>
      <c r="S503" s="372"/>
      <c r="T503" s="373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hidden="1" x14ac:dyDescent="0.2">
      <c r="A504" s="367"/>
      <c r="B504" s="367"/>
      <c r="C504" s="367"/>
      <c r="D504" s="367"/>
      <c r="E504" s="367"/>
      <c r="F504" s="367"/>
      <c r="G504" s="367"/>
      <c r="H504" s="367"/>
      <c r="I504" s="367"/>
      <c r="J504" s="367"/>
      <c r="K504" s="367"/>
      <c r="L504" s="367"/>
      <c r="M504" s="381"/>
      <c r="N504" s="378" t="s">
        <v>66</v>
      </c>
      <c r="O504" s="372"/>
      <c r="P504" s="372"/>
      <c r="Q504" s="372"/>
      <c r="R504" s="372"/>
      <c r="S504" s="372"/>
      <c r="T504" s="373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hidden="1" customHeight="1" x14ac:dyDescent="0.25">
      <c r="A505" s="366" t="s">
        <v>68</v>
      </c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7"/>
      <c r="N505" s="367"/>
      <c r="O505" s="367"/>
      <c r="P505" s="367"/>
      <c r="Q505" s="367"/>
      <c r="R505" s="367"/>
      <c r="S505" s="367"/>
      <c r="T505" s="367"/>
      <c r="U505" s="367"/>
      <c r="V505" s="367"/>
      <c r="W505" s="367"/>
      <c r="X505" s="367"/>
      <c r="Y505" s="347"/>
      <c r="Z505" s="347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61">
        <v>4680115880870</v>
      </c>
      <c r="E506" s="362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66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64"/>
      <c r="P506" s="364"/>
      <c r="Q506" s="364"/>
      <c r="R506" s="362"/>
      <c r="S506" s="34"/>
      <c r="T506" s="34"/>
      <c r="U506" s="35" t="s">
        <v>65</v>
      </c>
      <c r="V506" s="351">
        <v>186</v>
      </c>
      <c r="W506" s="352">
        <f>IFERROR(IF(V506="",0,CEILING((V506/$H506),1)*$H506),"")</f>
        <v>187.2</v>
      </c>
      <c r="X506" s="36">
        <f>IFERROR(IF(W506=0,"",ROUNDUP(W506/H506,0)*0.02175),"")</f>
        <v>0.52200000000000002</v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61">
        <v>4640242180540</v>
      </c>
      <c r="E507" s="362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672" t="s">
        <v>691</v>
      </c>
      <c r="O507" s="364"/>
      <c r="P507" s="364"/>
      <c r="Q507" s="364"/>
      <c r="R507" s="362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61">
        <v>4640242181233</v>
      </c>
      <c r="E508" s="362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637" t="s">
        <v>694</v>
      </c>
      <c r="O508" s="364"/>
      <c r="P508" s="364"/>
      <c r="Q508" s="364"/>
      <c r="R508" s="362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61">
        <v>4640242180557</v>
      </c>
      <c r="E509" s="362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512" t="s">
        <v>697</v>
      </c>
      <c r="O509" s="364"/>
      <c r="P509" s="364"/>
      <c r="Q509" s="364"/>
      <c r="R509" s="362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61">
        <v>4640242181226</v>
      </c>
      <c r="E510" s="362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476" t="s">
        <v>700</v>
      </c>
      <c r="O510" s="364"/>
      <c r="P510" s="364"/>
      <c r="Q510" s="364"/>
      <c r="R510" s="362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80"/>
      <c r="B511" s="367"/>
      <c r="C511" s="367"/>
      <c r="D511" s="367"/>
      <c r="E511" s="367"/>
      <c r="F511" s="367"/>
      <c r="G511" s="367"/>
      <c r="H511" s="367"/>
      <c r="I511" s="367"/>
      <c r="J511" s="367"/>
      <c r="K511" s="367"/>
      <c r="L511" s="367"/>
      <c r="M511" s="381"/>
      <c r="N511" s="378" t="s">
        <v>66</v>
      </c>
      <c r="O511" s="372"/>
      <c r="P511" s="372"/>
      <c r="Q511" s="372"/>
      <c r="R511" s="372"/>
      <c r="S511" s="372"/>
      <c r="T511" s="373"/>
      <c r="U511" s="37" t="s">
        <v>67</v>
      </c>
      <c r="V511" s="353">
        <f>IFERROR(V506/H506,"0")+IFERROR(V507/H507,"0")+IFERROR(V508/H508,"0")+IFERROR(V509/H509,"0")+IFERROR(V510/H510,"0")</f>
        <v>23.846153846153847</v>
      </c>
      <c r="W511" s="353">
        <f>IFERROR(W506/H506,"0")+IFERROR(W507/H507,"0")+IFERROR(W508/H508,"0")+IFERROR(W509/H509,"0")+IFERROR(W510/H510,"0")</f>
        <v>24</v>
      </c>
      <c r="X511" s="353">
        <f>IFERROR(IF(X506="",0,X506),"0")+IFERROR(IF(X507="",0,X507),"0")+IFERROR(IF(X508="",0,X508),"0")+IFERROR(IF(X509="",0,X509),"0")+IFERROR(IF(X510="",0,X510),"0")</f>
        <v>0.52200000000000002</v>
      </c>
      <c r="Y511" s="354"/>
      <c r="Z511" s="354"/>
    </row>
    <row r="512" spans="1:53" x14ac:dyDescent="0.2">
      <c r="A512" s="367"/>
      <c r="B512" s="367"/>
      <c r="C512" s="367"/>
      <c r="D512" s="367"/>
      <c r="E512" s="367"/>
      <c r="F512" s="367"/>
      <c r="G512" s="367"/>
      <c r="H512" s="367"/>
      <c r="I512" s="367"/>
      <c r="J512" s="367"/>
      <c r="K512" s="367"/>
      <c r="L512" s="367"/>
      <c r="M512" s="381"/>
      <c r="N512" s="378" t="s">
        <v>66</v>
      </c>
      <c r="O512" s="372"/>
      <c r="P512" s="372"/>
      <c r="Q512" s="372"/>
      <c r="R512" s="372"/>
      <c r="S512" s="372"/>
      <c r="T512" s="373"/>
      <c r="U512" s="37" t="s">
        <v>65</v>
      </c>
      <c r="V512" s="353">
        <f>IFERROR(SUM(V506:V510),"0")</f>
        <v>186</v>
      </c>
      <c r="W512" s="353">
        <f>IFERROR(SUM(W506:W510),"0")</f>
        <v>187.2</v>
      </c>
      <c r="X512" s="37"/>
      <c r="Y512" s="354"/>
      <c r="Z512" s="354"/>
    </row>
    <row r="513" spans="1:29" ht="15" customHeight="1" x14ac:dyDescent="0.2">
      <c r="A513" s="481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88"/>
      <c r="N513" s="428" t="s">
        <v>701</v>
      </c>
      <c r="O513" s="404"/>
      <c r="P513" s="404"/>
      <c r="Q513" s="404"/>
      <c r="R513" s="404"/>
      <c r="S513" s="404"/>
      <c r="T513" s="398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7858.3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7989.3399999999983</v>
      </c>
      <c r="X513" s="37"/>
      <c r="Y513" s="354"/>
      <c r="Z513" s="354"/>
    </row>
    <row r="514" spans="1:29" x14ac:dyDescent="0.2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88"/>
      <c r="N514" s="428" t="s">
        <v>702</v>
      </c>
      <c r="O514" s="404"/>
      <c r="P514" s="404"/>
      <c r="Q514" s="404"/>
      <c r="R514" s="404"/>
      <c r="S514" s="404"/>
      <c r="T514" s="398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8249.4167079341278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8388.2179999999989</v>
      </c>
      <c r="X514" s="37"/>
      <c r="Y514" s="354"/>
      <c r="Z514" s="354"/>
    </row>
    <row r="515" spans="1:29" x14ac:dyDescent="0.2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88"/>
      <c r="N515" s="428" t="s">
        <v>703</v>
      </c>
      <c r="O515" s="404"/>
      <c r="P515" s="404"/>
      <c r="Q515" s="404"/>
      <c r="R515" s="404"/>
      <c r="S515" s="404"/>
      <c r="T515" s="398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14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14</v>
      </c>
      <c r="X515" s="37"/>
      <c r="Y515" s="354"/>
      <c r="Z515" s="354"/>
    </row>
    <row r="516" spans="1:29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88"/>
      <c r="N516" s="428" t="s">
        <v>705</v>
      </c>
      <c r="O516" s="404"/>
      <c r="P516" s="404"/>
      <c r="Q516" s="404"/>
      <c r="R516" s="404"/>
      <c r="S516" s="404"/>
      <c r="T516" s="398"/>
      <c r="U516" s="37" t="s">
        <v>65</v>
      </c>
      <c r="V516" s="353">
        <f>GrossWeightTotal+PalletQtyTotal*25</f>
        <v>8599.4167079341278</v>
      </c>
      <c r="W516" s="353">
        <f>GrossWeightTotalR+PalletQtyTotalR*25</f>
        <v>8738.2179999999989</v>
      </c>
      <c r="X516" s="37"/>
      <c r="Y516" s="354"/>
      <c r="Z516" s="354"/>
    </row>
    <row r="517" spans="1:29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88"/>
      <c r="N517" s="428" t="s">
        <v>706</v>
      </c>
      <c r="O517" s="404"/>
      <c r="P517" s="404"/>
      <c r="Q517" s="404"/>
      <c r="R517" s="404"/>
      <c r="S517" s="404"/>
      <c r="T517" s="398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1118.2108592954482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1140</v>
      </c>
      <c r="X517" s="37"/>
      <c r="Y517" s="354"/>
      <c r="Z517" s="354"/>
    </row>
    <row r="518" spans="1:29" ht="14.25" hidden="1" customHeight="1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88"/>
      <c r="N518" s="428" t="s">
        <v>707</v>
      </c>
      <c r="O518" s="404"/>
      <c r="P518" s="404"/>
      <c r="Q518" s="404"/>
      <c r="R518" s="404"/>
      <c r="S518" s="404"/>
      <c r="T518" s="398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15.048550000000001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8" t="s">
        <v>59</v>
      </c>
      <c r="C520" s="420" t="s">
        <v>95</v>
      </c>
      <c r="D520" s="477"/>
      <c r="E520" s="477"/>
      <c r="F520" s="478"/>
      <c r="G520" s="420" t="s">
        <v>220</v>
      </c>
      <c r="H520" s="477"/>
      <c r="I520" s="477"/>
      <c r="J520" s="477"/>
      <c r="K520" s="477"/>
      <c r="L520" s="477"/>
      <c r="M520" s="477"/>
      <c r="N520" s="477"/>
      <c r="O520" s="478"/>
      <c r="P520" s="420" t="s">
        <v>456</v>
      </c>
      <c r="Q520" s="478"/>
      <c r="R520" s="420" t="s">
        <v>509</v>
      </c>
      <c r="S520" s="478"/>
      <c r="T520" s="348" t="s">
        <v>585</v>
      </c>
      <c r="U520" s="348" t="s">
        <v>649</v>
      </c>
      <c r="Z520" s="52"/>
      <c r="AC520" s="349"/>
    </row>
    <row r="521" spans="1:29" ht="14.25" customHeight="1" thickTop="1" x14ac:dyDescent="0.2">
      <c r="A521" s="664" t="s">
        <v>710</v>
      </c>
      <c r="B521" s="420" t="s">
        <v>59</v>
      </c>
      <c r="C521" s="420" t="s">
        <v>96</v>
      </c>
      <c r="D521" s="420" t="s">
        <v>104</v>
      </c>
      <c r="E521" s="420" t="s">
        <v>95</v>
      </c>
      <c r="F521" s="420" t="s">
        <v>212</v>
      </c>
      <c r="G521" s="420" t="s">
        <v>221</v>
      </c>
      <c r="H521" s="420" t="s">
        <v>228</v>
      </c>
      <c r="I521" s="420" t="s">
        <v>247</v>
      </c>
      <c r="J521" s="420" t="s">
        <v>306</v>
      </c>
      <c r="K521" s="349"/>
      <c r="L521" s="420" t="s">
        <v>328</v>
      </c>
      <c r="M521" s="420" t="s">
        <v>347</v>
      </c>
      <c r="N521" s="420" t="s">
        <v>429</v>
      </c>
      <c r="O521" s="420" t="s">
        <v>447</v>
      </c>
      <c r="P521" s="420" t="s">
        <v>457</v>
      </c>
      <c r="Q521" s="420" t="s">
        <v>484</v>
      </c>
      <c r="R521" s="420" t="s">
        <v>510</v>
      </c>
      <c r="S521" s="420" t="s">
        <v>561</v>
      </c>
      <c r="T521" s="420" t="s">
        <v>585</v>
      </c>
      <c r="U521" s="420" t="s">
        <v>650</v>
      </c>
      <c r="Z521" s="52"/>
      <c r="AC521" s="349"/>
    </row>
    <row r="522" spans="1:29" ht="13.5" customHeight="1" thickBot="1" x14ac:dyDescent="0.25">
      <c r="A522" s="665"/>
      <c r="B522" s="421"/>
      <c r="C522" s="421"/>
      <c r="D522" s="421"/>
      <c r="E522" s="421"/>
      <c r="F522" s="421"/>
      <c r="G522" s="421"/>
      <c r="H522" s="421"/>
      <c r="I522" s="421"/>
      <c r="J522" s="421"/>
      <c r="K522" s="349"/>
      <c r="L522" s="421"/>
      <c r="M522" s="421"/>
      <c r="N522" s="421"/>
      <c r="O522" s="421"/>
      <c r="P522" s="421"/>
      <c r="Q522" s="421"/>
      <c r="R522" s="421"/>
      <c r="S522" s="421"/>
      <c r="T522" s="421"/>
      <c r="U522" s="421"/>
      <c r="Z522" s="52"/>
      <c r="AC522" s="349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64.800000000000011</v>
      </c>
      <c r="D523" s="46">
        <f>IFERROR(W56*1,"0")+IFERROR(W57*1,"0")+IFERROR(W58*1,"0")+IFERROR(W59*1,"0")</f>
        <v>32.400000000000006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369.7</v>
      </c>
      <c r="F523" s="46">
        <f>IFERROR(W129*1,"0")+IFERROR(W130*1,"0")+IFERROR(W131*1,"0")+IFERROR(W132*1,"0")</f>
        <v>81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0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1144.8000000000002</v>
      </c>
      <c r="J523" s="46">
        <f>IFERROR(W203*1,"0")+IFERROR(W204*1,"0")+IFERROR(W205*1,"0")+IFERROR(W206*1,"0")+IFERROR(W207*1,"0")+IFERROR(W208*1,"0")+IFERROR(W212*1,"0")</f>
        <v>0</v>
      </c>
      <c r="K523" s="349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4.2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4179.5999999999995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391.91999999999996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344.40000000000003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323.40000000000003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865.92000000000007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187.2</v>
      </c>
      <c r="Z523" s="52"/>
      <c r="AC523" s="349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8,21"/>
        <filter val="1 148,00"/>
        <filter val="1 184,00"/>
        <filter val="1,76"/>
        <filter val="1,90"/>
        <filter val="10,95"/>
        <filter val="112,00"/>
        <filter val="121,00"/>
        <filter val="122,00"/>
        <filter val="125,00"/>
        <filter val="127,00"/>
        <filter val="128,00"/>
        <filter val="14"/>
        <filter val="148,00"/>
        <filter val="15,00"/>
        <filter val="15,17"/>
        <filter val="166,00"/>
        <filter val="18,00"/>
        <filter val="186,00"/>
        <filter val="19,00"/>
        <filter val="19,90"/>
        <filter val="194,13"/>
        <filter val="2 912,00"/>
        <filter val="2,31"/>
        <filter val="2,50"/>
        <filter val="213,00"/>
        <filter val="22,00"/>
        <filter val="221,00"/>
        <filter val="23,85"/>
        <filter val="24,05"/>
        <filter val="255,00"/>
        <filter val="26,00"/>
        <filter val="265,00"/>
        <filter val="27,00"/>
        <filter val="29,26"/>
        <filter val="3,30"/>
        <filter val="3,33"/>
        <filter val="3,42"/>
        <filter val="313,00"/>
        <filter val="322,00"/>
        <filter val="342,00"/>
        <filter val="36,00"/>
        <filter val="369,00"/>
        <filter val="39,30"/>
        <filter val="399,00"/>
        <filter val="4,00"/>
        <filter val="43,00"/>
        <filter val="468,00"/>
        <filter val="47,31"/>
        <filter val="5,65"/>
        <filter val="52,00"/>
        <filter val="59,28"/>
        <filter val="60,00"/>
        <filter val="61,00"/>
        <filter val="636,00"/>
        <filter val="69,00"/>
        <filter val="7 858,30"/>
        <filter val="71,00"/>
        <filter val="73,00"/>
        <filter val="75,57"/>
        <filter val="76,67"/>
        <filter val="78,93"/>
        <filter val="79,00"/>
        <filter val="8 249,42"/>
        <filter val="8 599,42"/>
        <filter val="81,43"/>
        <filter val="814,00"/>
        <filter val="82,00"/>
        <filter val="86,67"/>
        <filter val="9,00"/>
        <filter val="9,17"/>
        <filter val="950,00"/>
        <filter val="96,00"/>
        <filter val="99,00"/>
      </filters>
    </filterColumn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H9:I9"/>
    <mergeCell ref="A369:X369"/>
    <mergeCell ref="A296:M297"/>
    <mergeCell ref="D281:E281"/>
    <mergeCell ref="D363:E363"/>
    <mergeCell ref="N28:R28"/>
    <mergeCell ref="N392:R392"/>
    <mergeCell ref="D71:E71"/>
    <mergeCell ref="N186:R186"/>
    <mergeCell ref="N457:R457"/>
    <mergeCell ref="N115:T115"/>
    <mergeCell ref="A211:X211"/>
    <mergeCell ref="N42:T42"/>
    <mergeCell ref="N30:R30"/>
    <mergeCell ref="D98:E98"/>
    <mergeCell ref="D73:E73"/>
    <mergeCell ref="G520:O520"/>
    <mergeCell ref="T521:T522"/>
    <mergeCell ref="N264:R264"/>
    <mergeCell ref="N391:R391"/>
    <mergeCell ref="D70:E70"/>
    <mergeCell ref="A154:M155"/>
    <mergeCell ref="D263:E263"/>
    <mergeCell ref="N489:R489"/>
    <mergeCell ref="D499:E499"/>
    <mergeCell ref="N366:R366"/>
    <mergeCell ref="N170:R170"/>
    <mergeCell ref="N405:T405"/>
    <mergeCell ref="D426:E426"/>
    <mergeCell ref="D238:E238"/>
    <mergeCell ref="D486:E486"/>
    <mergeCell ref="N328:R328"/>
    <mergeCell ref="N262:R262"/>
    <mergeCell ref="N455:R455"/>
    <mergeCell ref="D78:E78"/>
    <mergeCell ref="D376:E376"/>
    <mergeCell ref="A280:X280"/>
    <mergeCell ref="D205:E205"/>
    <mergeCell ref="A274:X274"/>
    <mergeCell ref="N342:T342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T12:U12"/>
    <mergeCell ref="O11:P11"/>
    <mergeCell ref="A201:X201"/>
    <mergeCell ref="A6:C6"/>
    <mergeCell ref="D453:E453"/>
    <mergeCell ref="N241:R241"/>
    <mergeCell ref="A462:X462"/>
    <mergeCell ref="N422:R422"/>
    <mergeCell ref="N124:R124"/>
    <mergeCell ref="N118:R118"/>
    <mergeCell ref="N424:R424"/>
    <mergeCell ref="N411:R411"/>
    <mergeCell ref="N367:T367"/>
    <mergeCell ref="D388:E388"/>
    <mergeCell ref="D448:E448"/>
    <mergeCell ref="B17:B18"/>
    <mergeCell ref="D479:E479"/>
    <mergeCell ref="A284:M285"/>
    <mergeCell ref="N490:T490"/>
    <mergeCell ref="A84:M85"/>
    <mergeCell ref="D131:E131"/>
    <mergeCell ref="N112:R112"/>
    <mergeCell ref="D258:E258"/>
    <mergeCell ref="N106:R106"/>
    <mergeCell ref="D351:E351"/>
    <mergeCell ref="N134:T134"/>
    <mergeCell ref="D411:E411"/>
    <mergeCell ref="D289:E289"/>
    <mergeCell ref="A420:X420"/>
    <mergeCell ref="N395:T395"/>
    <mergeCell ref="N147:R147"/>
    <mergeCell ref="W17:W18"/>
    <mergeCell ref="D28:E28"/>
    <mergeCell ref="D30:E30"/>
    <mergeCell ref="N376:R376"/>
    <mergeCell ref="N205:R205"/>
    <mergeCell ref="N447:R447"/>
    <mergeCell ref="A226:X226"/>
    <mergeCell ref="D260:E260"/>
    <mergeCell ref="D494:E494"/>
    <mergeCell ref="N404:R404"/>
    <mergeCell ref="N252:R252"/>
    <mergeCell ref="N81:R81"/>
    <mergeCell ref="N323:R323"/>
    <mergeCell ref="D124:E124"/>
    <mergeCell ref="N56:R56"/>
    <mergeCell ref="D195:E195"/>
    <mergeCell ref="T10:U10"/>
    <mergeCell ref="D493:E493"/>
    <mergeCell ref="A378:M379"/>
    <mergeCell ref="D431:E431"/>
    <mergeCell ref="N266:T266"/>
    <mergeCell ref="A440:X440"/>
    <mergeCell ref="D189:E189"/>
    <mergeCell ref="N331:T331"/>
    <mergeCell ref="N355:T355"/>
    <mergeCell ref="D66:E66"/>
    <mergeCell ref="N381:R381"/>
    <mergeCell ref="N181:R181"/>
    <mergeCell ref="A439:X439"/>
    <mergeCell ref="D197:E197"/>
    <mergeCell ref="N479:R479"/>
    <mergeCell ref="A135:X135"/>
    <mergeCell ref="N503:T503"/>
    <mergeCell ref="N332:T332"/>
    <mergeCell ref="N161:T161"/>
    <mergeCell ref="N399:R399"/>
    <mergeCell ref="A460:M461"/>
    <mergeCell ref="N59:R59"/>
    <mergeCell ref="N178:R178"/>
    <mergeCell ref="N270:R270"/>
    <mergeCell ref="N463:R463"/>
    <mergeCell ref="N461:T461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53:E353"/>
    <mergeCell ref="N307:T307"/>
    <mergeCell ref="N195:R195"/>
    <mergeCell ref="D67:E67"/>
    <mergeCell ref="D68:E68"/>
    <mergeCell ref="N149:R149"/>
    <mergeCell ref="N506:R506"/>
    <mergeCell ref="D129:E129"/>
    <mergeCell ref="A521:A522"/>
    <mergeCell ref="N359:R359"/>
    <mergeCell ref="R6:S9"/>
    <mergeCell ref="D365:E365"/>
    <mergeCell ref="N207:R207"/>
    <mergeCell ref="N478:R478"/>
    <mergeCell ref="N36:R36"/>
    <mergeCell ref="N334:R334"/>
    <mergeCell ref="D79:E79"/>
    <mergeCell ref="S521:S522"/>
    <mergeCell ref="N507:R507"/>
    <mergeCell ref="N176:R176"/>
    <mergeCell ref="N516:T516"/>
    <mergeCell ref="N193:T193"/>
    <mergeCell ref="A223:M224"/>
    <mergeCell ref="N64:R64"/>
    <mergeCell ref="N120:R120"/>
    <mergeCell ref="I521:I522"/>
    <mergeCell ref="N191:R191"/>
    <mergeCell ref="D259:E259"/>
    <mergeCell ref="D501:E501"/>
    <mergeCell ref="D495:E495"/>
    <mergeCell ref="BA17:BA18"/>
    <mergeCell ref="N2:U3"/>
    <mergeCell ref="D442:E442"/>
    <mergeCell ref="N113:R113"/>
    <mergeCell ref="D502:E502"/>
    <mergeCell ref="N271:R271"/>
    <mergeCell ref="A172:M173"/>
    <mergeCell ref="N100:R100"/>
    <mergeCell ref="A54:X54"/>
    <mergeCell ref="N336:R336"/>
    <mergeCell ref="D81:E81"/>
    <mergeCell ref="D208:E208"/>
    <mergeCell ref="N60:T60"/>
    <mergeCell ref="AA17:AC18"/>
    <mergeCell ref="D366:E366"/>
    <mergeCell ref="D300:E300"/>
    <mergeCell ref="A375:X375"/>
    <mergeCell ref="N279:T279"/>
    <mergeCell ref="D139:E139"/>
    <mergeCell ref="N360:T360"/>
    <mergeCell ref="N45:T45"/>
    <mergeCell ref="N343:T343"/>
    <mergeCell ref="N126:T126"/>
    <mergeCell ref="D470:E470"/>
    <mergeCell ref="D5:E5"/>
    <mergeCell ref="N453:R453"/>
    <mergeCell ref="A505:X505"/>
    <mergeCell ref="N222:R222"/>
    <mergeCell ref="D290:E290"/>
    <mergeCell ref="D417:E417"/>
    <mergeCell ref="N371:T371"/>
    <mergeCell ref="N197:R197"/>
    <mergeCell ref="D69:E69"/>
    <mergeCell ref="D354:E354"/>
    <mergeCell ref="A412:M413"/>
    <mergeCell ref="O10:P10"/>
    <mergeCell ref="N496:T496"/>
    <mergeCell ref="N75:R75"/>
    <mergeCell ref="D8:L8"/>
    <mergeCell ref="D87:E87"/>
    <mergeCell ref="N53:T53"/>
    <mergeCell ref="A33:M34"/>
    <mergeCell ref="N46:T46"/>
    <mergeCell ref="N379:T379"/>
    <mergeCell ref="D400:E400"/>
    <mergeCell ref="N131:R131"/>
    <mergeCell ref="N236:R236"/>
    <mergeCell ref="D77:E77"/>
    <mergeCell ref="N511:T511"/>
    <mergeCell ref="A242:M243"/>
    <mergeCell ref="N444:R444"/>
    <mergeCell ref="N102:R102"/>
    <mergeCell ref="N400:R400"/>
    <mergeCell ref="A298:X298"/>
    <mergeCell ref="D387:E387"/>
    <mergeCell ref="D443:E443"/>
    <mergeCell ref="Q521:Q522"/>
    <mergeCell ref="A465:M466"/>
    <mergeCell ref="D381:E381"/>
    <mergeCell ref="D145:E145"/>
    <mergeCell ref="N508:R508"/>
    <mergeCell ref="D147:E147"/>
    <mergeCell ref="A156:X156"/>
    <mergeCell ref="D445:E445"/>
    <mergeCell ref="D245:E245"/>
    <mergeCell ref="D122:E122"/>
    <mergeCell ref="N352:R352"/>
    <mergeCell ref="D382:E382"/>
    <mergeCell ref="N432:T432"/>
    <mergeCell ref="N363:R363"/>
    <mergeCell ref="R520:S520"/>
    <mergeCell ref="N365:R365"/>
    <mergeCell ref="D1:F1"/>
    <mergeCell ref="A125:M126"/>
    <mergeCell ref="N61:T61"/>
    <mergeCell ref="D82:E82"/>
    <mergeCell ref="A157:X157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O6:P6"/>
    <mergeCell ref="N305:R305"/>
    <mergeCell ref="N221:R221"/>
    <mergeCell ref="N50:R50"/>
    <mergeCell ref="N292:R292"/>
    <mergeCell ref="D31:E31"/>
    <mergeCell ref="A103:M104"/>
    <mergeCell ref="D329:E329"/>
    <mergeCell ref="D229:E229"/>
    <mergeCell ref="D158:E158"/>
    <mergeCell ref="F521:F522"/>
    <mergeCell ref="D108:E108"/>
    <mergeCell ref="N350:R350"/>
    <mergeCell ref="A248:X248"/>
    <mergeCell ref="N406:T406"/>
    <mergeCell ref="I17:I18"/>
    <mergeCell ref="A321:X321"/>
    <mergeCell ref="D377:E377"/>
    <mergeCell ref="A312:X312"/>
    <mergeCell ref="N301:T301"/>
    <mergeCell ref="A405:M406"/>
    <mergeCell ref="D72:E72"/>
    <mergeCell ref="N214:T214"/>
    <mergeCell ref="D235:E235"/>
    <mergeCell ref="N512:T512"/>
    <mergeCell ref="D421:E421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AD17:AD18"/>
    <mergeCell ref="D113:E113"/>
    <mergeCell ref="D309:E309"/>
    <mergeCell ref="A310:M311"/>
    <mergeCell ref="D88:E88"/>
    <mergeCell ref="A337:M338"/>
    <mergeCell ref="D148:E148"/>
    <mergeCell ref="D26:E26"/>
    <mergeCell ref="D324:E324"/>
    <mergeCell ref="N80:R80"/>
    <mergeCell ref="N218:R218"/>
    <mergeCell ref="D261:E261"/>
    <mergeCell ref="D90:E90"/>
    <mergeCell ref="A25:X25"/>
    <mergeCell ref="A286:X286"/>
    <mergeCell ref="N263:R263"/>
    <mergeCell ref="N272:T272"/>
    <mergeCell ref="D188:E188"/>
    <mergeCell ref="N168:R168"/>
    <mergeCell ref="N38:T38"/>
    <mergeCell ref="N26:R26"/>
    <mergeCell ref="D36:E36"/>
    <mergeCell ref="A45:M46"/>
    <mergeCell ref="Z17:Z18"/>
    <mergeCell ref="H521:H522"/>
    <mergeCell ref="J521:J522"/>
    <mergeCell ref="N133:T133"/>
    <mergeCell ref="D390:E390"/>
    <mergeCell ref="N418:T418"/>
    <mergeCell ref="N356:T356"/>
    <mergeCell ref="A5:C5"/>
    <mergeCell ref="N306:T306"/>
    <mergeCell ref="N71:R71"/>
    <mergeCell ref="N433:T433"/>
    <mergeCell ref="A192:M193"/>
    <mergeCell ref="N58:R58"/>
    <mergeCell ref="D179:E179"/>
    <mergeCell ref="A428:M429"/>
    <mergeCell ref="N294:R294"/>
    <mergeCell ref="D464:E464"/>
    <mergeCell ref="A474:M475"/>
    <mergeCell ref="N73:R73"/>
    <mergeCell ref="A17:A18"/>
    <mergeCell ref="A20:X20"/>
    <mergeCell ref="N431:R431"/>
    <mergeCell ref="N231:R231"/>
    <mergeCell ref="C17:C18"/>
    <mergeCell ref="K17:K18"/>
    <mergeCell ref="N358:R358"/>
    <mergeCell ref="N209:T209"/>
    <mergeCell ref="D230:E230"/>
    <mergeCell ref="D168:E168"/>
    <mergeCell ref="A348:X348"/>
    <mergeCell ref="D180:E180"/>
    <mergeCell ref="D9:E9"/>
    <mergeCell ref="D118:E118"/>
    <mergeCell ref="F9:G9"/>
    <mergeCell ref="N224:T224"/>
    <mergeCell ref="A127:X127"/>
    <mergeCell ref="A320:X320"/>
    <mergeCell ref="N289:R289"/>
    <mergeCell ref="D232:E232"/>
    <mergeCell ref="A60:M61"/>
    <mergeCell ref="N150:R150"/>
    <mergeCell ref="D96:E96"/>
    <mergeCell ref="N152:R152"/>
    <mergeCell ref="D27:E27"/>
    <mergeCell ref="N15:R16"/>
    <mergeCell ref="N160:T160"/>
    <mergeCell ref="N141:T141"/>
    <mergeCell ref="D91:E91"/>
    <mergeCell ref="T6:U9"/>
    <mergeCell ref="P521:P522"/>
    <mergeCell ref="N253:T253"/>
    <mergeCell ref="D169:E169"/>
    <mergeCell ref="A349:X349"/>
    <mergeCell ref="A476:X476"/>
    <mergeCell ref="D507:E507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N450:R450"/>
    <mergeCell ref="D325:E325"/>
    <mergeCell ref="D456:E456"/>
    <mergeCell ref="D352:E352"/>
    <mergeCell ref="N219:R219"/>
    <mergeCell ref="A244:X244"/>
    <mergeCell ref="N452:R452"/>
    <mergeCell ref="D327:E327"/>
    <mergeCell ref="D398:E398"/>
    <mergeCell ref="D454:E454"/>
    <mergeCell ref="A62:X62"/>
    <mergeCell ref="A333:X333"/>
    <mergeCell ref="N37:T37"/>
    <mergeCell ref="A35:X35"/>
    <mergeCell ref="N427:R427"/>
    <mergeCell ref="D106:E106"/>
    <mergeCell ref="D416:E416"/>
    <mergeCell ref="A308:X308"/>
    <mergeCell ref="D264:E264"/>
    <mergeCell ref="D391:E391"/>
    <mergeCell ref="A344:X344"/>
    <mergeCell ref="D220:E220"/>
    <mergeCell ref="N297:T297"/>
    <mergeCell ref="A436:M437"/>
    <mergeCell ref="A362:X362"/>
    <mergeCell ref="D340:E340"/>
    <mergeCell ref="A415:X415"/>
    <mergeCell ref="N77:R77"/>
    <mergeCell ref="N169:R169"/>
    <mergeCell ref="D185:E185"/>
    <mergeCell ref="A194:X194"/>
    <mergeCell ref="N85:T85"/>
    <mergeCell ref="D277:E277"/>
    <mergeCell ref="N456:R456"/>
    <mergeCell ref="A39:X39"/>
    <mergeCell ref="D328:E328"/>
    <mergeCell ref="D251:E251"/>
    <mergeCell ref="N99:R99"/>
    <mergeCell ref="D487:E487"/>
    <mergeCell ref="G521:G522"/>
    <mergeCell ref="N468:R468"/>
    <mergeCell ref="N397:R397"/>
    <mergeCell ref="N74:R74"/>
    <mergeCell ref="N145:R145"/>
    <mergeCell ref="A339:X339"/>
    <mergeCell ref="N443:R443"/>
    <mergeCell ref="A266:M267"/>
    <mergeCell ref="D182:E182"/>
    <mergeCell ref="N163:R163"/>
    <mergeCell ref="D109:E109"/>
    <mergeCell ref="N101:R101"/>
    <mergeCell ref="A52:M53"/>
    <mergeCell ref="D345:E345"/>
    <mergeCell ref="N138:R138"/>
    <mergeCell ref="N76:R76"/>
    <mergeCell ref="N154:T154"/>
    <mergeCell ref="A355:M356"/>
    <mergeCell ref="T5:U5"/>
    <mergeCell ref="D119:E119"/>
    <mergeCell ref="N445:R445"/>
    <mergeCell ref="D190:E190"/>
    <mergeCell ref="A128:X128"/>
    <mergeCell ref="D488:E488"/>
    <mergeCell ref="A255:X255"/>
    <mergeCell ref="D40:E40"/>
    <mergeCell ref="U17:U18"/>
    <mergeCell ref="D282:E282"/>
    <mergeCell ref="D233:E233"/>
    <mergeCell ref="D111:E111"/>
    <mergeCell ref="D409:E409"/>
    <mergeCell ref="A484:X484"/>
    <mergeCell ref="D469:E469"/>
    <mergeCell ref="N140:R140"/>
    <mergeCell ref="D183:E183"/>
    <mergeCell ref="A136:X136"/>
    <mergeCell ref="A21:X21"/>
    <mergeCell ref="D444:E444"/>
    <mergeCell ref="N232:R232"/>
    <mergeCell ref="N254:T254"/>
    <mergeCell ref="D275:E275"/>
    <mergeCell ref="D219:E219"/>
    <mergeCell ref="N499:R499"/>
    <mergeCell ref="A213:M214"/>
    <mergeCell ref="N229:R229"/>
    <mergeCell ref="O521:O522"/>
    <mergeCell ref="N29:R29"/>
    <mergeCell ref="D485:E485"/>
    <mergeCell ref="N387:R387"/>
    <mergeCell ref="N265:R265"/>
    <mergeCell ref="N458:R458"/>
    <mergeCell ref="N401:T401"/>
    <mergeCell ref="D422:E422"/>
    <mergeCell ref="N31:R31"/>
    <mergeCell ref="A432:M433"/>
    <mergeCell ref="N258:R258"/>
    <mergeCell ref="N87:R87"/>
    <mergeCell ref="N500:R500"/>
    <mergeCell ref="N451:R451"/>
    <mergeCell ref="N329:R329"/>
    <mergeCell ref="N494:R494"/>
    <mergeCell ref="D335:E335"/>
    <mergeCell ref="N245:R245"/>
    <mergeCell ref="N158:R158"/>
    <mergeCell ref="D130:E130"/>
    <mergeCell ref="D74:E74"/>
    <mergeCell ref="D424:E424"/>
    <mergeCell ref="A49:X49"/>
    <mergeCell ref="R521:R522"/>
    <mergeCell ref="N247:T247"/>
    <mergeCell ref="A490:M491"/>
    <mergeCell ref="B521:B522"/>
    <mergeCell ref="N502:R502"/>
    <mergeCell ref="N260:R260"/>
    <mergeCell ref="D399:E399"/>
    <mergeCell ref="D132:E132"/>
    <mergeCell ref="N89:R89"/>
    <mergeCell ref="N480:T480"/>
    <mergeCell ref="D59:E59"/>
    <mergeCell ref="D295:E295"/>
    <mergeCell ref="D178:E178"/>
    <mergeCell ref="N153:R153"/>
    <mergeCell ref="D463:E463"/>
    <mergeCell ref="N338:T338"/>
    <mergeCell ref="N234:R234"/>
    <mergeCell ref="N184:R184"/>
    <mergeCell ref="A503:M504"/>
    <mergeCell ref="N471:R471"/>
    <mergeCell ref="D477:E477"/>
    <mergeCell ref="N446:R446"/>
    <mergeCell ref="D7:L7"/>
    <mergeCell ref="N171:R171"/>
    <mergeCell ref="A55:X55"/>
    <mergeCell ref="N315:T315"/>
    <mergeCell ref="N121:R121"/>
    <mergeCell ref="N382:R382"/>
    <mergeCell ref="N302:T302"/>
    <mergeCell ref="A272:M273"/>
    <mergeCell ref="N238:R238"/>
    <mergeCell ref="N148:R148"/>
    <mergeCell ref="N179:R179"/>
    <mergeCell ref="N240:R240"/>
    <mergeCell ref="N44:R44"/>
    <mergeCell ref="D283:E283"/>
    <mergeCell ref="D112:E112"/>
    <mergeCell ref="N32:R32"/>
    <mergeCell ref="A41:M42"/>
    <mergeCell ref="H17:H18"/>
    <mergeCell ref="N41:T41"/>
    <mergeCell ref="N34:T34"/>
    <mergeCell ref="A94:X94"/>
    <mergeCell ref="N114:R114"/>
    <mergeCell ref="D299:E299"/>
    <mergeCell ref="D370:E370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A434:X434"/>
    <mergeCell ref="N96:R96"/>
    <mergeCell ref="A86:X86"/>
    <mergeCell ref="N459:R459"/>
    <mergeCell ref="D204:E204"/>
    <mergeCell ref="A331:M332"/>
    <mergeCell ref="D198:E198"/>
    <mergeCell ref="N419:T419"/>
    <mergeCell ref="D269:E269"/>
    <mergeCell ref="D256:E256"/>
    <mergeCell ref="D207:E207"/>
    <mergeCell ref="A216:X216"/>
    <mergeCell ref="D383:E383"/>
    <mergeCell ref="A287:X287"/>
    <mergeCell ref="N518:T518"/>
    <mergeCell ref="D64:E64"/>
    <mergeCell ref="N477:R477"/>
    <mergeCell ref="D51:E51"/>
    <mergeCell ref="N504:T504"/>
    <mergeCell ref="A92:M93"/>
    <mergeCell ref="N491:T491"/>
    <mergeCell ref="N172:T172"/>
    <mergeCell ref="N108:R108"/>
    <mergeCell ref="N199:T199"/>
    <mergeCell ref="A496:M497"/>
    <mergeCell ref="N95:R95"/>
    <mergeCell ref="N70:R70"/>
    <mergeCell ref="N393:R393"/>
    <mergeCell ref="D138:E138"/>
    <mergeCell ref="D203:E203"/>
    <mergeCell ref="N501:R501"/>
    <mergeCell ref="N330:R330"/>
    <mergeCell ref="N159:R159"/>
    <mergeCell ref="N97:R97"/>
    <mergeCell ref="D140:E140"/>
    <mergeCell ref="D509:E509"/>
    <mergeCell ref="D425:E425"/>
    <mergeCell ref="D359:E359"/>
    <mergeCell ref="N495:R495"/>
    <mergeCell ref="N104:T104"/>
    <mergeCell ref="N517:T517"/>
    <mergeCell ref="D489:E489"/>
    <mergeCell ref="N346:T346"/>
    <mergeCell ref="D427:E427"/>
    <mergeCell ref="A306:M307"/>
    <mergeCell ref="N98:R98"/>
    <mergeCell ref="D75:E75"/>
    <mergeCell ref="D206:E206"/>
    <mergeCell ref="A144:X144"/>
    <mergeCell ref="A215:X215"/>
    <mergeCell ref="A373:X373"/>
    <mergeCell ref="D181:E181"/>
    <mergeCell ref="D89:E89"/>
    <mergeCell ref="N109:R1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P520:Q520"/>
    <mergeCell ref="N475:T475"/>
    <mergeCell ref="A160:M161"/>
    <mergeCell ref="N123:R123"/>
    <mergeCell ref="A209:M210"/>
    <mergeCell ref="N421:R421"/>
    <mergeCell ref="N408:R408"/>
    <mergeCell ref="D521:D522"/>
    <mergeCell ref="N187:R187"/>
    <mergeCell ref="N485:R485"/>
    <mergeCell ref="N423:R423"/>
    <mergeCell ref="N472:R472"/>
    <mergeCell ref="N410:R410"/>
    <mergeCell ref="D393:E393"/>
    <mergeCell ref="N487:R487"/>
    <mergeCell ref="A511:M512"/>
    <mergeCell ref="N281:R281"/>
    <mergeCell ref="D153:E153"/>
    <mergeCell ref="N256:R256"/>
    <mergeCell ref="D446:E446"/>
    <mergeCell ref="L521:L522"/>
    <mergeCell ref="D510:E510"/>
    <mergeCell ref="N521:N522"/>
    <mergeCell ref="N509:R509"/>
    <mergeCell ref="H1:O1"/>
    <mergeCell ref="D364:E364"/>
    <mergeCell ref="A268:X268"/>
    <mergeCell ref="D435:E435"/>
    <mergeCell ref="N345:R345"/>
    <mergeCell ref="D186:E186"/>
    <mergeCell ref="D217:E217"/>
    <mergeCell ref="O9:P9"/>
    <mergeCell ref="N22:R22"/>
    <mergeCell ref="D65:E65"/>
    <mergeCell ref="N394:T394"/>
    <mergeCell ref="N296:T296"/>
    <mergeCell ref="N173:T173"/>
    <mergeCell ref="A374:X374"/>
    <mergeCell ref="A301:M302"/>
    <mergeCell ref="N111:R111"/>
    <mergeCell ref="A401:M402"/>
    <mergeCell ref="D317:E317"/>
    <mergeCell ref="A278:M279"/>
    <mergeCell ref="D212:E212"/>
    <mergeCell ref="D146:E146"/>
    <mergeCell ref="N125:T125"/>
    <mergeCell ref="N119:R119"/>
    <mergeCell ref="D83:E83"/>
    <mergeCell ref="C520:F520"/>
    <mergeCell ref="C521:C522"/>
    <mergeCell ref="A380:X380"/>
    <mergeCell ref="N290:R290"/>
    <mergeCell ref="N417:R417"/>
    <mergeCell ref="D292:E292"/>
    <mergeCell ref="N246:T246"/>
    <mergeCell ref="D227:E227"/>
    <mergeCell ref="A407:X407"/>
    <mergeCell ref="E521:E522"/>
    <mergeCell ref="A303:X303"/>
    <mergeCell ref="D508:E508"/>
    <mergeCell ref="A492:X492"/>
    <mergeCell ref="D455:E455"/>
    <mergeCell ref="N436:T436"/>
    <mergeCell ref="D457:E457"/>
    <mergeCell ref="D450:E450"/>
    <mergeCell ref="N465:T465"/>
    <mergeCell ref="N437:T437"/>
    <mergeCell ref="A513:M518"/>
    <mergeCell ref="N514:T514"/>
    <mergeCell ref="N493:R493"/>
    <mergeCell ref="N413:T413"/>
    <mergeCell ref="A316:X316"/>
    <mergeCell ref="N515:T515"/>
    <mergeCell ref="O12:P12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N206:R206"/>
    <mergeCell ref="D222:E222"/>
    <mergeCell ref="G17:G18"/>
    <mergeCell ref="D159:E159"/>
    <mergeCell ref="D80:E80"/>
    <mergeCell ref="N188:R188"/>
    <mergeCell ref="N51:R51"/>
    <mergeCell ref="N276:R276"/>
    <mergeCell ref="N341:R341"/>
    <mergeCell ref="D257:E257"/>
    <mergeCell ref="A9:C9"/>
    <mergeCell ref="N200:T200"/>
    <mergeCell ref="D58:E58"/>
    <mergeCell ref="D500:E500"/>
    <mergeCell ref="N273:T273"/>
    <mergeCell ref="D294:E294"/>
    <mergeCell ref="H10:L10"/>
    <mergeCell ref="N66:R66"/>
    <mergeCell ref="N284:T284"/>
    <mergeCell ref="N351:R351"/>
    <mergeCell ref="A105:X105"/>
    <mergeCell ref="N416:R416"/>
    <mergeCell ref="D459:E459"/>
    <mergeCell ref="D288:E288"/>
    <mergeCell ref="N130:R130"/>
    <mergeCell ref="N68:R68"/>
    <mergeCell ref="N295:R295"/>
    <mergeCell ref="N488:R488"/>
    <mergeCell ref="N282:R282"/>
    <mergeCell ref="N353:R353"/>
    <mergeCell ref="N33:T33"/>
    <mergeCell ref="A304:X304"/>
    <mergeCell ref="D29:E29"/>
    <mergeCell ref="D265:E265"/>
    <mergeCell ref="A396:X396"/>
    <mergeCell ref="D6:L6"/>
    <mergeCell ref="N103:T103"/>
    <mergeCell ref="O13:P13"/>
    <mergeCell ref="A480:M481"/>
    <mergeCell ref="N250:R250"/>
    <mergeCell ref="N139:R139"/>
    <mergeCell ref="D389:E389"/>
    <mergeCell ref="N237:R237"/>
    <mergeCell ref="N212:R212"/>
    <mergeCell ref="A246:M247"/>
    <mergeCell ref="N283:R283"/>
    <mergeCell ref="N210:T210"/>
    <mergeCell ref="N277:R277"/>
    <mergeCell ref="N203:R203"/>
    <mergeCell ref="D22:E22"/>
    <mergeCell ref="D149:E149"/>
    <mergeCell ref="D447:E447"/>
    <mergeCell ref="D385:E385"/>
    <mergeCell ref="N239:R239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N318:T318"/>
    <mergeCell ref="D228:E228"/>
    <mergeCell ref="D404:E404"/>
    <mergeCell ref="D10:E10"/>
    <mergeCell ref="F10:G10"/>
    <mergeCell ref="D305:E305"/>
    <mergeCell ref="N227:R227"/>
    <mergeCell ref="N110:R110"/>
    <mergeCell ref="N84:T84"/>
    <mergeCell ref="D270:E270"/>
    <mergeCell ref="A174:X174"/>
    <mergeCell ref="D99:E99"/>
    <mergeCell ref="D397:E397"/>
    <mergeCell ref="A12:L12"/>
    <mergeCell ref="N291:R291"/>
    <mergeCell ref="N142:T142"/>
    <mergeCell ref="D101:E101"/>
    <mergeCell ref="N378:T378"/>
    <mergeCell ref="D76:E76"/>
    <mergeCell ref="F5:G5"/>
    <mergeCell ref="A14:L14"/>
    <mergeCell ref="N251:R251"/>
    <mergeCell ref="A47:X47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A357:X357"/>
    <mergeCell ref="N317:R317"/>
    <mergeCell ref="N146:R146"/>
    <mergeCell ref="A314:M315"/>
    <mergeCell ref="A167:X167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341:E341"/>
    <mergeCell ref="D170:E170"/>
    <mergeCell ref="D468:E468"/>
    <mergeCell ref="D478:E478"/>
    <mergeCell ref="N470:R470"/>
    <mergeCell ref="A482:X482"/>
    <mergeCell ref="N513:T513"/>
    <mergeCell ref="N388:R388"/>
    <mergeCell ref="N243:T243"/>
    <mergeCell ref="A15:L15"/>
    <mergeCell ref="A48:X48"/>
    <mergeCell ref="N23:T23"/>
    <mergeCell ref="N261:R261"/>
    <mergeCell ref="N90:R90"/>
    <mergeCell ref="N217:R217"/>
    <mergeCell ref="N310:T310"/>
    <mergeCell ref="N72:R72"/>
    <mergeCell ref="O5:P5"/>
    <mergeCell ref="A133:M134"/>
    <mergeCell ref="F17:F18"/>
    <mergeCell ref="D120:E120"/>
    <mergeCell ref="N235:R235"/>
    <mergeCell ref="D107:E107"/>
    <mergeCell ref="D163:E163"/>
    <mergeCell ref="N213:T213"/>
    <mergeCell ref="D234:E234"/>
    <mergeCell ref="N185:R185"/>
    <mergeCell ref="N299:R299"/>
    <mergeCell ref="D171:E171"/>
    <mergeCell ref="N242:T242"/>
    <mergeCell ref="A13:L13"/>
    <mergeCell ref="N165:T165"/>
    <mergeCell ref="A19:X19"/>
    <mergeCell ref="S17:T17"/>
    <mergeCell ref="N372:T372"/>
    <mergeCell ref="N385:R385"/>
    <mergeCell ref="A346:M347"/>
    <mergeCell ref="A117:X117"/>
    <mergeCell ref="D102:E102"/>
    <mergeCell ref="A318:M319"/>
    <mergeCell ref="N259:R259"/>
    <mergeCell ref="N88:R88"/>
    <mergeCell ref="N324:R324"/>
    <mergeCell ref="D196:E196"/>
    <mergeCell ref="N370:R370"/>
    <mergeCell ref="A322:X322"/>
    <mergeCell ref="D336:E336"/>
    <mergeCell ref="A225:X225"/>
    <mergeCell ref="D150:E150"/>
    <mergeCell ref="A37:M38"/>
    <mergeCell ref="N92:T92"/>
    <mergeCell ref="M17:M18"/>
    <mergeCell ref="N67:R67"/>
    <mergeCell ref="N132:R132"/>
    <mergeCell ref="N223:T223"/>
    <mergeCell ref="N230:R230"/>
    <mergeCell ref="A253:M254"/>
    <mergeCell ref="D237:E237"/>
    <mergeCell ref="N91:R91"/>
    <mergeCell ref="N389:R389"/>
    <mergeCell ref="N327:R327"/>
    <mergeCell ref="N454:R454"/>
    <mergeCell ref="A137:X137"/>
    <mergeCell ref="D291:E291"/>
    <mergeCell ref="D239:E239"/>
    <mergeCell ref="D95:E95"/>
    <mergeCell ref="N441:R441"/>
    <mergeCell ref="A394:M395"/>
    <mergeCell ref="N435:R435"/>
    <mergeCell ref="A414:X414"/>
    <mergeCell ref="D386:E386"/>
    <mergeCell ref="N429:T429"/>
    <mergeCell ref="N314:T314"/>
    <mergeCell ref="N164:R164"/>
    <mergeCell ref="A418:M419"/>
    <mergeCell ref="D392:E392"/>
    <mergeCell ref="D323:E323"/>
    <mergeCell ref="D152:E152"/>
    <mergeCell ref="A403:X403"/>
    <mergeCell ref="N122:R122"/>
    <mergeCell ref="N107:R107"/>
    <mergeCell ref="Y17:Y18"/>
    <mergeCell ref="D57:E57"/>
    <mergeCell ref="A8:C8"/>
    <mergeCell ref="N340:R340"/>
    <mergeCell ref="D293:E293"/>
    <mergeCell ref="D32:E32"/>
    <mergeCell ref="A483:X483"/>
    <mergeCell ref="N151:R151"/>
    <mergeCell ref="D97:E97"/>
    <mergeCell ref="N180:R180"/>
    <mergeCell ref="N361:T361"/>
    <mergeCell ref="A10:C10"/>
    <mergeCell ref="N311:T311"/>
    <mergeCell ref="A43:X43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40:R40"/>
    <mergeCell ref="J9:L9"/>
    <mergeCell ref="P1:R1"/>
    <mergeCell ref="D17:E18"/>
    <mergeCell ref="D471:E471"/>
    <mergeCell ref="N313:R313"/>
    <mergeCell ref="V17:V18"/>
    <mergeCell ref="D123:E123"/>
    <mergeCell ref="X17:X18"/>
    <mergeCell ref="D250:E250"/>
    <mergeCell ref="D50:E50"/>
    <mergeCell ref="A430:X430"/>
    <mergeCell ref="D110:E110"/>
    <mergeCell ref="D44:E44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285:T2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