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Новое Время\Договора\СТК Гермес\Заказы\15.02.2024\"/>
    </mc:Choice>
  </mc:AlternateContent>
  <bookViews>
    <workbookView xWindow="0" yWindow="0" windowWidth="19200" windowHeight="647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/>
</workbook>
</file>

<file path=xl/calcChain.xml><?xml version="1.0" encoding="utf-8"?>
<calcChain xmlns="http://schemas.openxmlformats.org/spreadsheetml/2006/main">
  <c r="V500" i="2" l="1"/>
  <c r="V501" i="2" s="1"/>
  <c r="V499" i="2"/>
  <c r="V497" i="2"/>
  <c r="V496" i="2"/>
  <c r="W495" i="2"/>
  <c r="X495" i="2" s="1"/>
  <c r="X494" i="2"/>
  <c r="W494" i="2"/>
  <c r="W493" i="2"/>
  <c r="X493" i="2" s="1"/>
  <c r="X492" i="2"/>
  <c r="W492" i="2"/>
  <c r="W497" i="2" s="1"/>
  <c r="W491" i="2"/>
  <c r="X491" i="2" s="1"/>
  <c r="X496" i="2" s="1"/>
  <c r="N491" i="2"/>
  <c r="V489" i="2"/>
  <c r="W488" i="2"/>
  <c r="V488" i="2"/>
  <c r="W487" i="2"/>
  <c r="X487" i="2" s="1"/>
  <c r="X486" i="2"/>
  <c r="W486" i="2"/>
  <c r="W485" i="2"/>
  <c r="X485" i="2" s="1"/>
  <c r="X484" i="2"/>
  <c r="X488" i="2" s="1"/>
  <c r="W484" i="2"/>
  <c r="W489" i="2" s="1"/>
  <c r="V482" i="2"/>
  <c r="V481" i="2"/>
  <c r="W480" i="2"/>
  <c r="W481" i="2" s="1"/>
  <c r="X479" i="2"/>
  <c r="W479" i="2"/>
  <c r="W482" i="2" s="1"/>
  <c r="V477" i="2"/>
  <c r="V476" i="2"/>
  <c r="X475" i="2"/>
  <c r="W475" i="2"/>
  <c r="W474" i="2"/>
  <c r="X474" i="2" s="1"/>
  <c r="X473" i="2"/>
  <c r="W473" i="2"/>
  <c r="W472" i="2"/>
  <c r="X472" i="2" s="1"/>
  <c r="X471" i="2"/>
  <c r="W471" i="2"/>
  <c r="U508" i="2" s="1"/>
  <c r="V467" i="2"/>
  <c r="V466" i="2"/>
  <c r="W465" i="2"/>
  <c r="X465" i="2" s="1"/>
  <c r="N465" i="2"/>
  <c r="W464" i="2"/>
  <c r="W466" i="2" s="1"/>
  <c r="N464" i="2"/>
  <c r="X463" i="2"/>
  <c r="W463" i="2"/>
  <c r="W467" i="2" s="1"/>
  <c r="N463" i="2"/>
  <c r="V461" i="2"/>
  <c r="V460" i="2"/>
  <c r="X459" i="2"/>
  <c r="W459" i="2"/>
  <c r="N459" i="2"/>
  <c r="W458" i="2"/>
  <c r="X458" i="2" s="1"/>
  <c r="N458" i="2"/>
  <c r="W457" i="2"/>
  <c r="X457" i="2" s="1"/>
  <c r="N457" i="2"/>
  <c r="W456" i="2"/>
  <c r="X456" i="2" s="1"/>
  <c r="N456" i="2"/>
  <c r="X455" i="2"/>
  <c r="W455" i="2"/>
  <c r="N455" i="2"/>
  <c r="W454" i="2"/>
  <c r="X454" i="2" s="1"/>
  <c r="X460" i="2" s="1"/>
  <c r="N454" i="2"/>
  <c r="V452" i="2"/>
  <c r="V451" i="2"/>
  <c r="X450" i="2"/>
  <c r="W450" i="2"/>
  <c r="N450" i="2"/>
  <c r="X449" i="2"/>
  <c r="X451" i="2" s="1"/>
  <c r="W449" i="2"/>
  <c r="W452" i="2" s="1"/>
  <c r="N449" i="2"/>
  <c r="V447" i="2"/>
  <c r="V446" i="2"/>
  <c r="W445" i="2"/>
  <c r="X445" i="2" s="1"/>
  <c r="X444" i="2"/>
  <c r="W444" i="2"/>
  <c r="N444" i="2"/>
  <c r="W443" i="2"/>
  <c r="X443" i="2" s="1"/>
  <c r="N443" i="2"/>
  <c r="W442" i="2"/>
  <c r="X442" i="2" s="1"/>
  <c r="N442" i="2"/>
  <c r="W441" i="2"/>
  <c r="X441" i="2" s="1"/>
  <c r="X440" i="2"/>
  <c r="W440" i="2"/>
  <c r="N440" i="2"/>
  <c r="X439" i="2"/>
  <c r="W439" i="2"/>
  <c r="N439" i="2"/>
  <c r="W438" i="2"/>
  <c r="X438" i="2" s="1"/>
  <c r="N438" i="2"/>
  <c r="X437" i="2"/>
  <c r="W437" i="2"/>
  <c r="W436" i="2"/>
  <c r="X436" i="2" s="1"/>
  <c r="X435" i="2"/>
  <c r="W435" i="2"/>
  <c r="N435" i="2"/>
  <c r="W434" i="2"/>
  <c r="X434" i="2" s="1"/>
  <c r="N434" i="2"/>
  <c r="W433" i="2"/>
  <c r="X433" i="2" s="1"/>
  <c r="N433" i="2"/>
  <c r="V429" i="2"/>
  <c r="X428" i="2"/>
  <c r="W428" i="2"/>
  <c r="V428" i="2"/>
  <c r="X427" i="2"/>
  <c r="W427" i="2"/>
  <c r="W429" i="2" s="1"/>
  <c r="N427" i="2"/>
  <c r="V425" i="2"/>
  <c r="V424" i="2"/>
  <c r="W423" i="2"/>
  <c r="W424" i="2" s="1"/>
  <c r="N423" i="2"/>
  <c r="V421" i="2"/>
  <c r="V420" i="2"/>
  <c r="W419" i="2"/>
  <c r="X419" i="2" s="1"/>
  <c r="N419" i="2"/>
  <c r="W418" i="2"/>
  <c r="X418" i="2" s="1"/>
  <c r="N418" i="2"/>
  <c r="X417" i="2"/>
  <c r="W417" i="2"/>
  <c r="N417" i="2"/>
  <c r="W416" i="2"/>
  <c r="X416" i="2" s="1"/>
  <c r="N416" i="2"/>
  <c r="W415" i="2"/>
  <c r="X415" i="2" s="1"/>
  <c r="N415" i="2"/>
  <c r="W414" i="2"/>
  <c r="X414" i="2" s="1"/>
  <c r="N414" i="2"/>
  <c r="X413" i="2"/>
  <c r="W413" i="2"/>
  <c r="W421" i="2" s="1"/>
  <c r="N413" i="2"/>
  <c r="V411" i="2"/>
  <c r="V410" i="2"/>
  <c r="X409" i="2"/>
  <c r="W409" i="2"/>
  <c r="N409" i="2"/>
  <c r="X408" i="2"/>
  <c r="X410" i="2" s="1"/>
  <c r="W408" i="2"/>
  <c r="W410" i="2" s="1"/>
  <c r="N408" i="2"/>
  <c r="V405" i="2"/>
  <c r="V404" i="2"/>
  <c r="X403" i="2"/>
  <c r="W403" i="2"/>
  <c r="N403" i="2"/>
  <c r="W402" i="2"/>
  <c r="X402" i="2" s="1"/>
  <c r="N402" i="2"/>
  <c r="W401" i="2"/>
  <c r="X401" i="2" s="1"/>
  <c r="N401" i="2"/>
  <c r="X400" i="2"/>
  <c r="W400" i="2"/>
  <c r="W404" i="2" s="1"/>
  <c r="N400" i="2"/>
  <c r="W398" i="2"/>
  <c r="V398" i="2"/>
  <c r="X397" i="2"/>
  <c r="W397" i="2"/>
  <c r="V397" i="2"/>
  <c r="X396" i="2"/>
  <c r="W396" i="2"/>
  <c r="N396" i="2"/>
  <c r="V394" i="2"/>
  <c r="V393" i="2"/>
  <c r="W392" i="2"/>
  <c r="X392" i="2" s="1"/>
  <c r="N392" i="2"/>
  <c r="W391" i="2"/>
  <c r="X391" i="2" s="1"/>
  <c r="N391" i="2"/>
  <c r="W390" i="2"/>
  <c r="N390" i="2"/>
  <c r="W389" i="2"/>
  <c r="N389" i="2"/>
  <c r="V387" i="2"/>
  <c r="V386" i="2"/>
  <c r="W385" i="2"/>
  <c r="X385" i="2" s="1"/>
  <c r="N385" i="2"/>
  <c r="W384" i="2"/>
  <c r="X384" i="2" s="1"/>
  <c r="N384" i="2"/>
  <c r="W383" i="2"/>
  <c r="X383" i="2" s="1"/>
  <c r="N383" i="2"/>
  <c r="W382" i="2"/>
  <c r="X382" i="2" s="1"/>
  <c r="N382" i="2"/>
  <c r="W381" i="2"/>
  <c r="X381" i="2" s="1"/>
  <c r="N381" i="2"/>
  <c r="X380" i="2"/>
  <c r="W380" i="2"/>
  <c r="N380" i="2"/>
  <c r="X379" i="2"/>
  <c r="W379" i="2"/>
  <c r="N379" i="2"/>
  <c r="W378" i="2"/>
  <c r="X378" i="2" s="1"/>
  <c r="N378" i="2"/>
  <c r="W377" i="2"/>
  <c r="X377" i="2" s="1"/>
  <c r="N377" i="2"/>
  <c r="X376" i="2"/>
  <c r="W376" i="2"/>
  <c r="N376" i="2"/>
  <c r="X375" i="2"/>
  <c r="W375" i="2"/>
  <c r="N375" i="2"/>
  <c r="W374" i="2"/>
  <c r="X374" i="2" s="1"/>
  <c r="N374" i="2"/>
  <c r="W373" i="2"/>
  <c r="N373" i="2"/>
  <c r="V371" i="2"/>
  <c r="V370" i="2"/>
  <c r="W369" i="2"/>
  <c r="W371" i="2" s="1"/>
  <c r="N369" i="2"/>
  <c r="X368" i="2"/>
  <c r="W368" i="2"/>
  <c r="N368" i="2"/>
  <c r="V364" i="2"/>
  <c r="V363" i="2"/>
  <c r="W362" i="2"/>
  <c r="W363" i="2" s="1"/>
  <c r="N362" i="2"/>
  <c r="V360" i="2"/>
  <c r="V359" i="2"/>
  <c r="X358" i="2"/>
  <c r="W358" i="2"/>
  <c r="N358" i="2"/>
  <c r="W357" i="2"/>
  <c r="X357" i="2" s="1"/>
  <c r="N357" i="2"/>
  <c r="W356" i="2"/>
  <c r="X356" i="2" s="1"/>
  <c r="N356" i="2"/>
  <c r="W355" i="2"/>
  <c r="X355" i="2" s="1"/>
  <c r="N355" i="2"/>
  <c r="V353" i="2"/>
  <c r="W352" i="2"/>
  <c r="V352" i="2"/>
  <c r="X351" i="2"/>
  <c r="W351" i="2"/>
  <c r="W353" i="2" s="1"/>
  <c r="N351" i="2"/>
  <c r="X350" i="2"/>
  <c r="X352" i="2" s="1"/>
  <c r="W350" i="2"/>
  <c r="N350" i="2"/>
  <c r="V348" i="2"/>
  <c r="V347" i="2"/>
  <c r="W346" i="2"/>
  <c r="X346" i="2" s="1"/>
  <c r="N346" i="2"/>
  <c r="X345" i="2"/>
  <c r="W345" i="2"/>
  <c r="N345" i="2"/>
  <c r="X344" i="2"/>
  <c r="W344" i="2"/>
  <c r="N344" i="2"/>
  <c r="W343" i="2"/>
  <c r="X343" i="2" s="1"/>
  <c r="N343" i="2"/>
  <c r="W342" i="2"/>
  <c r="N342" i="2"/>
  <c r="V339" i="2"/>
  <c r="V338" i="2"/>
  <c r="W337" i="2"/>
  <c r="W339" i="2" s="1"/>
  <c r="N337" i="2"/>
  <c r="W335" i="2"/>
  <c r="V335" i="2"/>
  <c r="W334" i="2"/>
  <c r="V334" i="2"/>
  <c r="X333" i="2"/>
  <c r="W333" i="2"/>
  <c r="N333" i="2"/>
  <c r="W332" i="2"/>
  <c r="X332" i="2" s="1"/>
  <c r="X334" i="2" s="1"/>
  <c r="V330" i="2"/>
  <c r="V329" i="2"/>
  <c r="W328" i="2"/>
  <c r="X328" i="2" s="1"/>
  <c r="N328" i="2"/>
  <c r="W327" i="2"/>
  <c r="N327" i="2"/>
  <c r="X326" i="2"/>
  <c r="W326" i="2"/>
  <c r="N326" i="2"/>
  <c r="V324" i="2"/>
  <c r="V323" i="2"/>
  <c r="X322" i="2"/>
  <c r="W322" i="2"/>
  <c r="N322" i="2"/>
  <c r="W321" i="2"/>
  <c r="X321" i="2" s="1"/>
  <c r="N321" i="2"/>
  <c r="W320" i="2"/>
  <c r="X320" i="2" s="1"/>
  <c r="N320" i="2"/>
  <c r="X319" i="2"/>
  <c r="W319" i="2"/>
  <c r="N319" i="2"/>
  <c r="X318" i="2"/>
  <c r="W318" i="2"/>
  <c r="N318" i="2"/>
  <c r="W317" i="2"/>
  <c r="X317" i="2" s="1"/>
  <c r="N317" i="2"/>
  <c r="W316" i="2"/>
  <c r="X316" i="2" s="1"/>
  <c r="N316" i="2"/>
  <c r="X315" i="2"/>
  <c r="X323" i="2" s="1"/>
  <c r="W315" i="2"/>
  <c r="W323" i="2" s="1"/>
  <c r="N315" i="2"/>
  <c r="V311" i="2"/>
  <c r="V310" i="2"/>
  <c r="W309" i="2"/>
  <c r="X309" i="2" s="1"/>
  <c r="X310" i="2" s="1"/>
  <c r="N309" i="2"/>
  <c r="V307" i="2"/>
  <c r="V306" i="2"/>
  <c r="W305" i="2"/>
  <c r="W307" i="2" s="1"/>
  <c r="N305" i="2"/>
  <c r="V303" i="2"/>
  <c r="W302" i="2"/>
  <c r="V302" i="2"/>
  <c r="X301" i="2"/>
  <c r="X302" i="2" s="1"/>
  <c r="W301" i="2"/>
  <c r="W303" i="2" s="1"/>
  <c r="N301" i="2"/>
  <c r="V299" i="2"/>
  <c r="V298" i="2"/>
  <c r="W297" i="2"/>
  <c r="W299" i="2" s="1"/>
  <c r="N297" i="2"/>
  <c r="V294" i="2"/>
  <c r="W293" i="2"/>
  <c r="V293" i="2"/>
  <c r="W292" i="2"/>
  <c r="W294" i="2" s="1"/>
  <c r="N292" i="2"/>
  <c r="X291" i="2"/>
  <c r="W291" i="2"/>
  <c r="N291" i="2"/>
  <c r="V289" i="2"/>
  <c r="V288" i="2"/>
  <c r="X287" i="2"/>
  <c r="W287" i="2"/>
  <c r="N287" i="2"/>
  <c r="W286" i="2"/>
  <c r="X286" i="2" s="1"/>
  <c r="N286" i="2"/>
  <c r="W285" i="2"/>
  <c r="X285" i="2" s="1"/>
  <c r="N285" i="2"/>
  <c r="X284" i="2"/>
  <c r="W284" i="2"/>
  <c r="N284" i="2"/>
  <c r="X283" i="2"/>
  <c r="W283" i="2"/>
  <c r="N283" i="2"/>
  <c r="W282" i="2"/>
  <c r="X282" i="2" s="1"/>
  <c r="N282" i="2"/>
  <c r="W281" i="2"/>
  <c r="X281" i="2" s="1"/>
  <c r="N281" i="2"/>
  <c r="X280" i="2"/>
  <c r="W280" i="2"/>
  <c r="N280" i="2"/>
  <c r="V277" i="2"/>
  <c r="V276" i="2"/>
  <c r="W275" i="2"/>
  <c r="X275" i="2" s="1"/>
  <c r="N275" i="2"/>
  <c r="W274" i="2"/>
  <c r="X274" i="2" s="1"/>
  <c r="N274" i="2"/>
  <c r="X273" i="2"/>
  <c r="X276" i="2" s="1"/>
  <c r="W273" i="2"/>
  <c r="W277" i="2" s="1"/>
  <c r="N273" i="2"/>
  <c r="V271" i="2"/>
  <c r="V270" i="2"/>
  <c r="X269" i="2"/>
  <c r="W269" i="2"/>
  <c r="N269" i="2"/>
  <c r="W268" i="2"/>
  <c r="X268" i="2" s="1"/>
  <c r="X267" i="2"/>
  <c r="X270" i="2" s="1"/>
  <c r="W267" i="2"/>
  <c r="W270" i="2" s="1"/>
  <c r="V265" i="2"/>
  <c r="V264" i="2"/>
  <c r="X263" i="2"/>
  <c r="W263" i="2"/>
  <c r="N263" i="2"/>
  <c r="W262" i="2"/>
  <c r="X262" i="2" s="1"/>
  <c r="N262" i="2"/>
  <c r="W261" i="2"/>
  <c r="X261" i="2" s="1"/>
  <c r="N261" i="2"/>
  <c r="V259" i="2"/>
  <c r="V258" i="2"/>
  <c r="X257" i="2"/>
  <c r="W257" i="2"/>
  <c r="N257" i="2"/>
  <c r="X256" i="2"/>
  <c r="W256" i="2"/>
  <c r="N256" i="2"/>
  <c r="W255" i="2"/>
  <c r="X255" i="2" s="1"/>
  <c r="N255" i="2"/>
  <c r="W254" i="2"/>
  <c r="X254" i="2" s="1"/>
  <c r="N254" i="2"/>
  <c r="W253" i="2"/>
  <c r="X253" i="2" s="1"/>
  <c r="N253" i="2"/>
  <c r="W252" i="2"/>
  <c r="X252" i="2" s="1"/>
  <c r="N252" i="2"/>
  <c r="W251" i="2"/>
  <c r="X251" i="2" s="1"/>
  <c r="N251" i="2"/>
  <c r="W250" i="2"/>
  <c r="X250" i="2" s="1"/>
  <c r="N250" i="2"/>
  <c r="X249" i="2"/>
  <c r="W249" i="2"/>
  <c r="W259" i="2" s="1"/>
  <c r="N249" i="2"/>
  <c r="X248" i="2"/>
  <c r="W248" i="2"/>
  <c r="N248" i="2"/>
  <c r="V246" i="2"/>
  <c r="V245" i="2"/>
  <c r="W244" i="2"/>
  <c r="X244" i="2" s="1"/>
  <c r="N244" i="2"/>
  <c r="X243" i="2"/>
  <c r="W243" i="2"/>
  <c r="N243" i="2"/>
  <c r="X242" i="2"/>
  <c r="W242" i="2"/>
  <c r="N242" i="2"/>
  <c r="W241" i="2"/>
  <c r="W245" i="2" s="1"/>
  <c r="N241" i="2"/>
  <c r="V239" i="2"/>
  <c r="W238" i="2"/>
  <c r="V238" i="2"/>
  <c r="W237" i="2"/>
  <c r="W239" i="2" s="1"/>
  <c r="N237" i="2"/>
  <c r="V235" i="2"/>
  <c r="V234" i="2"/>
  <c r="X233" i="2"/>
  <c r="W233" i="2"/>
  <c r="N233" i="2"/>
  <c r="X232" i="2"/>
  <c r="W232" i="2"/>
  <c r="N232" i="2"/>
  <c r="W231" i="2"/>
  <c r="X231" i="2" s="1"/>
  <c r="N231" i="2"/>
  <c r="W230" i="2"/>
  <c r="X230" i="2" s="1"/>
  <c r="N230" i="2"/>
  <c r="X229" i="2"/>
  <c r="W229" i="2"/>
  <c r="N229" i="2"/>
  <c r="X228" i="2"/>
  <c r="W228" i="2"/>
  <c r="N228" i="2"/>
  <c r="W227" i="2"/>
  <c r="X227" i="2" s="1"/>
  <c r="N227" i="2"/>
  <c r="W226" i="2"/>
  <c r="X226" i="2" s="1"/>
  <c r="N226" i="2"/>
  <c r="X225" i="2"/>
  <c r="W225" i="2"/>
  <c r="N225" i="2"/>
  <c r="X224" i="2"/>
  <c r="W224" i="2"/>
  <c r="N224" i="2"/>
  <c r="W223" i="2"/>
  <c r="X223" i="2" s="1"/>
  <c r="N223" i="2"/>
  <c r="W222" i="2"/>
  <c r="X222" i="2" s="1"/>
  <c r="N222" i="2"/>
  <c r="X221" i="2"/>
  <c r="W221" i="2"/>
  <c r="N221" i="2"/>
  <c r="X220" i="2"/>
  <c r="W220" i="2"/>
  <c r="N220" i="2"/>
  <c r="W219" i="2"/>
  <c r="M508" i="2" s="1"/>
  <c r="N219" i="2"/>
  <c r="V216" i="2"/>
  <c r="W215" i="2"/>
  <c r="V215" i="2"/>
  <c r="X214" i="2"/>
  <c r="W214" i="2"/>
  <c r="W213" i="2"/>
  <c r="X213" i="2" s="1"/>
  <c r="W212" i="2"/>
  <c r="X212" i="2" s="1"/>
  <c r="W211" i="2"/>
  <c r="X211" i="2" s="1"/>
  <c r="X210" i="2"/>
  <c r="W210" i="2"/>
  <c r="X209" i="2"/>
  <c r="W209" i="2"/>
  <c r="W216" i="2" s="1"/>
  <c r="W206" i="2"/>
  <c r="V206" i="2"/>
  <c r="W205" i="2"/>
  <c r="V205" i="2"/>
  <c r="X204" i="2"/>
  <c r="X205" i="2" s="1"/>
  <c r="W204" i="2"/>
  <c r="J508" i="2" s="1"/>
  <c r="N204" i="2"/>
  <c r="V201" i="2"/>
  <c r="V200" i="2"/>
  <c r="W199" i="2"/>
  <c r="X199" i="2" s="1"/>
  <c r="N199" i="2"/>
  <c r="W198" i="2"/>
  <c r="X198" i="2" s="1"/>
  <c r="N198" i="2"/>
  <c r="W197" i="2"/>
  <c r="X197" i="2" s="1"/>
  <c r="N197" i="2"/>
  <c r="X196" i="2"/>
  <c r="W196" i="2"/>
  <c r="N196" i="2"/>
  <c r="V194" i="2"/>
  <c r="V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X186" i="2"/>
  <c r="W186" i="2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X181" i="2"/>
  <c r="W181" i="2"/>
  <c r="N181" i="2"/>
  <c r="W180" i="2"/>
  <c r="X180" i="2" s="1"/>
  <c r="N180" i="2"/>
  <c r="W179" i="2"/>
  <c r="X179" i="2" s="1"/>
  <c r="N179" i="2"/>
  <c r="X178" i="2"/>
  <c r="W178" i="2"/>
  <c r="N178" i="2"/>
  <c r="X177" i="2"/>
  <c r="W177" i="2"/>
  <c r="N177" i="2"/>
  <c r="W176" i="2"/>
  <c r="N176" i="2"/>
  <c r="V174" i="2"/>
  <c r="V173" i="2"/>
  <c r="W172" i="2"/>
  <c r="X172" i="2" s="1"/>
  <c r="N172" i="2"/>
  <c r="X171" i="2"/>
  <c r="W171" i="2"/>
  <c r="N171" i="2"/>
  <c r="X170" i="2"/>
  <c r="W170" i="2"/>
  <c r="N170" i="2"/>
  <c r="W169" i="2"/>
  <c r="W174" i="2" s="1"/>
  <c r="N169" i="2"/>
  <c r="V167" i="2"/>
  <c r="V166" i="2"/>
  <c r="W165" i="2"/>
  <c r="X165" i="2" s="1"/>
  <c r="N165" i="2"/>
  <c r="X164" i="2"/>
  <c r="X166" i="2" s="1"/>
  <c r="W164" i="2"/>
  <c r="W167" i="2" s="1"/>
  <c r="N164" i="2"/>
  <c r="V162" i="2"/>
  <c r="V161" i="2"/>
  <c r="W160" i="2"/>
  <c r="X160" i="2" s="1"/>
  <c r="N160" i="2"/>
  <c r="W159" i="2"/>
  <c r="X159" i="2" s="1"/>
  <c r="X161" i="2" s="1"/>
  <c r="N159" i="2"/>
  <c r="V156" i="2"/>
  <c r="V155" i="2"/>
  <c r="X154" i="2"/>
  <c r="W154" i="2"/>
  <c r="N154" i="2"/>
  <c r="X153" i="2"/>
  <c r="W153" i="2"/>
  <c r="N153" i="2"/>
  <c r="W152" i="2"/>
  <c r="X152" i="2" s="1"/>
  <c r="N152" i="2"/>
  <c r="W151" i="2"/>
  <c r="X151" i="2" s="1"/>
  <c r="N151" i="2"/>
  <c r="X150" i="2"/>
  <c r="W150" i="2"/>
  <c r="N150" i="2"/>
  <c r="X149" i="2"/>
  <c r="W149" i="2"/>
  <c r="N149" i="2"/>
  <c r="W148" i="2"/>
  <c r="X148" i="2" s="1"/>
  <c r="N148" i="2"/>
  <c r="W147" i="2"/>
  <c r="X147" i="2" s="1"/>
  <c r="N147" i="2"/>
  <c r="X146" i="2"/>
  <c r="W146" i="2"/>
  <c r="H508" i="2" s="1"/>
  <c r="N146" i="2"/>
  <c r="V143" i="2"/>
  <c r="V142" i="2"/>
  <c r="X141" i="2"/>
  <c r="W141" i="2"/>
  <c r="N141" i="2"/>
  <c r="W140" i="2"/>
  <c r="X140" i="2" s="1"/>
  <c r="N140" i="2"/>
  <c r="W139" i="2"/>
  <c r="X139" i="2" s="1"/>
  <c r="N139" i="2"/>
  <c r="V135" i="2"/>
  <c r="V134" i="2"/>
  <c r="X133" i="2"/>
  <c r="W133" i="2"/>
  <c r="N133" i="2"/>
  <c r="W132" i="2"/>
  <c r="X132" i="2" s="1"/>
  <c r="N132" i="2"/>
  <c r="W131" i="2"/>
  <c r="X131" i="2" s="1"/>
  <c r="N131" i="2"/>
  <c r="X130" i="2"/>
  <c r="W130" i="2"/>
  <c r="F508" i="2" s="1"/>
  <c r="N130" i="2"/>
  <c r="V127" i="2"/>
  <c r="V126" i="2"/>
  <c r="X125" i="2"/>
  <c r="W125" i="2"/>
  <c r="N125" i="2"/>
  <c r="W124" i="2"/>
  <c r="X124" i="2" s="1"/>
  <c r="N124" i="2"/>
  <c r="W123" i="2"/>
  <c r="X123" i="2" s="1"/>
  <c r="N123" i="2"/>
  <c r="X122" i="2"/>
  <c r="W122" i="2"/>
  <c r="N122" i="2"/>
  <c r="X121" i="2"/>
  <c r="W121" i="2"/>
  <c r="X120" i="2"/>
  <c r="W120" i="2"/>
  <c r="N120" i="2"/>
  <c r="X119" i="2"/>
  <c r="X126" i="2" s="1"/>
  <c r="W119" i="2"/>
  <c r="W126" i="2" s="1"/>
  <c r="N119" i="2"/>
  <c r="V117" i="2"/>
  <c r="V116" i="2"/>
  <c r="W115" i="2"/>
  <c r="X115" i="2" s="1"/>
  <c r="N115" i="2"/>
  <c r="X114" i="2"/>
  <c r="W114" i="2"/>
  <c r="N114" i="2"/>
  <c r="X113" i="2"/>
  <c r="W113" i="2"/>
  <c r="N113" i="2"/>
  <c r="W112" i="2"/>
  <c r="X112" i="2" s="1"/>
  <c r="N112" i="2"/>
  <c r="W111" i="2"/>
  <c r="X111" i="2" s="1"/>
  <c r="N111" i="2"/>
  <c r="W110" i="2"/>
  <c r="X110" i="2" s="1"/>
  <c r="N110" i="2"/>
  <c r="X109" i="2"/>
  <c r="W109" i="2"/>
  <c r="N109" i="2"/>
  <c r="W108" i="2"/>
  <c r="X108" i="2" s="1"/>
  <c r="N108" i="2"/>
  <c r="W107" i="2"/>
  <c r="N107" i="2"/>
  <c r="V105" i="2"/>
  <c r="V104" i="2"/>
  <c r="X103" i="2"/>
  <c r="W103" i="2"/>
  <c r="N103" i="2"/>
  <c r="X102" i="2"/>
  <c r="W102" i="2"/>
  <c r="N102" i="2"/>
  <c r="W101" i="2"/>
  <c r="X101" i="2" s="1"/>
  <c r="N101" i="2"/>
  <c r="W100" i="2"/>
  <c r="X100" i="2" s="1"/>
  <c r="N100" i="2"/>
  <c r="X99" i="2"/>
  <c r="W99" i="2"/>
  <c r="N99" i="2"/>
  <c r="X98" i="2"/>
  <c r="W98" i="2"/>
  <c r="N98" i="2"/>
  <c r="W97" i="2"/>
  <c r="X97" i="2" s="1"/>
  <c r="N97" i="2"/>
  <c r="W96" i="2"/>
  <c r="X96" i="2" s="1"/>
  <c r="N96" i="2"/>
  <c r="V94" i="2"/>
  <c r="V93" i="2"/>
  <c r="X92" i="2"/>
  <c r="W92" i="2"/>
  <c r="N92" i="2"/>
  <c r="X91" i="2"/>
  <c r="W91" i="2"/>
  <c r="N91" i="2"/>
  <c r="W90" i="2"/>
  <c r="X90" i="2" s="1"/>
  <c r="N90" i="2"/>
  <c r="W89" i="2"/>
  <c r="X89" i="2" s="1"/>
  <c r="W88" i="2"/>
  <c r="X88" i="2" s="1"/>
  <c r="N88" i="2"/>
  <c r="V86" i="2"/>
  <c r="V85" i="2"/>
  <c r="X84" i="2"/>
  <c r="W84" i="2"/>
  <c r="N84" i="2"/>
  <c r="X83" i="2"/>
  <c r="W83" i="2"/>
  <c r="N83" i="2"/>
  <c r="W82" i="2"/>
  <c r="X82" i="2" s="1"/>
  <c r="N82" i="2"/>
  <c r="W81" i="2"/>
  <c r="X81" i="2" s="1"/>
  <c r="N81" i="2"/>
  <c r="X80" i="2"/>
  <c r="W80" i="2"/>
  <c r="N80" i="2"/>
  <c r="X79" i="2"/>
  <c r="W79" i="2"/>
  <c r="N79" i="2"/>
  <c r="W78" i="2"/>
  <c r="X78" i="2" s="1"/>
  <c r="N78" i="2"/>
  <c r="W77" i="2"/>
  <c r="X77" i="2" s="1"/>
  <c r="N77" i="2"/>
  <c r="X76" i="2"/>
  <c r="W76" i="2"/>
  <c r="N76" i="2"/>
  <c r="X75" i="2"/>
  <c r="W75" i="2"/>
  <c r="N75" i="2"/>
  <c r="W74" i="2"/>
  <c r="X74" i="2" s="1"/>
  <c r="N74" i="2"/>
  <c r="W73" i="2"/>
  <c r="X73" i="2" s="1"/>
  <c r="N73" i="2"/>
  <c r="X72" i="2"/>
  <c r="W72" i="2"/>
  <c r="N72" i="2"/>
  <c r="X71" i="2"/>
  <c r="W71" i="2"/>
  <c r="N71" i="2"/>
  <c r="W70" i="2"/>
  <c r="X70" i="2" s="1"/>
  <c r="N70" i="2"/>
  <c r="W69" i="2"/>
  <c r="X69" i="2" s="1"/>
  <c r="N69" i="2"/>
  <c r="X68" i="2"/>
  <c r="W68" i="2"/>
  <c r="N68" i="2"/>
  <c r="X67" i="2"/>
  <c r="W67" i="2"/>
  <c r="N67" i="2"/>
  <c r="W66" i="2"/>
  <c r="X66" i="2" s="1"/>
  <c r="N66" i="2"/>
  <c r="W65" i="2"/>
  <c r="N65" i="2"/>
  <c r="V62" i="2"/>
  <c r="W61" i="2"/>
  <c r="V61" i="2"/>
  <c r="X60" i="2"/>
  <c r="W60" i="2"/>
  <c r="X59" i="2"/>
  <c r="W59" i="2"/>
  <c r="W62" i="2" s="1"/>
  <c r="N59" i="2"/>
  <c r="X58" i="2"/>
  <c r="W58" i="2"/>
  <c r="N58" i="2"/>
  <c r="W57" i="2"/>
  <c r="D508" i="2" s="1"/>
  <c r="N57" i="2"/>
  <c r="V54" i="2"/>
  <c r="W53" i="2"/>
  <c r="V53" i="2"/>
  <c r="W52" i="2"/>
  <c r="W54" i="2" s="1"/>
  <c r="N52" i="2"/>
  <c r="X51" i="2"/>
  <c r="W51" i="2"/>
  <c r="N51" i="2"/>
  <c r="W47" i="2"/>
  <c r="V47" i="2"/>
  <c r="X46" i="2"/>
  <c r="W46" i="2"/>
  <c r="V46" i="2"/>
  <c r="X45" i="2"/>
  <c r="W45" i="2"/>
  <c r="N45" i="2"/>
  <c r="V43" i="2"/>
  <c r="V42" i="2"/>
  <c r="W41" i="2"/>
  <c r="W42" i="2" s="1"/>
  <c r="N41" i="2"/>
  <c r="W39" i="2"/>
  <c r="V39" i="2"/>
  <c r="W38" i="2"/>
  <c r="V38" i="2"/>
  <c r="X37" i="2"/>
  <c r="X38" i="2" s="1"/>
  <c r="W37" i="2"/>
  <c r="N37" i="2"/>
  <c r="V35" i="2"/>
  <c r="V34" i="2"/>
  <c r="W33" i="2"/>
  <c r="X33" i="2" s="1"/>
  <c r="N33" i="2"/>
  <c r="W32" i="2"/>
  <c r="X32" i="2" s="1"/>
  <c r="N32" i="2"/>
  <c r="W31" i="2"/>
  <c r="X31" i="2" s="1"/>
  <c r="N31" i="2"/>
  <c r="X30" i="2"/>
  <c r="W30" i="2"/>
  <c r="X29" i="2"/>
  <c r="W29" i="2"/>
  <c r="N29" i="2"/>
  <c r="X28" i="2"/>
  <c r="W28" i="2"/>
  <c r="N28" i="2"/>
  <c r="W27" i="2"/>
  <c r="X27" i="2" s="1"/>
  <c r="N27" i="2"/>
  <c r="W26" i="2"/>
  <c r="N26" i="2"/>
  <c r="W24" i="2"/>
  <c r="V24" i="2"/>
  <c r="W23" i="2"/>
  <c r="V23" i="2"/>
  <c r="X22" i="2"/>
  <c r="X23" i="2" s="1"/>
  <c r="W22" i="2"/>
  <c r="N22" i="2"/>
  <c r="H10" i="2"/>
  <c r="A9" i="2"/>
  <c r="F10" i="2" s="1"/>
  <c r="D7" i="2"/>
  <c r="O6" i="2"/>
  <c r="N2" i="2"/>
  <c r="X337" i="2" l="1"/>
  <c r="X338" i="2" s="1"/>
  <c r="W338" i="2"/>
  <c r="W394" i="2"/>
  <c r="W393" i="2"/>
  <c r="X390" i="2"/>
  <c r="W387" i="2"/>
  <c r="W370" i="2"/>
  <c r="R508" i="2"/>
  <c r="X369" i="2"/>
  <c r="X370" i="2" s="1"/>
  <c r="X359" i="2"/>
  <c r="W347" i="2"/>
  <c r="W330" i="2"/>
  <c r="W329" i="2"/>
  <c r="W311" i="2"/>
  <c r="W310" i="2"/>
  <c r="O508" i="2"/>
  <c r="W306" i="2"/>
  <c r="W298" i="2"/>
  <c r="W288" i="2"/>
  <c r="X288" i="2"/>
  <c r="W200" i="2"/>
  <c r="X200" i="2"/>
  <c r="W500" i="2"/>
  <c r="W194" i="2"/>
  <c r="W193" i="2"/>
  <c r="W116" i="2"/>
  <c r="X93" i="2"/>
  <c r="E508" i="2"/>
  <c r="V498" i="2"/>
  <c r="V502" i="2"/>
  <c r="W35" i="2"/>
  <c r="F9" i="2"/>
  <c r="H9" i="2"/>
  <c r="A10" i="2"/>
  <c r="X476" i="2"/>
  <c r="X155" i="2"/>
  <c r="X420" i="2"/>
  <c r="X104" i="2"/>
  <c r="X142" i="2"/>
  <c r="X258" i="2"/>
  <c r="X134" i="2"/>
  <c r="X215" i="2"/>
  <c r="X264" i="2"/>
  <c r="X404" i="2"/>
  <c r="X446" i="2"/>
  <c r="W143" i="2"/>
  <c r="W234" i="2"/>
  <c r="W258" i="2"/>
  <c r="W461" i="2"/>
  <c r="X57" i="2"/>
  <c r="X61" i="2" s="1"/>
  <c r="X176" i="2"/>
  <c r="X193" i="2" s="1"/>
  <c r="X241" i="2"/>
  <c r="X245" i="2" s="1"/>
  <c r="W264" i="2"/>
  <c r="X297" i="2"/>
  <c r="X298" i="2" s="1"/>
  <c r="X389" i="2"/>
  <c r="W425" i="2"/>
  <c r="W447" i="2"/>
  <c r="W476" i="2"/>
  <c r="I508" i="2"/>
  <c r="W94" i="2"/>
  <c r="W166" i="2"/>
  <c r="W235" i="2"/>
  <c r="W420" i="2"/>
  <c r="W201" i="2"/>
  <c r="W289" i="2"/>
  <c r="W324" i="2"/>
  <c r="W43" i="2"/>
  <c r="W117" i="2"/>
  <c r="W161" i="2"/>
  <c r="X219" i="2"/>
  <c r="X234" i="2" s="1"/>
  <c r="W246" i="2"/>
  <c r="W276" i="2"/>
  <c r="W348" i="2"/>
  <c r="W364" i="2"/>
  <c r="W411" i="2"/>
  <c r="W496" i="2"/>
  <c r="L508" i="2"/>
  <c r="W135" i="2"/>
  <c r="W85" i="2"/>
  <c r="W104" i="2"/>
  <c r="W127" i="2"/>
  <c r="W155" i="2"/>
  <c r="W265" i="2"/>
  <c r="W271" i="2"/>
  <c r="W359" i="2"/>
  <c r="W405" i="2"/>
  <c r="W477" i="2"/>
  <c r="W93" i="2"/>
  <c r="X52" i="2"/>
  <c r="X53" i="2" s="1"/>
  <c r="X65" i="2"/>
  <c r="X85" i="2" s="1"/>
  <c r="X237" i="2"/>
  <c r="X238" i="2" s="1"/>
  <c r="X292" i="2"/>
  <c r="X293" i="2" s="1"/>
  <c r="X305" i="2"/>
  <c r="X306" i="2" s="1"/>
  <c r="X327" i="2"/>
  <c r="X329" i="2" s="1"/>
  <c r="X373" i="2"/>
  <c r="X386" i="2" s="1"/>
  <c r="X464" i="2"/>
  <c r="X466" i="2" s="1"/>
  <c r="N508" i="2"/>
  <c r="W105" i="2"/>
  <c r="W134" i="2"/>
  <c r="W162" i="2"/>
  <c r="B508" i="2"/>
  <c r="W156" i="2"/>
  <c r="W360" i="2"/>
  <c r="C508" i="2"/>
  <c r="P508" i="2"/>
  <c r="W86" i="2"/>
  <c r="W173" i="2"/>
  <c r="W386" i="2"/>
  <c r="J9" i="2"/>
  <c r="W34" i="2"/>
  <c r="W142" i="2"/>
  <c r="X169" i="2"/>
  <c r="X173" i="2" s="1"/>
  <c r="X423" i="2"/>
  <c r="X424" i="2" s="1"/>
  <c r="W460" i="2"/>
  <c r="X480" i="2"/>
  <c r="X481" i="2" s="1"/>
  <c r="Q508" i="2"/>
  <c r="W451" i="2"/>
  <c r="X26" i="2"/>
  <c r="X34" i="2" s="1"/>
  <c r="X41" i="2"/>
  <c r="X42" i="2" s="1"/>
  <c r="X107" i="2"/>
  <c r="X116" i="2" s="1"/>
  <c r="X342" i="2"/>
  <c r="X347" i="2" s="1"/>
  <c r="X362" i="2"/>
  <c r="X363" i="2" s="1"/>
  <c r="W446" i="2"/>
  <c r="W499" i="2"/>
  <c r="S508" i="2"/>
  <c r="G508" i="2"/>
  <c r="T508" i="2"/>
  <c r="X393" i="2" l="1"/>
  <c r="W501" i="2"/>
  <c r="W502" i="2"/>
  <c r="X503" i="2"/>
  <c r="W498" i="2"/>
</calcChain>
</file>

<file path=xl/sharedStrings.xml><?xml version="1.0" encoding="utf-8"?>
<sst xmlns="http://schemas.openxmlformats.org/spreadsheetml/2006/main" count="3299" uniqueCount="714">
  <si>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</si>
  <si>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</si>
  <si>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</si>
  <si>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</si>
  <si>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</si>
  <si>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</si>
  <si>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</si>
  <si>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</si>
  <si>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</si>
  <si>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</si>
  <si>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</si>
  <si>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</si>
  <si>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</si>
  <si>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</si>
  <si>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</si>
  <si>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</si>
  <si>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</si>
  <si>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</si>
  <si>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</si>
  <si>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</si>
  <si>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</si>
  <si>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</si>
  <si>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</si>
  <si>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</si>
  <si>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</si>
  <si>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</si>
  <si>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</si>
  <si>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</si>
  <si>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</si>
  <si>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</si>
  <si>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</si>
  <si>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</si>
  <si>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</si>
  <si>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</si>
  <si>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</si>
  <si>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</si>
  <si>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</si>
  <si>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</si>
  <si>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</si>
  <si>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</si>
  <si>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</si>
  <si>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</si>
  <si>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</si>
  <si>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</si>
  <si>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</si>
  <si>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</si>
  <si>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</si>
  <si>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</si>
  <si>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</si>
  <si>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</si>
  <si>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</si>
  <si>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</si>
  <si>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</si>
  <si>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</si>
  <si>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</si>
  <si>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</si>
  <si>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</si>
  <si>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</si>
  <si>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</si>
  <si>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</si>
  <si>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</si>
  <si>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</si>
  <si>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</si>
  <si>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</si>
  <si>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</si>
  <si>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</si>
  <si>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</si>
  <si>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12.02.2024</t>
  </si>
  <si>
    <t>09.02.2024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</si>
  <si>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</si>
  <si>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</si>
  <si>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</si>
  <si>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</si>
  <si>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</si>
  <si>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</si>
  <si>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</si>
  <si>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</si>
  <si>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</si>
  <si>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</si>
  <si>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</si>
  <si>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</si>
  <si>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</si>
  <si>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</si>
  <si>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</si>
  <si>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</si>
  <si>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</si>
  <si>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</si>
  <si>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</si>
  <si>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</si>
  <si>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</si>
  <si>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</si>
  <si>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</si>
  <si>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</si>
  <si>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</si>
  <si>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</si>
  <si>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</si>
  <si>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</si>
  <si>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</si>
  <si>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</si>
  <si>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</si>
  <si>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</si>
  <si>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</si>
  <si>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</si>
  <si>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</si>
  <si>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</si>
  <si>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</si>
  <si>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</si>
  <si>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</si>
  <si>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</si>
  <si>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</si>
  <si>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</si>
  <si>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</si>
  <si>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</si>
  <si>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</si>
  <si>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</si>
  <si>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</si>
  <si>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</si>
  <si>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</si>
  <si>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</si>
  <si>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</si>
  <si>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</si>
  <si>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</si>
  <si>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</si>
  <si>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</si>
  <si>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</si>
  <si>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</si>
  <si>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</si>
  <si>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</si>
  <si>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</si>
  <si>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</si>
  <si>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</si>
  <si>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</si>
  <si>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</si>
  <si>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</si>
  <si>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</si>
  <si>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</si>
  <si>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</si>
  <si>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</si>
  <si>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</si>
  <si>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</si>
  <si>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</si>
  <si>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</si>
  <si>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</si>
  <si>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</si>
  <si>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</si>
  <si>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</si>
  <si>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</si>
  <si>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</si>
  <si>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</si>
  <si>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</si>
  <si>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</si>
  <si>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</si>
  <si>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</si>
  <si>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</si>
  <si>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</si>
  <si>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</si>
  <si>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</si>
  <si>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</si>
  <si>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</si>
  <si>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</si>
  <si>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</si>
  <si>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</si>
  <si>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</si>
  <si>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</si>
  <si>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</si>
  <si>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</si>
  <si>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</si>
  <si>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</si>
  <si>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</si>
  <si>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</si>
  <si>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</si>
  <si>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</si>
  <si>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</si>
  <si>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</si>
  <si>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</si>
  <si>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</si>
  <si>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</si>
  <si>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</si>
  <si>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</si>
  <si>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</si>
  <si>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</si>
  <si>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</si>
  <si>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</si>
  <si>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</si>
  <si>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</si>
  <si>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</si>
  <si>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</si>
  <si>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</si>
  <si>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</si>
  <si>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</si>
  <si>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</si>
  <si>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</si>
  <si>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</si>
  <si>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</si>
  <si>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</si>
  <si>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</si>
  <si>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</si>
  <si>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</si>
  <si>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</si>
  <si>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</si>
  <si>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</si>
  <si>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</si>
  <si>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</si>
  <si>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</si>
  <si>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</si>
  <si>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</si>
  <si>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</si>
  <si>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</si>
  <si>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</si>
  <si>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</si>
  <si>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</si>
  <si>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</si>
  <si>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</si>
  <si>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</si>
  <si>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</si>
  <si>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</si>
  <si>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</si>
  <si>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</si>
  <si>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</si>
  <si>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</si>
  <si>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</si>
  <si>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</si>
  <si>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</si>
  <si>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</si>
  <si>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</si>
  <si>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</si>
  <si>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</si>
  <si>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</si>
  <si>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</si>
  <si>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</si>
  <si>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</si>
  <si>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</si>
  <si>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</si>
  <si>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</si>
  <si>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</si>
  <si>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</si>
  <si>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</si>
  <si>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</si>
  <si>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</si>
  <si>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</si>
  <si>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</si>
  <si>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</si>
  <si>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</si>
  <si>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</si>
  <si>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</si>
  <si>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</si>
  <si>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</si>
  <si>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</si>
  <si>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</si>
  <si>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</si>
  <si>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</si>
  <si>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</si>
  <si>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</si>
  <si>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</si>
  <si>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</si>
  <si>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</si>
  <si>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</si>
  <si>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</si>
  <si>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</si>
  <si>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</si>
  <si>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</si>
  <si>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</si>
  <si>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</si>
  <si>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</si>
  <si>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</si>
  <si>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</si>
  <si>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</si>
  <si>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</si>
  <si>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</si>
  <si>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</si>
  <si>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</si>
  <si>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</si>
  <si>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</si>
  <si>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</si>
  <si>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</si>
  <si>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</si>
  <si>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</si>
  <si>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</si>
  <si>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</si>
  <si>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</si>
  <si>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</si>
  <si>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</si>
  <si>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</si>
  <si>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</si>
  <si>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</si>
  <si>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</si>
  <si>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</si>
  <si>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</si>
  <si>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</si>
  <si>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</si>
  <si>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</si>
  <si>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</si>
  <si>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</si>
  <si>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</si>
  <si>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</si>
  <si>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</si>
  <si>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</si>
  <si>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</si>
  <si>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</si>
  <si>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</si>
  <si>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</si>
  <si>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</si>
  <si>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</si>
  <si>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</si>
  <si>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</si>
  <si>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</si>
  <si>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</si>
  <si>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</si>
  <si>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</si>
  <si>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</si>
  <si>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</si>
  <si>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</si>
  <si>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</si>
  <si>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</si>
  <si>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</si>
  <si>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</si>
  <si>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</si>
  <si>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</si>
  <si>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</si>
  <si>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</si>
  <si>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</si>
  <si>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</si>
  <si>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</si>
  <si>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</si>
  <si>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</si>
  <si>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</si>
  <si>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</si>
  <si>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</si>
  <si>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</si>
  <si>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</si>
  <si>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</si>
  <si>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</si>
  <si>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</si>
  <si>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</si>
  <si>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</si>
  <si>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</si>
  <si>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</si>
  <si>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</si>
  <si>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</si>
  <si>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</si>
  <si>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</si>
  <si>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</si>
  <si>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</si>
  <si>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</si>
  <si>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</si>
  <si>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</si>
  <si>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</si>
  <si>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</si>
  <si>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</si>
  <si>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</si>
  <si>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</si>
  <si>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</si>
  <si>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</si>
  <si>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</si>
  <si>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</si>
  <si>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</si>
  <si>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</si>
  <si>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</si>
  <si>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</si>
  <si>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</si>
  <si>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</si>
  <si>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</si>
  <si>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</si>
  <si>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</si>
  <si>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</si>
  <si>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</si>
  <si>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</si>
  <si>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</si>
  <si>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</si>
  <si>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</si>
  <si>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</si>
  <si>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</si>
  <si>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</si>
  <si>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</si>
  <si>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</si>
  <si>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</si>
  <si>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</si>
  <si>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</si>
  <si>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</si>
  <si>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</si>
  <si>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</si>
  <si>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</si>
  <si>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</si>
  <si>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</si>
  <si>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</si>
  <si>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</si>
  <si>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</si>
  <si>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</si>
  <si>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</si>
  <si>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</si>
  <si>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</si>
  <si>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</si>
  <si>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</si>
  <si>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</si>
  <si>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</si>
  <si>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</si>
  <si>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</si>
  <si>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</si>
  <si>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</si>
  <si>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</si>
  <si>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</si>
  <si>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</si>
  <si>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</si>
  <si>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</si>
  <si>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</si>
  <si>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</si>
  <si>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</si>
  <si>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</si>
  <si>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</si>
  <si>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</si>
  <si>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</si>
  <si>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</si>
  <si>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</si>
  <si>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</si>
  <si>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</si>
  <si>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</si>
  <si>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</si>
  <si>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</si>
  <si>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</si>
  <si>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</si>
  <si>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</si>
  <si>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</si>
  <si>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</si>
  <si>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</si>
  <si>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</si>
  <si>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</si>
  <si>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</si>
  <si>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</si>
  <si>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</si>
  <si>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</si>
  <si>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</si>
  <si>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</si>
  <si>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</si>
  <si>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</si>
  <si>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</si>
  <si>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</si>
  <si>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</si>
  <si>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</si>
  <si>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</si>
  <si>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</si>
  <si>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</si>
  <si>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</si>
  <si>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</si>
  <si>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</si>
  <si>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</si>
  <si>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</si>
  <si>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</si>
  <si>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</si>
  <si>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</si>
  <si>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</si>
  <si>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</si>
  <si>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</si>
  <si>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</si>
  <si>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</si>
  <si>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</si>
  <si>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</si>
  <si>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</si>
  <si>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</si>
  <si>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</si>
  <si>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</si>
  <si>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</si>
  <si>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</si>
  <si>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</si>
  <si>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</si>
  <si>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</si>
  <si>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</si>
  <si>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</si>
  <si>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</si>
  <si>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</si>
  <si>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</si>
  <si>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</si>
  <si>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</si>
  <si>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</si>
  <si>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</si>
  <si>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</si>
  <si>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</si>
  <si>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</si>
  <si>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</si>
  <si>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</si>
  <si>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</si>
  <si>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</si>
  <si>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</si>
  <si>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</si>
  <si>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</si>
  <si>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</si>
  <si>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</si>
  <si>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</si>
  <si>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</si>
  <si>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</si>
  <si>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</si>
  <si>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</si>
  <si>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</si>
  <si>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</si>
  <si>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</si>
  <si>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</si>
  <si>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</si>
  <si>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</si>
  <si>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</si>
  <si>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</si>
  <si>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</si>
  <si>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</si>
  <si>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</si>
  <si>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</si>
  <si>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</si>
  <si>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</si>
  <si>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</si>
  <si>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</si>
  <si>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</si>
  <si>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</si>
  <si>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</si>
  <si>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</si>
  <si>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</si>
  <si>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</si>
  <si>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</si>
  <si>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</si>
  <si>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</si>
  <si>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</si>
  <si>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</si>
  <si>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</si>
  <si>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</si>
  <si>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</si>
  <si>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</si>
  <si>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</si>
  <si>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</si>
  <si>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</si>
  <si>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</si>
  <si>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</si>
  <si>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</si>
  <si>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</si>
  <si>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</si>
  <si>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</si>
  <si>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</si>
  <si>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</si>
  <si>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</si>
  <si>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</si>
  <si>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</si>
  <si>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</si>
  <si>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</si>
  <si>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</si>
  <si>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</si>
  <si>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</si>
  <si>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</si>
  <si>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</si>
  <si>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</si>
  <si>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</si>
  <si>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</si>
  <si>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</si>
  <si>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</si>
  <si>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</si>
  <si>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</si>
  <si>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</si>
  <si>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</si>
  <si>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</si>
  <si>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</si>
  <si>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</si>
  <si>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</si>
  <si>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</si>
  <si>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</si>
  <si>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</si>
  <si>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</si>
  <si>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</si>
  <si>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</si>
  <si>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</si>
  <si>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</si>
  <si>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</si>
  <si>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</si>
  <si>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</si>
  <si>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</si>
  <si>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</si>
  <si>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</si>
  <si>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</si>
  <si>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</si>
  <si>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</si>
  <si>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</si>
  <si>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</si>
  <si>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</si>
  <si>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</si>
  <si>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</si>
  <si>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</si>
  <si>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</si>
  <si>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</si>
  <si>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</si>
  <si>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</si>
  <si>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</si>
  <si>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</si>
  <si>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</si>
  <si>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</si>
  <si>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</si>
  <si>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</si>
  <si>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</si>
  <si>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14.02.2024</t>
  </si>
  <si>
    <t>SU002010</t>
  </si>
  <si>
    <t>P004030</t>
  </si>
  <si>
    <t>Вареные колбасы «Молочная Дугушка» Весовые Вектор ТМ «Дугушка»</t>
  </si>
  <si>
    <t>P002979</t>
  </si>
  <si>
    <t>SU002632</t>
  </si>
  <si>
    <t>P002982</t>
  </si>
  <si>
    <t>SU002220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</si>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</sst>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9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97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08"/>
  <sheetViews>
    <sheetView showGridLines="0" tabSelected="1" zoomScaleNormal="100" zoomScaleSheetLayoutView="100" workbookViewId="0">
      <selection activeCell="AB498" sqref="AB498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1" width="13.81640625" style="5" hidden="1" customWidth="1"/>
    <col min="12" max="12" width="9.453125" style="5" customWidth="1"/>
    <col min="13" max="13" width="10.453125" style="4" customWidth="1"/>
    <col min="14" max="14" width="7.453125" style="2" customWidth="1"/>
    <col min="15" max="15" width="15.54296875" style="2" customWidth="1"/>
    <col min="16" max="16" width="8.1796875" style="1" customWidth="1"/>
    <col min="17" max="17" width="6.1796875" style="1" customWidth="1"/>
    <col min="18" max="18" width="10.81640625" style="3" customWidth="1"/>
    <col min="19" max="19" width="10.453125" style="3" customWidth="1"/>
    <col min="20" max="20" width="9.453125" style="3" customWidth="1"/>
    <col min="21" max="21" width="8.453125" style="3" customWidth="1"/>
    <col min="22" max="22" width="10" style="1" customWidth="1"/>
    <col min="23" max="23" width="11" style="1" customWidth="1"/>
    <col min="24" max="24" width="10" style="1" customWidth="1"/>
    <col min="25" max="25" width="11.54296875" style="1" customWidth="1"/>
    <col min="26" max="26" width="10.453125" style="1" customWidth="1"/>
    <col min="27" max="27" width="11.453125" style="61" bestFit="1" customWidth="1"/>
    <col min="28" max="28" width="9.1796875" style="61"/>
    <col min="29" max="29" width="8.81640625" style="61" customWidth="1"/>
    <col min="30" max="30" width="13.54296875" style="1" customWidth="1"/>
    <col min="31" max="16384" width="9.1796875" style="1"/>
  </cols>
  <sheetData>
    <row r="1" spans="1:29" s="17" customFormat="1" ht="45" customHeight="1" x14ac:dyDescent="0.25">
      <c r="A1" s="48"/>
      <c r="B1" s="48"/>
      <c r="C1" s="48"/>
      <c r="D1" s="686" t="s">
        <v>29</v>
      </c>
      <c r="E1" s="686"/>
      <c r="F1" s="686"/>
      <c r="G1" s="14" t="s">
        <v>66</v>
      </c>
      <c r="H1" s="686" t="s">
        <v>49</v>
      </c>
      <c r="I1" s="686"/>
      <c r="J1" s="686"/>
      <c r="K1" s="686"/>
      <c r="L1" s="686"/>
      <c r="M1" s="686"/>
      <c r="N1" s="686"/>
      <c r="O1" s="686"/>
      <c r="P1" s="687" t="s">
        <v>67</v>
      </c>
      <c r="Q1" s="688"/>
      <c r="R1" s="68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5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89"/>
      <c r="P2" s="689"/>
      <c r="Q2" s="689"/>
      <c r="R2" s="689"/>
      <c r="S2" s="689"/>
      <c r="T2" s="689"/>
      <c r="U2" s="68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5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89"/>
      <c r="O3" s="689"/>
      <c r="P3" s="689"/>
      <c r="Q3" s="689"/>
      <c r="R3" s="689"/>
      <c r="S3" s="689"/>
      <c r="T3" s="689"/>
      <c r="U3" s="68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5" customHeight="1" x14ac:dyDescent="0.25">
      <c r="A5" s="668" t="s">
        <v>8</v>
      </c>
      <c r="B5" s="668"/>
      <c r="C5" s="668"/>
      <c r="D5" s="690"/>
      <c r="E5" s="690"/>
      <c r="F5" s="691" t="s">
        <v>14</v>
      </c>
      <c r="G5" s="691"/>
      <c r="H5" s="690"/>
      <c r="I5" s="690"/>
      <c r="J5" s="690"/>
      <c r="K5" s="690"/>
      <c r="L5" s="690"/>
      <c r="N5" s="27" t="s">
        <v>4</v>
      </c>
      <c r="O5" s="685">
        <v>45333</v>
      </c>
      <c r="P5" s="685"/>
      <c r="R5" s="692" t="s">
        <v>3</v>
      </c>
      <c r="S5" s="693"/>
      <c r="T5" s="694" t="s">
        <v>682</v>
      </c>
      <c r="U5" s="695"/>
      <c r="Z5" s="60"/>
      <c r="AA5" s="60"/>
      <c r="AB5" s="60"/>
    </row>
    <row r="6" spans="1:29" s="17" customFormat="1" ht="24" customHeight="1" x14ac:dyDescent="0.25">
      <c r="A6" s="668" t="s">
        <v>1</v>
      </c>
      <c r="B6" s="668"/>
      <c r="C6" s="668"/>
      <c r="D6" s="669" t="s">
        <v>683</v>
      </c>
      <c r="E6" s="669"/>
      <c r="F6" s="669"/>
      <c r="G6" s="669"/>
      <c r="H6" s="669"/>
      <c r="I6" s="669"/>
      <c r="J6" s="669"/>
      <c r="K6" s="669"/>
      <c r="L6" s="669"/>
      <c r="N6" s="27" t="s">
        <v>30</v>
      </c>
      <c r="O6" s="670" t="str">
        <f>IF(O5=0," ",CHOOSE(WEEKDAY(O5,2),"Понедельник","Вторник","Среда","Четверг","Пятница","Суббота","Воскресенье"))</f>
        <v>Воскресенье</v>
      </c>
      <c r="P6" s="670"/>
      <c r="R6" s="671" t="s">
        <v>5</v>
      </c>
      <c r="S6" s="672"/>
      <c r="T6" s="673" t="s">
        <v>69</v>
      </c>
      <c r="U6" s="674"/>
      <c r="Z6" s="60"/>
      <c r="AA6" s="60"/>
      <c r="AB6" s="60"/>
    </row>
    <row r="7" spans="1:29" s="17" customFormat="1" ht="21.75" hidden="1" customHeight="1" x14ac:dyDescent="0.25">
      <c r="A7" s="65"/>
      <c r="B7" s="65"/>
      <c r="C7" s="65"/>
      <c r="D7" s="679" t="str">
        <f>IFERROR(VLOOKUP(DeliveryAddress,Table,3,0),1)</f>
        <v>1</v>
      </c>
      <c r="E7" s="680"/>
      <c r="F7" s="680"/>
      <c r="G7" s="680"/>
      <c r="H7" s="680"/>
      <c r="I7" s="680"/>
      <c r="J7" s="680"/>
      <c r="K7" s="680"/>
      <c r="L7" s="681"/>
      <c r="N7" s="29"/>
      <c r="O7" s="49"/>
      <c r="P7" s="49"/>
      <c r="R7" s="671"/>
      <c r="S7" s="672"/>
      <c r="T7" s="675"/>
      <c r="U7" s="676"/>
      <c r="Z7" s="60"/>
      <c r="AA7" s="60"/>
      <c r="AB7" s="60"/>
    </row>
    <row r="8" spans="1:29" s="17" customFormat="1" ht="25.5" customHeight="1" x14ac:dyDescent="0.25">
      <c r="A8" s="682" t="s">
        <v>60</v>
      </c>
      <c r="B8" s="682"/>
      <c r="C8" s="682"/>
      <c r="D8" s="683"/>
      <c r="E8" s="683"/>
      <c r="F8" s="683"/>
      <c r="G8" s="683"/>
      <c r="H8" s="683"/>
      <c r="I8" s="683"/>
      <c r="J8" s="683"/>
      <c r="K8" s="683"/>
      <c r="L8" s="683"/>
      <c r="N8" s="27" t="s">
        <v>11</v>
      </c>
      <c r="O8" s="663">
        <v>0.33333333333333331</v>
      </c>
      <c r="P8" s="663"/>
      <c r="R8" s="671"/>
      <c r="S8" s="672"/>
      <c r="T8" s="675"/>
      <c r="U8" s="676"/>
      <c r="Z8" s="60"/>
      <c r="AA8" s="60"/>
      <c r="AB8" s="60"/>
    </row>
    <row r="9" spans="1:29" s="17" customFormat="1" ht="40" customHeight="1" x14ac:dyDescent="0.25">
      <c r="A9" s="6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9"/>
      <c r="C9" s="659"/>
      <c r="D9" s="660" t="s">
        <v>48</v>
      </c>
      <c r="E9" s="661"/>
      <c r="F9" s="6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9"/>
      <c r="H9" s="684" t="str">
        <f>IF(AND($A$9="Тип доверенности/получателя при получении в адресе перегруза:",$D$9="Разовая доверенность"),"Введите ФИО","")</f>
        <v/>
      </c>
      <c r="I9" s="684"/>
      <c r="J9" s="6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4"/>
      <c r="L9" s="684"/>
      <c r="N9" s="31" t="s">
        <v>15</v>
      </c>
      <c r="O9" s="685"/>
      <c r="P9" s="685"/>
      <c r="R9" s="671"/>
      <c r="S9" s="672"/>
      <c r="T9" s="677"/>
      <c r="U9" s="678"/>
      <c r="V9" s="50"/>
      <c r="W9" s="50"/>
      <c r="X9" s="50"/>
      <c r="Y9" s="50"/>
      <c r="Z9" s="60"/>
      <c r="AA9" s="60"/>
      <c r="AB9" s="60"/>
    </row>
    <row r="10" spans="1:29" s="17" customFormat="1" ht="26.5" customHeight="1" x14ac:dyDescent="0.25">
      <c r="A10" s="6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9"/>
      <c r="C10" s="659"/>
      <c r="D10" s="660"/>
      <c r="E10" s="661"/>
      <c r="F10" s="6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9"/>
      <c r="H10" s="662" t="str">
        <f>IFERROR(VLOOKUP($D$10,Proxy,2,FALSE),"")</f>
        <v/>
      </c>
      <c r="I10" s="662"/>
      <c r="J10" s="662"/>
      <c r="K10" s="662"/>
      <c r="L10" s="662"/>
      <c r="N10" s="31" t="s">
        <v>35</v>
      </c>
      <c r="O10" s="663"/>
      <c r="P10" s="663"/>
      <c r="S10" s="29" t="s">
        <v>12</v>
      </c>
      <c r="T10" s="664" t="s">
        <v>70</v>
      </c>
      <c r="U10" s="665"/>
      <c r="V10" s="51"/>
      <c r="W10" s="51"/>
      <c r="X10" s="51"/>
      <c r="Y10" s="51"/>
      <c r="Z10" s="60"/>
      <c r="AA10" s="60"/>
      <c r="AB10" s="60"/>
    </row>
    <row r="11" spans="1:29" s="17" customFormat="1" ht="16" customHeight="1" x14ac:dyDescent="0.3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63"/>
      <c r="P11" s="663"/>
      <c r="S11" s="29" t="s">
        <v>31</v>
      </c>
      <c r="T11" s="651" t="s">
        <v>57</v>
      </c>
      <c r="U11" s="651"/>
      <c r="V11" s="52"/>
      <c r="W11" s="52"/>
      <c r="X11" s="52"/>
      <c r="Y11" s="52"/>
      <c r="Z11" s="60"/>
      <c r="AA11" s="60"/>
      <c r="AB11" s="60"/>
    </row>
    <row r="12" spans="1:29" s="17" customFormat="1" ht="18.649999999999999" customHeight="1" x14ac:dyDescent="0.25">
      <c r="A12" s="650" t="s">
        <v>71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N12" s="27" t="s">
        <v>33</v>
      </c>
      <c r="O12" s="666"/>
      <c r="P12" s="666"/>
      <c r="Q12" s="28"/>
      <c r="R12"/>
      <c r="S12" s="29" t="s">
        <v>48</v>
      </c>
      <c r="T12" s="667"/>
      <c r="U12" s="667"/>
      <c r="V12"/>
      <c r="Z12" s="60"/>
      <c r="AA12" s="60"/>
      <c r="AB12" s="60"/>
    </row>
    <row r="13" spans="1:29" s="17" customFormat="1" ht="23.25" customHeight="1" x14ac:dyDescent="0.25">
      <c r="A13" s="650" t="s">
        <v>72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31"/>
      <c r="N13" s="31" t="s">
        <v>34</v>
      </c>
      <c r="O13" s="651"/>
      <c r="P13" s="65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49999999999999" customHeight="1" x14ac:dyDescent="0.25">
      <c r="A14" s="650" t="s">
        <v>73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5">
      <c r="A15" s="652" t="s">
        <v>74</v>
      </c>
      <c r="B15" s="652"/>
      <c r="C15" s="652"/>
      <c r="D15" s="652"/>
      <c r="E15" s="652"/>
      <c r="F15" s="652"/>
      <c r="G15" s="652"/>
      <c r="H15" s="652"/>
      <c r="I15" s="652"/>
      <c r="J15" s="652"/>
      <c r="K15" s="652"/>
      <c r="L15" s="652"/>
      <c r="M15"/>
      <c r="N15" s="653" t="s">
        <v>63</v>
      </c>
      <c r="O15" s="653"/>
      <c r="P15" s="653"/>
      <c r="Q15" s="653"/>
      <c r="R15" s="65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54"/>
      <c r="O16" s="654"/>
      <c r="P16" s="654"/>
      <c r="Q16" s="654"/>
      <c r="R16" s="65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5">
      <c r="A17" s="638" t="s">
        <v>61</v>
      </c>
      <c r="B17" s="638" t="s">
        <v>51</v>
      </c>
      <c r="C17" s="656" t="s">
        <v>50</v>
      </c>
      <c r="D17" s="638" t="s">
        <v>52</v>
      </c>
      <c r="E17" s="638"/>
      <c r="F17" s="638" t="s">
        <v>24</v>
      </c>
      <c r="G17" s="638" t="s">
        <v>27</v>
      </c>
      <c r="H17" s="638" t="s">
        <v>25</v>
      </c>
      <c r="I17" s="638" t="s">
        <v>26</v>
      </c>
      <c r="J17" s="657" t="s">
        <v>16</v>
      </c>
      <c r="K17" s="657" t="s">
        <v>65</v>
      </c>
      <c r="L17" s="657" t="s">
        <v>2</v>
      </c>
      <c r="M17" s="638" t="s">
        <v>28</v>
      </c>
      <c r="N17" s="638" t="s">
        <v>17</v>
      </c>
      <c r="O17" s="638"/>
      <c r="P17" s="638"/>
      <c r="Q17" s="638"/>
      <c r="R17" s="638"/>
      <c r="S17" s="655" t="s">
        <v>58</v>
      </c>
      <c r="T17" s="638"/>
      <c r="U17" s="638" t="s">
        <v>6</v>
      </c>
      <c r="V17" s="638" t="s">
        <v>44</v>
      </c>
      <c r="W17" s="639" t="s">
        <v>56</v>
      </c>
      <c r="X17" s="638" t="s">
        <v>18</v>
      </c>
      <c r="Y17" s="641" t="s">
        <v>62</v>
      </c>
      <c r="Z17" s="641" t="s">
        <v>19</v>
      </c>
      <c r="AA17" s="642" t="s">
        <v>59</v>
      </c>
      <c r="AB17" s="643"/>
      <c r="AC17" s="644"/>
      <c r="AD17" s="648"/>
      <c r="BA17" s="649" t="s">
        <v>64</v>
      </c>
    </row>
    <row r="18" spans="1:53" ht="14.25" customHeight="1" x14ac:dyDescent="0.25">
      <c r="A18" s="638"/>
      <c r="B18" s="638"/>
      <c r="C18" s="656"/>
      <c r="D18" s="638"/>
      <c r="E18" s="638"/>
      <c r="F18" s="638" t="s">
        <v>20</v>
      </c>
      <c r="G18" s="638" t="s">
        <v>21</v>
      </c>
      <c r="H18" s="638" t="s">
        <v>22</v>
      </c>
      <c r="I18" s="638" t="s">
        <v>22</v>
      </c>
      <c r="J18" s="658"/>
      <c r="K18" s="658"/>
      <c r="L18" s="658"/>
      <c r="M18" s="638"/>
      <c r="N18" s="638"/>
      <c r="O18" s="638"/>
      <c r="P18" s="638"/>
      <c r="Q18" s="638"/>
      <c r="R18" s="638"/>
      <c r="S18" s="36" t="s">
        <v>47</v>
      </c>
      <c r="T18" s="36" t="s">
        <v>46</v>
      </c>
      <c r="U18" s="638"/>
      <c r="V18" s="638"/>
      <c r="W18" s="640"/>
      <c r="X18" s="638"/>
      <c r="Y18" s="641"/>
      <c r="Z18" s="641"/>
      <c r="AA18" s="645"/>
      <c r="AB18" s="646"/>
      <c r="AC18" s="647"/>
      <c r="AD18" s="648"/>
      <c r="BA18" s="649"/>
    </row>
    <row r="19" spans="1:53" ht="27.75" customHeight="1" x14ac:dyDescent="0.25">
      <c r="A19" s="376" t="s">
        <v>75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55"/>
      <c r="Z19" s="55"/>
    </row>
    <row r="20" spans="1:53" ht="16.5" customHeight="1" x14ac:dyDescent="0.3">
      <c r="A20" s="377" t="s">
        <v>75</v>
      </c>
      <c r="B20" s="377"/>
      <c r="C20" s="377"/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  <c r="X20" s="377"/>
      <c r="Y20" s="66"/>
      <c r="Z20" s="66"/>
    </row>
    <row r="21" spans="1:53" ht="14.25" customHeight="1" x14ac:dyDescent="0.3">
      <c r="A21" s="368" t="s">
        <v>76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67"/>
      <c r="Z21" s="67"/>
    </row>
    <row r="22" spans="1:53" ht="27" customHeight="1" x14ac:dyDescent="0.3">
      <c r="A22" s="64" t="s">
        <v>77</v>
      </c>
      <c r="B22" s="64" t="s">
        <v>78</v>
      </c>
      <c r="C22" s="37">
        <v>4301031106</v>
      </c>
      <c r="D22" s="355">
        <v>4607091389258</v>
      </c>
      <c r="E22" s="35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t="12.5" x14ac:dyDescent="0.25">
      <c r="A23" s="352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65"/>
      <c r="N23" s="362" t="s">
        <v>43</v>
      </c>
      <c r="O23" s="363"/>
      <c r="P23" s="363"/>
      <c r="Q23" s="363"/>
      <c r="R23" s="363"/>
      <c r="S23" s="363"/>
      <c r="T23" s="364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t="12.5" x14ac:dyDescent="0.25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65"/>
      <c r="N24" s="362" t="s">
        <v>43</v>
      </c>
      <c r="O24" s="363"/>
      <c r="P24" s="363"/>
      <c r="Q24" s="363"/>
      <c r="R24" s="363"/>
      <c r="S24" s="363"/>
      <c r="T24" s="364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3">
      <c r="A25" s="368" t="s">
        <v>81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67"/>
      <c r="Z25" s="67"/>
    </row>
    <row r="26" spans="1:53" ht="27" customHeight="1" x14ac:dyDescent="0.3">
      <c r="A26" s="64" t="s">
        <v>82</v>
      </c>
      <c r="B26" s="64" t="s">
        <v>83</v>
      </c>
      <c r="C26" s="37">
        <v>4301051176</v>
      </c>
      <c r="D26" s="355">
        <v>4607091383881</v>
      </c>
      <c r="E26" s="35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3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7"/>
      <c r="P26" s="357"/>
      <c r="Q26" s="357"/>
      <c r="R26" s="35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3">
      <c r="A27" s="64" t="s">
        <v>84</v>
      </c>
      <c r="B27" s="64" t="s">
        <v>85</v>
      </c>
      <c r="C27" s="37">
        <v>4301051552</v>
      </c>
      <c r="D27" s="355">
        <v>4607091388237</v>
      </c>
      <c r="E27" s="35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7"/>
      <c r="P27" s="357"/>
      <c r="Q27" s="357"/>
      <c r="R27" s="35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3">
      <c r="A28" s="64" t="s">
        <v>86</v>
      </c>
      <c r="B28" s="64" t="s">
        <v>87</v>
      </c>
      <c r="C28" s="37">
        <v>4301051180</v>
      </c>
      <c r="D28" s="355">
        <v>4607091383935</v>
      </c>
      <c r="E28" s="35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7"/>
      <c r="P28" s="357"/>
      <c r="Q28" s="357"/>
      <c r="R28" s="35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3">
      <c r="A29" s="64" t="s">
        <v>88</v>
      </c>
      <c r="B29" s="64" t="s">
        <v>89</v>
      </c>
      <c r="C29" s="37">
        <v>4301051426</v>
      </c>
      <c r="D29" s="355">
        <v>4680115881853</v>
      </c>
      <c r="E29" s="35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3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7"/>
      <c r="P29" s="357"/>
      <c r="Q29" s="357"/>
      <c r="R29" s="35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3">
      <c r="A30" s="64" t="s">
        <v>90</v>
      </c>
      <c r="B30" s="64" t="s">
        <v>91</v>
      </c>
      <c r="C30" s="37">
        <v>4301051593</v>
      </c>
      <c r="D30" s="355">
        <v>4607091383911</v>
      </c>
      <c r="E30" s="35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40</v>
      </c>
      <c r="N30" s="636" t="s">
        <v>92</v>
      </c>
      <c r="O30" s="357"/>
      <c r="P30" s="357"/>
      <c r="Q30" s="357"/>
      <c r="R30" s="35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3">
      <c r="A31" s="64" t="s">
        <v>90</v>
      </c>
      <c r="B31" s="64" t="s">
        <v>93</v>
      </c>
      <c r="C31" s="37">
        <v>4301051178</v>
      </c>
      <c r="D31" s="355">
        <v>4607091383911</v>
      </c>
      <c r="E31" s="35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62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7"/>
      <c r="P31" s="357"/>
      <c r="Q31" s="357"/>
      <c r="R31" s="35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3">
      <c r="A32" s="64" t="s">
        <v>94</v>
      </c>
      <c r="B32" s="64" t="s">
        <v>95</v>
      </c>
      <c r="C32" s="37">
        <v>4301051592</v>
      </c>
      <c r="D32" s="355">
        <v>4607091388244</v>
      </c>
      <c r="E32" s="35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7"/>
      <c r="P32" s="357"/>
      <c r="Q32" s="357"/>
      <c r="R32" s="358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3">
      <c r="A33" s="64" t="s">
        <v>94</v>
      </c>
      <c r="B33" s="64" t="s">
        <v>96</v>
      </c>
      <c r="C33" s="37">
        <v>4301051174</v>
      </c>
      <c r="D33" s="355">
        <v>4607091388244</v>
      </c>
      <c r="E33" s="355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35</v>
      </c>
      <c r="N33" s="63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7"/>
      <c r="P33" s="357"/>
      <c r="Q33" s="357"/>
      <c r="R33" s="358"/>
      <c r="S33" s="40" t="s">
        <v>48</v>
      </c>
      <c r="T33" s="40" t="s">
        <v>48</v>
      </c>
      <c r="U33" s="41" t="s">
        <v>0</v>
      </c>
      <c r="V33" s="59">
        <v>50.4</v>
      </c>
      <c r="W33" s="56">
        <f t="shared" si="0"/>
        <v>50.4</v>
      </c>
      <c r="X33" s="42">
        <f t="shared" si="1"/>
        <v>0.15060000000000001</v>
      </c>
      <c r="Y33" s="69" t="s">
        <v>48</v>
      </c>
      <c r="Z33" s="70" t="s">
        <v>48</v>
      </c>
      <c r="AD33" s="71"/>
      <c r="BA33" s="81" t="s">
        <v>66</v>
      </c>
    </row>
    <row r="34" spans="1:53" ht="12.5" x14ac:dyDescent="0.25">
      <c r="A34" s="352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65"/>
      <c r="N34" s="362" t="s">
        <v>43</v>
      </c>
      <c r="O34" s="363"/>
      <c r="P34" s="363"/>
      <c r="Q34" s="363"/>
      <c r="R34" s="363"/>
      <c r="S34" s="363"/>
      <c r="T34" s="364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20</v>
      </c>
      <c r="W34" s="44">
        <f>IFERROR(W26/H26,"0")+IFERROR(W27/H27,"0")+IFERROR(W28/H28,"0")+IFERROR(W29/H29,"0")+IFERROR(W30/H30,"0")+IFERROR(W31/H31,"0")+IFERROR(W32/H32,"0")+IFERROR(W33/H33,"0")</f>
        <v>20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0.15060000000000001</v>
      </c>
      <c r="Y34" s="68"/>
      <c r="Z34" s="68"/>
    </row>
    <row r="35" spans="1:53" ht="12.5" x14ac:dyDescent="0.25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65"/>
      <c r="N35" s="362" t="s">
        <v>43</v>
      </c>
      <c r="O35" s="363"/>
      <c r="P35" s="363"/>
      <c r="Q35" s="363"/>
      <c r="R35" s="363"/>
      <c r="S35" s="363"/>
      <c r="T35" s="364"/>
      <c r="U35" s="43" t="s">
        <v>0</v>
      </c>
      <c r="V35" s="44">
        <f>IFERROR(SUM(V26:V33),"0")</f>
        <v>50.4</v>
      </c>
      <c r="W35" s="44">
        <f>IFERROR(SUM(W26:W33),"0")</f>
        <v>50.4</v>
      </c>
      <c r="X35" s="43"/>
      <c r="Y35" s="68"/>
      <c r="Z35" s="68"/>
    </row>
    <row r="36" spans="1:53" ht="14.25" customHeight="1" x14ac:dyDescent="0.3">
      <c r="A36" s="368" t="s">
        <v>97</v>
      </c>
      <c r="B36" s="368"/>
      <c r="C36" s="368"/>
      <c r="D36" s="368"/>
      <c r="E36" s="368"/>
      <c r="F36" s="368"/>
      <c r="G36" s="368"/>
      <c r="H36" s="368"/>
      <c r="I36" s="368"/>
      <c r="J36" s="368"/>
      <c r="K36" s="368"/>
      <c r="L36" s="368"/>
      <c r="M36" s="368"/>
      <c r="N36" s="368"/>
      <c r="O36" s="368"/>
      <c r="P36" s="368"/>
      <c r="Q36" s="368"/>
      <c r="R36" s="368"/>
      <c r="S36" s="368"/>
      <c r="T36" s="368"/>
      <c r="U36" s="368"/>
      <c r="V36" s="368"/>
      <c r="W36" s="368"/>
      <c r="X36" s="368"/>
      <c r="Y36" s="67"/>
      <c r="Z36" s="67"/>
    </row>
    <row r="37" spans="1:53" ht="27" customHeight="1" x14ac:dyDescent="0.3">
      <c r="A37" s="64" t="s">
        <v>98</v>
      </c>
      <c r="B37" s="64" t="s">
        <v>99</v>
      </c>
      <c r="C37" s="37">
        <v>4301032013</v>
      </c>
      <c r="D37" s="355">
        <v>4607091388503</v>
      </c>
      <c r="E37" s="355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101</v>
      </c>
      <c r="M37" s="38">
        <v>120</v>
      </c>
      <c r="N37" s="6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7"/>
      <c r="P37" s="357"/>
      <c r="Q37" s="357"/>
      <c r="R37" s="358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100</v>
      </c>
    </row>
    <row r="38" spans="1:53" ht="12.5" x14ac:dyDescent="0.25">
      <c r="A38" s="352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65"/>
      <c r="N38" s="362" t="s">
        <v>43</v>
      </c>
      <c r="O38" s="363"/>
      <c r="P38" s="363"/>
      <c r="Q38" s="363"/>
      <c r="R38" s="363"/>
      <c r="S38" s="363"/>
      <c r="T38" s="364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ht="12.5" x14ac:dyDescent="0.25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65"/>
      <c r="N39" s="362" t="s">
        <v>43</v>
      </c>
      <c r="O39" s="363"/>
      <c r="P39" s="363"/>
      <c r="Q39" s="363"/>
      <c r="R39" s="363"/>
      <c r="S39" s="363"/>
      <c r="T39" s="364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3">
      <c r="A40" s="368" t="s">
        <v>102</v>
      </c>
      <c r="B40" s="368"/>
      <c r="C40" s="368"/>
      <c r="D40" s="368"/>
      <c r="E40" s="368"/>
      <c r="F40" s="368"/>
      <c r="G40" s="368"/>
      <c r="H40" s="368"/>
      <c r="I40" s="368"/>
      <c r="J40" s="368"/>
      <c r="K40" s="368"/>
      <c r="L40" s="368"/>
      <c r="M40" s="368"/>
      <c r="N40" s="368"/>
      <c r="O40" s="368"/>
      <c r="P40" s="368"/>
      <c r="Q40" s="368"/>
      <c r="R40" s="368"/>
      <c r="S40" s="368"/>
      <c r="T40" s="368"/>
      <c r="U40" s="368"/>
      <c r="V40" s="368"/>
      <c r="W40" s="368"/>
      <c r="X40" s="368"/>
      <c r="Y40" s="67"/>
      <c r="Z40" s="67"/>
    </row>
    <row r="41" spans="1:53" ht="80.25" customHeight="1" x14ac:dyDescent="0.3">
      <c r="A41" s="64" t="s">
        <v>103</v>
      </c>
      <c r="B41" s="64" t="s">
        <v>104</v>
      </c>
      <c r="C41" s="37">
        <v>4301160001</v>
      </c>
      <c r="D41" s="355">
        <v>4607091388282</v>
      </c>
      <c r="E41" s="355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101</v>
      </c>
      <c r="M41" s="38">
        <v>30</v>
      </c>
      <c r="N41" s="6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7"/>
      <c r="P41" s="357"/>
      <c r="Q41" s="357"/>
      <c r="R41" s="358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105</v>
      </c>
      <c r="Z41" s="70" t="s">
        <v>48</v>
      </c>
      <c r="AD41" s="71"/>
      <c r="BA41" s="83" t="s">
        <v>66</v>
      </c>
    </row>
    <row r="42" spans="1:53" ht="12.5" x14ac:dyDescent="0.25">
      <c r="A42" s="352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65"/>
      <c r="N42" s="362" t="s">
        <v>43</v>
      </c>
      <c r="O42" s="363"/>
      <c r="P42" s="363"/>
      <c r="Q42" s="363"/>
      <c r="R42" s="363"/>
      <c r="S42" s="363"/>
      <c r="T42" s="364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ht="12.5" x14ac:dyDescent="0.25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65"/>
      <c r="N43" s="362" t="s">
        <v>43</v>
      </c>
      <c r="O43" s="363"/>
      <c r="P43" s="363"/>
      <c r="Q43" s="363"/>
      <c r="R43" s="363"/>
      <c r="S43" s="363"/>
      <c r="T43" s="364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3">
      <c r="A44" s="368" t="s">
        <v>106</v>
      </c>
      <c r="B44" s="368"/>
      <c r="C44" s="368"/>
      <c r="D44" s="368"/>
      <c r="E44" s="368"/>
      <c r="F44" s="368"/>
      <c r="G44" s="368"/>
      <c r="H44" s="368"/>
      <c r="I44" s="368"/>
      <c r="J44" s="368"/>
      <c r="K44" s="368"/>
      <c r="L44" s="368"/>
      <c r="M44" s="368"/>
      <c r="N44" s="368"/>
      <c r="O44" s="368"/>
      <c r="P44" s="368"/>
      <c r="Q44" s="368"/>
      <c r="R44" s="368"/>
      <c r="S44" s="368"/>
      <c r="T44" s="368"/>
      <c r="U44" s="368"/>
      <c r="V44" s="368"/>
      <c r="W44" s="368"/>
      <c r="X44" s="368"/>
      <c r="Y44" s="67"/>
      <c r="Z44" s="67"/>
    </row>
    <row r="45" spans="1:53" ht="27" customHeight="1" x14ac:dyDescent="0.3">
      <c r="A45" s="64" t="s">
        <v>107</v>
      </c>
      <c r="B45" s="64" t="s">
        <v>108</v>
      </c>
      <c r="C45" s="37">
        <v>4301170002</v>
      </c>
      <c r="D45" s="355">
        <v>4607091389111</v>
      </c>
      <c r="E45" s="355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101</v>
      </c>
      <c r="M45" s="38">
        <v>120</v>
      </c>
      <c r="N45" s="62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7"/>
      <c r="P45" s="357"/>
      <c r="Q45" s="357"/>
      <c r="R45" s="358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100</v>
      </c>
    </row>
    <row r="46" spans="1:53" ht="12.5" x14ac:dyDescent="0.25">
      <c r="A46" s="352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65"/>
      <c r="N46" s="362" t="s">
        <v>43</v>
      </c>
      <c r="O46" s="363"/>
      <c r="P46" s="363"/>
      <c r="Q46" s="363"/>
      <c r="R46" s="363"/>
      <c r="S46" s="363"/>
      <c r="T46" s="364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ht="12.5" x14ac:dyDescent="0.25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65"/>
      <c r="N47" s="362" t="s">
        <v>43</v>
      </c>
      <c r="O47" s="363"/>
      <c r="P47" s="363"/>
      <c r="Q47" s="363"/>
      <c r="R47" s="363"/>
      <c r="S47" s="363"/>
      <c r="T47" s="364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5">
      <c r="A48" s="376" t="s">
        <v>109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55"/>
      <c r="Z48" s="55"/>
    </row>
    <row r="49" spans="1:53" ht="16.5" customHeight="1" x14ac:dyDescent="0.3">
      <c r="A49" s="377" t="s">
        <v>110</v>
      </c>
      <c r="B49" s="377"/>
      <c r="C49" s="377"/>
      <c r="D49" s="377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  <c r="X49" s="377"/>
      <c r="Y49" s="66"/>
      <c r="Z49" s="66"/>
    </row>
    <row r="50" spans="1:53" ht="14.25" customHeight="1" x14ac:dyDescent="0.3">
      <c r="A50" s="368" t="s">
        <v>111</v>
      </c>
      <c r="B50" s="368"/>
      <c r="C50" s="368"/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  <c r="V50" s="368"/>
      <c r="W50" s="368"/>
      <c r="X50" s="368"/>
      <c r="Y50" s="67"/>
      <c r="Z50" s="67"/>
    </row>
    <row r="51" spans="1:53" ht="27" customHeight="1" x14ac:dyDescent="0.3">
      <c r="A51" s="64" t="s">
        <v>112</v>
      </c>
      <c r="B51" s="64" t="s">
        <v>113</v>
      </c>
      <c r="C51" s="37">
        <v>4301020234</v>
      </c>
      <c r="D51" s="355">
        <v>4680115881440</v>
      </c>
      <c r="E51" s="355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115</v>
      </c>
      <c r="L51" s="39" t="s">
        <v>114</v>
      </c>
      <c r="M51" s="38">
        <v>50</v>
      </c>
      <c r="N51" s="62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7"/>
      <c r="P51" s="357"/>
      <c r="Q51" s="357"/>
      <c r="R51" s="358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3">
      <c r="A52" s="64" t="s">
        <v>116</v>
      </c>
      <c r="B52" s="64" t="s">
        <v>117</v>
      </c>
      <c r="C52" s="37">
        <v>4301020232</v>
      </c>
      <c r="D52" s="355">
        <v>4680115881433</v>
      </c>
      <c r="E52" s="355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114</v>
      </c>
      <c r="M52" s="38">
        <v>50</v>
      </c>
      <c r="N52" s="6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7"/>
      <c r="P52" s="357"/>
      <c r="Q52" s="357"/>
      <c r="R52" s="358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ht="12.5" x14ac:dyDescent="0.25">
      <c r="A53" s="352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65"/>
      <c r="N53" s="362" t="s">
        <v>43</v>
      </c>
      <c r="O53" s="363"/>
      <c r="P53" s="363"/>
      <c r="Q53" s="363"/>
      <c r="R53" s="363"/>
      <c r="S53" s="363"/>
      <c r="T53" s="364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ht="12.5" x14ac:dyDescent="0.25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65"/>
      <c r="N54" s="362" t="s">
        <v>43</v>
      </c>
      <c r="O54" s="363"/>
      <c r="P54" s="363"/>
      <c r="Q54" s="363"/>
      <c r="R54" s="363"/>
      <c r="S54" s="363"/>
      <c r="T54" s="364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customHeight="1" x14ac:dyDescent="0.3">
      <c r="A55" s="377" t="s">
        <v>118</v>
      </c>
      <c r="B55" s="377"/>
      <c r="C55" s="377"/>
      <c r="D55" s="377"/>
      <c r="E55" s="377"/>
      <c r="F55" s="377"/>
      <c r="G55" s="377"/>
      <c r="H55" s="377"/>
      <c r="I55" s="377"/>
      <c r="J55" s="377"/>
      <c r="K55" s="377"/>
      <c r="L55" s="377"/>
      <c r="M55" s="377"/>
      <c r="N55" s="377"/>
      <c r="O55" s="377"/>
      <c r="P55" s="377"/>
      <c r="Q55" s="377"/>
      <c r="R55" s="377"/>
      <c r="S55" s="377"/>
      <c r="T55" s="377"/>
      <c r="U55" s="377"/>
      <c r="V55" s="377"/>
      <c r="W55" s="377"/>
      <c r="X55" s="377"/>
      <c r="Y55" s="66"/>
      <c r="Z55" s="66"/>
    </row>
    <row r="56" spans="1:53" ht="14.25" customHeight="1" x14ac:dyDescent="0.3">
      <c r="A56" s="368" t="s">
        <v>119</v>
      </c>
      <c r="B56" s="368"/>
      <c r="C56" s="368"/>
      <c r="D56" s="368"/>
      <c r="E56" s="368"/>
      <c r="F56" s="368"/>
      <c r="G56" s="368"/>
      <c r="H56" s="368"/>
      <c r="I56" s="368"/>
      <c r="J56" s="368"/>
      <c r="K56" s="368"/>
      <c r="L56" s="368"/>
      <c r="M56" s="368"/>
      <c r="N56" s="368"/>
      <c r="O56" s="368"/>
      <c r="P56" s="368"/>
      <c r="Q56" s="368"/>
      <c r="R56" s="368"/>
      <c r="S56" s="368"/>
      <c r="T56" s="368"/>
      <c r="U56" s="368"/>
      <c r="V56" s="368"/>
      <c r="W56" s="368"/>
      <c r="X56" s="368"/>
      <c r="Y56" s="67"/>
      <c r="Z56" s="67"/>
    </row>
    <row r="57" spans="1:53" ht="27" customHeight="1" x14ac:dyDescent="0.3">
      <c r="A57" s="64" t="s">
        <v>120</v>
      </c>
      <c r="B57" s="64" t="s">
        <v>121</v>
      </c>
      <c r="C57" s="37">
        <v>4301011452</v>
      </c>
      <c r="D57" s="355">
        <v>4680115881426</v>
      </c>
      <c r="E57" s="355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115</v>
      </c>
      <c r="L57" s="39" t="s">
        <v>114</v>
      </c>
      <c r="M57" s="38">
        <v>50</v>
      </c>
      <c r="N57" s="6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3">
      <c r="A58" s="64" t="s">
        <v>120</v>
      </c>
      <c r="B58" s="64" t="s">
        <v>122</v>
      </c>
      <c r="C58" s="37">
        <v>4301011481</v>
      </c>
      <c r="D58" s="355">
        <v>4680115881426</v>
      </c>
      <c r="E58" s="355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115</v>
      </c>
      <c r="L58" s="39" t="s">
        <v>123</v>
      </c>
      <c r="M58" s="38">
        <v>55</v>
      </c>
      <c r="N58" s="62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7"/>
      <c r="P58" s="357"/>
      <c r="Q58" s="357"/>
      <c r="R58" s="35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3">
      <c r="A59" s="64" t="s">
        <v>124</v>
      </c>
      <c r="B59" s="64" t="s">
        <v>125</v>
      </c>
      <c r="C59" s="37">
        <v>4301011437</v>
      </c>
      <c r="D59" s="355">
        <v>4680115881419</v>
      </c>
      <c r="E59" s="355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114</v>
      </c>
      <c r="M59" s="38">
        <v>50</v>
      </c>
      <c r="N59" s="62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7"/>
      <c r="P59" s="357"/>
      <c r="Q59" s="357"/>
      <c r="R59" s="358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3">
      <c r="A60" s="64" t="s">
        <v>126</v>
      </c>
      <c r="B60" s="64" t="s">
        <v>127</v>
      </c>
      <c r="C60" s="37">
        <v>4301011458</v>
      </c>
      <c r="D60" s="355">
        <v>4680115881525</v>
      </c>
      <c r="E60" s="355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114</v>
      </c>
      <c r="M60" s="38">
        <v>50</v>
      </c>
      <c r="N60" s="623" t="s">
        <v>128</v>
      </c>
      <c r="O60" s="357"/>
      <c r="P60" s="357"/>
      <c r="Q60" s="357"/>
      <c r="R60" s="358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ht="12.5" x14ac:dyDescent="0.25">
      <c r="A61" s="352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65"/>
      <c r="N61" s="362" t="s">
        <v>43</v>
      </c>
      <c r="O61" s="363"/>
      <c r="P61" s="363"/>
      <c r="Q61" s="363"/>
      <c r="R61" s="363"/>
      <c r="S61" s="363"/>
      <c r="T61" s="364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ht="12.5" x14ac:dyDescent="0.25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65"/>
      <c r="N62" s="362" t="s">
        <v>43</v>
      </c>
      <c r="O62" s="363"/>
      <c r="P62" s="363"/>
      <c r="Q62" s="363"/>
      <c r="R62" s="363"/>
      <c r="S62" s="363"/>
      <c r="T62" s="364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customHeight="1" x14ac:dyDescent="0.3">
      <c r="A63" s="377" t="s">
        <v>109</v>
      </c>
      <c r="B63" s="377"/>
      <c r="C63" s="377"/>
      <c r="D63" s="377"/>
      <c r="E63" s="377"/>
      <c r="F63" s="377"/>
      <c r="G63" s="377"/>
      <c r="H63" s="377"/>
      <c r="I63" s="377"/>
      <c r="J63" s="377"/>
      <c r="K63" s="377"/>
      <c r="L63" s="377"/>
      <c r="M63" s="377"/>
      <c r="N63" s="377"/>
      <c r="O63" s="377"/>
      <c r="P63" s="377"/>
      <c r="Q63" s="377"/>
      <c r="R63" s="377"/>
      <c r="S63" s="377"/>
      <c r="T63" s="377"/>
      <c r="U63" s="377"/>
      <c r="V63" s="377"/>
      <c r="W63" s="377"/>
      <c r="X63" s="377"/>
      <c r="Y63" s="66"/>
      <c r="Z63" s="66"/>
    </row>
    <row r="64" spans="1:53" ht="14.25" customHeight="1" x14ac:dyDescent="0.3">
      <c r="A64" s="368" t="s">
        <v>119</v>
      </c>
      <c r="B64" s="368"/>
      <c r="C64" s="368"/>
      <c r="D64" s="368"/>
      <c r="E64" s="368"/>
      <c r="F64" s="368"/>
      <c r="G64" s="368"/>
      <c r="H64" s="368"/>
      <c r="I64" s="368"/>
      <c r="J64" s="368"/>
      <c r="K64" s="368"/>
      <c r="L64" s="368"/>
      <c r="M64" s="368"/>
      <c r="N64" s="368"/>
      <c r="O64" s="368"/>
      <c r="P64" s="368"/>
      <c r="Q64" s="368"/>
      <c r="R64" s="368"/>
      <c r="S64" s="368"/>
      <c r="T64" s="368"/>
      <c r="U64" s="368"/>
      <c r="V64" s="368"/>
      <c r="W64" s="368"/>
      <c r="X64" s="368"/>
      <c r="Y64" s="67"/>
      <c r="Z64" s="67"/>
    </row>
    <row r="65" spans="1:53" ht="27" customHeight="1" x14ac:dyDescent="0.3">
      <c r="A65" s="64" t="s">
        <v>129</v>
      </c>
      <c r="B65" s="64" t="s">
        <v>130</v>
      </c>
      <c r="C65" s="37">
        <v>4301011623</v>
      </c>
      <c r="D65" s="355">
        <v>4607091382945</v>
      </c>
      <c r="E65" s="355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115</v>
      </c>
      <c r="L65" s="39" t="s">
        <v>114</v>
      </c>
      <c r="M65" s="38">
        <v>50</v>
      </c>
      <c r="N65" s="61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7"/>
      <c r="P65" s="357"/>
      <c r="Q65" s="357"/>
      <c r="R65" s="35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4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3">
      <c r="A66" s="64" t="s">
        <v>131</v>
      </c>
      <c r="B66" s="64" t="s">
        <v>132</v>
      </c>
      <c r="C66" s="37">
        <v>4301011380</v>
      </c>
      <c r="D66" s="355">
        <v>4607091385670</v>
      </c>
      <c r="E66" s="35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115</v>
      </c>
      <c r="L66" s="39" t="s">
        <v>114</v>
      </c>
      <c r="M66" s="38">
        <v>50</v>
      </c>
      <c r="N66" s="61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3">
      <c r="A67" s="64" t="s">
        <v>131</v>
      </c>
      <c r="B67" s="64" t="s">
        <v>133</v>
      </c>
      <c r="C67" s="37">
        <v>4301011540</v>
      </c>
      <c r="D67" s="355">
        <v>4607091385670</v>
      </c>
      <c r="E67" s="355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115</v>
      </c>
      <c r="L67" s="39" t="s">
        <v>134</v>
      </c>
      <c r="M67" s="38">
        <v>50</v>
      </c>
      <c r="N67" s="61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7"/>
      <c r="P67" s="357"/>
      <c r="Q67" s="357"/>
      <c r="R67" s="35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3">
      <c r="A68" s="64" t="s">
        <v>135</v>
      </c>
      <c r="B68" s="64" t="s">
        <v>136</v>
      </c>
      <c r="C68" s="37">
        <v>4301011625</v>
      </c>
      <c r="D68" s="355">
        <v>4680115883956</v>
      </c>
      <c r="E68" s="355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115</v>
      </c>
      <c r="L68" s="39" t="s">
        <v>114</v>
      </c>
      <c r="M68" s="38">
        <v>50</v>
      </c>
      <c r="N68" s="61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7"/>
      <c r="P68" s="357"/>
      <c r="Q68" s="357"/>
      <c r="R68" s="35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3">
      <c r="A69" s="64" t="s">
        <v>137</v>
      </c>
      <c r="B69" s="64" t="s">
        <v>138</v>
      </c>
      <c r="C69" s="37">
        <v>4301011468</v>
      </c>
      <c r="D69" s="355">
        <v>4680115881327</v>
      </c>
      <c r="E69" s="355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115</v>
      </c>
      <c r="L69" s="39" t="s">
        <v>139</v>
      </c>
      <c r="M69" s="38">
        <v>50</v>
      </c>
      <c r="N69" s="6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7"/>
      <c r="P69" s="357"/>
      <c r="Q69" s="357"/>
      <c r="R69" s="35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3">
      <c r="A70" s="64" t="s">
        <v>140</v>
      </c>
      <c r="B70" s="64" t="s">
        <v>141</v>
      </c>
      <c r="C70" s="37">
        <v>4301011703</v>
      </c>
      <c r="D70" s="355">
        <v>4680115882133</v>
      </c>
      <c r="E70" s="355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115</v>
      </c>
      <c r="L70" s="39" t="s">
        <v>114</v>
      </c>
      <c r="M70" s="38">
        <v>50</v>
      </c>
      <c r="N70" s="61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3">
      <c r="A71" s="64" t="s">
        <v>140</v>
      </c>
      <c r="B71" s="64" t="s">
        <v>142</v>
      </c>
      <c r="C71" s="37">
        <v>4301011514</v>
      </c>
      <c r="D71" s="355">
        <v>4680115882133</v>
      </c>
      <c r="E71" s="355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115</v>
      </c>
      <c r="L71" s="39" t="s">
        <v>114</v>
      </c>
      <c r="M71" s="38">
        <v>50</v>
      </c>
      <c r="N71" s="6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7"/>
      <c r="P71" s="357"/>
      <c r="Q71" s="357"/>
      <c r="R71" s="35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3">
      <c r="A72" s="64" t="s">
        <v>143</v>
      </c>
      <c r="B72" s="64" t="s">
        <v>144</v>
      </c>
      <c r="C72" s="37">
        <v>4301011192</v>
      </c>
      <c r="D72" s="355">
        <v>4607091382952</v>
      </c>
      <c r="E72" s="355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114</v>
      </c>
      <c r="M72" s="38">
        <v>50</v>
      </c>
      <c r="N72" s="6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7"/>
      <c r="P72" s="357"/>
      <c r="Q72" s="357"/>
      <c r="R72" s="35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3">
      <c r="A73" s="64" t="s">
        <v>145</v>
      </c>
      <c r="B73" s="64" t="s">
        <v>146</v>
      </c>
      <c r="C73" s="37">
        <v>4301011382</v>
      </c>
      <c r="D73" s="355">
        <v>4607091385687</v>
      </c>
      <c r="E73" s="35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134</v>
      </c>
      <c r="M73" s="38">
        <v>50</v>
      </c>
      <c r="N73" s="6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8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3">
      <c r="A74" s="64" t="s">
        <v>147</v>
      </c>
      <c r="B74" s="64" t="s">
        <v>148</v>
      </c>
      <c r="C74" s="37">
        <v>4301011565</v>
      </c>
      <c r="D74" s="355">
        <v>4680115882539</v>
      </c>
      <c r="E74" s="355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134</v>
      </c>
      <c r="M74" s="38">
        <v>50</v>
      </c>
      <c r="N74" s="6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7"/>
      <c r="P74" s="357"/>
      <c r="Q74" s="357"/>
      <c r="R74" s="35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3">
      <c r="A75" s="64" t="s">
        <v>149</v>
      </c>
      <c r="B75" s="64" t="s">
        <v>150</v>
      </c>
      <c r="C75" s="37">
        <v>4301011344</v>
      </c>
      <c r="D75" s="355">
        <v>4607091384604</v>
      </c>
      <c r="E75" s="355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114</v>
      </c>
      <c r="M75" s="38">
        <v>50</v>
      </c>
      <c r="N75" s="6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7"/>
      <c r="P75" s="357"/>
      <c r="Q75" s="357"/>
      <c r="R75" s="35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3">
      <c r="A76" s="64" t="s">
        <v>151</v>
      </c>
      <c r="B76" s="64" t="s">
        <v>152</v>
      </c>
      <c r="C76" s="37">
        <v>4301011386</v>
      </c>
      <c r="D76" s="355">
        <v>4680115880283</v>
      </c>
      <c r="E76" s="355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114</v>
      </c>
      <c r="M76" s="38">
        <v>45</v>
      </c>
      <c r="N76" s="6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7"/>
      <c r="P76" s="357"/>
      <c r="Q76" s="357"/>
      <c r="R76" s="35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3">
      <c r="A77" s="64" t="s">
        <v>153</v>
      </c>
      <c r="B77" s="64" t="s">
        <v>154</v>
      </c>
      <c r="C77" s="37">
        <v>4301011624</v>
      </c>
      <c r="D77" s="355">
        <v>4680115883949</v>
      </c>
      <c r="E77" s="355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114</v>
      </c>
      <c r="M77" s="38">
        <v>50</v>
      </c>
      <c r="N77" s="60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7"/>
      <c r="P77" s="357"/>
      <c r="Q77" s="357"/>
      <c r="R77" s="35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3">
      <c r="A78" s="64" t="s">
        <v>155</v>
      </c>
      <c r="B78" s="64" t="s">
        <v>156</v>
      </c>
      <c r="C78" s="37">
        <v>4301011443</v>
      </c>
      <c r="D78" s="355">
        <v>4680115881303</v>
      </c>
      <c r="E78" s="355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139</v>
      </c>
      <c r="M78" s="38">
        <v>50</v>
      </c>
      <c r="N78" s="6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3">
      <c r="A79" s="64" t="s">
        <v>157</v>
      </c>
      <c r="B79" s="64" t="s">
        <v>158</v>
      </c>
      <c r="C79" s="37">
        <v>4301011564</v>
      </c>
      <c r="D79" s="355">
        <v>4680115882577</v>
      </c>
      <c r="E79" s="355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101</v>
      </c>
      <c r="M79" s="38">
        <v>90</v>
      </c>
      <c r="N79" s="6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7"/>
      <c r="P79" s="357"/>
      <c r="Q79" s="357"/>
      <c r="R79" s="35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3">
      <c r="A80" s="64" t="s">
        <v>157</v>
      </c>
      <c r="B80" s="64" t="s">
        <v>159</v>
      </c>
      <c r="C80" s="37">
        <v>4301011562</v>
      </c>
      <c r="D80" s="355">
        <v>4680115882577</v>
      </c>
      <c r="E80" s="355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101</v>
      </c>
      <c r="M80" s="38">
        <v>90</v>
      </c>
      <c r="N80" s="60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7"/>
      <c r="P80" s="357"/>
      <c r="Q80" s="357"/>
      <c r="R80" s="35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3">
      <c r="A81" s="64" t="s">
        <v>160</v>
      </c>
      <c r="B81" s="64" t="s">
        <v>161</v>
      </c>
      <c r="C81" s="37">
        <v>4301011432</v>
      </c>
      <c r="D81" s="355">
        <v>4680115882720</v>
      </c>
      <c r="E81" s="355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114</v>
      </c>
      <c r="M81" s="38">
        <v>90</v>
      </c>
      <c r="N81" s="60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8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3">
      <c r="A82" s="64" t="s">
        <v>162</v>
      </c>
      <c r="B82" s="64" t="s">
        <v>163</v>
      </c>
      <c r="C82" s="37">
        <v>4301011417</v>
      </c>
      <c r="D82" s="355">
        <v>4680115880269</v>
      </c>
      <c r="E82" s="355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134</v>
      </c>
      <c r="M82" s="38">
        <v>50</v>
      </c>
      <c r="N82" s="6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8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3">
      <c r="A83" s="64" t="s">
        <v>164</v>
      </c>
      <c r="B83" s="64" t="s">
        <v>165</v>
      </c>
      <c r="C83" s="37">
        <v>4301011415</v>
      </c>
      <c r="D83" s="355">
        <v>4680115880429</v>
      </c>
      <c r="E83" s="355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6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8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3">
      <c r="A84" s="64" t="s">
        <v>166</v>
      </c>
      <c r="B84" s="64" t="s">
        <v>167</v>
      </c>
      <c r="C84" s="37">
        <v>4301011462</v>
      </c>
      <c r="D84" s="355">
        <v>4680115881457</v>
      </c>
      <c r="E84" s="355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6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2.5" x14ac:dyDescent="0.25">
      <c r="A85" s="352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65"/>
      <c r="N85" s="362" t="s">
        <v>43</v>
      </c>
      <c r="O85" s="363"/>
      <c r="P85" s="363"/>
      <c r="Q85" s="363"/>
      <c r="R85" s="363"/>
      <c r="S85" s="363"/>
      <c r="T85" s="364"/>
      <c r="U85" s="43" t="s">
        <v>42</v>
      </c>
      <c r="V85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ht="12.5" x14ac:dyDescent="0.25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65"/>
      <c r="N86" s="362" t="s">
        <v>43</v>
      </c>
      <c r="O86" s="363"/>
      <c r="P86" s="363"/>
      <c r="Q86" s="363"/>
      <c r="R86" s="363"/>
      <c r="S86" s="363"/>
      <c r="T86" s="364"/>
      <c r="U86" s="43" t="s">
        <v>0</v>
      </c>
      <c r="V86" s="44">
        <f>IFERROR(SUM(V65:V84),"0")</f>
        <v>0</v>
      </c>
      <c r="W86" s="44">
        <f>IFERROR(SUM(W65:W84),"0")</f>
        <v>0</v>
      </c>
      <c r="X86" s="43"/>
      <c r="Y86" s="68"/>
      <c r="Z86" s="68"/>
    </row>
    <row r="87" spans="1:53" ht="14.25" customHeight="1" x14ac:dyDescent="0.3">
      <c r="A87" s="368" t="s">
        <v>111</v>
      </c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68"/>
      <c r="N87" s="368"/>
      <c r="O87" s="368"/>
      <c r="P87" s="368"/>
      <c r="Q87" s="368"/>
      <c r="R87" s="368"/>
      <c r="S87" s="368"/>
      <c r="T87" s="368"/>
      <c r="U87" s="368"/>
      <c r="V87" s="368"/>
      <c r="W87" s="368"/>
      <c r="X87" s="368"/>
      <c r="Y87" s="67"/>
      <c r="Z87" s="67"/>
    </row>
    <row r="88" spans="1:53" ht="16.5" customHeight="1" x14ac:dyDescent="0.3">
      <c r="A88" s="64" t="s">
        <v>168</v>
      </c>
      <c r="B88" s="64" t="s">
        <v>169</v>
      </c>
      <c r="C88" s="37">
        <v>4301020235</v>
      </c>
      <c r="D88" s="355">
        <v>4680115881488</v>
      </c>
      <c r="E88" s="355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115</v>
      </c>
      <c r="L88" s="39" t="s">
        <v>114</v>
      </c>
      <c r="M88" s="38">
        <v>50</v>
      </c>
      <c r="N88" s="5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8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3">
      <c r="A89" s="64" t="s">
        <v>170</v>
      </c>
      <c r="B89" s="64" t="s">
        <v>171</v>
      </c>
      <c r="C89" s="37">
        <v>4301020183</v>
      </c>
      <c r="D89" s="355">
        <v>4607091384765</v>
      </c>
      <c r="E89" s="355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114</v>
      </c>
      <c r="M89" s="38">
        <v>45</v>
      </c>
      <c r="N89" s="597" t="s">
        <v>172</v>
      </c>
      <c r="O89" s="357"/>
      <c r="P89" s="357"/>
      <c r="Q89" s="357"/>
      <c r="R89" s="358"/>
      <c r="S89" s="40" t="s">
        <v>48</v>
      </c>
      <c r="T89" s="40" t="s">
        <v>48</v>
      </c>
      <c r="U89" s="41" t="s">
        <v>0</v>
      </c>
      <c r="V89" s="59">
        <v>25.2</v>
      </c>
      <c r="W89" s="56">
        <f>IFERROR(IF(V89="",0,CEILING((V89/$H89),1)*$H89),"")</f>
        <v>25.2</v>
      </c>
      <c r="X89" s="42">
        <f>IFERROR(IF(W89=0,"",ROUNDUP(W89/H89,0)*0.00753),"")</f>
        <v>7.5300000000000006E-2</v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3">
      <c r="A90" s="64" t="s">
        <v>173</v>
      </c>
      <c r="B90" s="64" t="s">
        <v>174</v>
      </c>
      <c r="C90" s="37">
        <v>4301020228</v>
      </c>
      <c r="D90" s="355">
        <v>4680115882751</v>
      </c>
      <c r="E90" s="355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114</v>
      </c>
      <c r="M90" s="38">
        <v>90</v>
      </c>
      <c r="N90" s="5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7"/>
      <c r="P90" s="357"/>
      <c r="Q90" s="357"/>
      <c r="R90" s="358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3">
      <c r="A91" s="64" t="s">
        <v>175</v>
      </c>
      <c r="B91" s="64" t="s">
        <v>176</v>
      </c>
      <c r="C91" s="37">
        <v>4301020258</v>
      </c>
      <c r="D91" s="355">
        <v>4680115882775</v>
      </c>
      <c r="E91" s="355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177</v>
      </c>
      <c r="L91" s="39" t="s">
        <v>134</v>
      </c>
      <c r="M91" s="38">
        <v>50</v>
      </c>
      <c r="N91" s="5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7"/>
      <c r="P91" s="357"/>
      <c r="Q91" s="357"/>
      <c r="R91" s="358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3">
      <c r="A92" s="64" t="s">
        <v>178</v>
      </c>
      <c r="B92" s="64" t="s">
        <v>179</v>
      </c>
      <c r="C92" s="37">
        <v>4301020217</v>
      </c>
      <c r="D92" s="355">
        <v>4680115880658</v>
      </c>
      <c r="E92" s="355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114</v>
      </c>
      <c r="M92" s="38">
        <v>50</v>
      </c>
      <c r="N92" s="59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7"/>
      <c r="P92" s="357"/>
      <c r="Q92" s="357"/>
      <c r="R92" s="358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t="12.5" x14ac:dyDescent="0.25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65"/>
      <c r="N93" s="362" t="s">
        <v>43</v>
      </c>
      <c r="O93" s="363"/>
      <c r="P93" s="363"/>
      <c r="Q93" s="363"/>
      <c r="R93" s="363"/>
      <c r="S93" s="363"/>
      <c r="T93" s="364"/>
      <c r="U93" s="43" t="s">
        <v>42</v>
      </c>
      <c r="V93" s="44">
        <f>IFERROR(V88/H88,"0")+IFERROR(V89/H89,"0")+IFERROR(V90/H90,"0")+IFERROR(V91/H91,"0")+IFERROR(V92/H92,"0")</f>
        <v>10</v>
      </c>
      <c r="W93" s="44">
        <f>IFERROR(W88/H88,"0")+IFERROR(W89/H89,"0")+IFERROR(W90/H90,"0")+IFERROR(W91/H91,"0")+IFERROR(W92/H92,"0")</f>
        <v>10</v>
      </c>
      <c r="X93" s="44">
        <f>IFERROR(IF(X88="",0,X88),"0")+IFERROR(IF(X89="",0,X89),"0")+IFERROR(IF(X90="",0,X90),"0")+IFERROR(IF(X91="",0,X91),"0")+IFERROR(IF(X92="",0,X92),"0")</f>
        <v>7.5300000000000006E-2</v>
      </c>
      <c r="Y93" s="68"/>
      <c r="Z93" s="68"/>
    </row>
    <row r="94" spans="1:53" ht="12.5" x14ac:dyDescent="0.25">
      <c r="A94" s="352"/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65"/>
      <c r="N94" s="362" t="s">
        <v>43</v>
      </c>
      <c r="O94" s="363"/>
      <c r="P94" s="363"/>
      <c r="Q94" s="363"/>
      <c r="R94" s="363"/>
      <c r="S94" s="363"/>
      <c r="T94" s="364"/>
      <c r="U94" s="43" t="s">
        <v>0</v>
      </c>
      <c r="V94" s="44">
        <f>IFERROR(SUM(V88:V92),"0")</f>
        <v>25.2</v>
      </c>
      <c r="W94" s="44">
        <f>IFERROR(SUM(W88:W92),"0")</f>
        <v>25.2</v>
      </c>
      <c r="X94" s="43"/>
      <c r="Y94" s="68"/>
      <c r="Z94" s="68"/>
    </row>
    <row r="95" spans="1:53" ht="14.25" customHeight="1" x14ac:dyDescent="0.3">
      <c r="A95" s="368" t="s">
        <v>76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67"/>
      <c r="Z95" s="67"/>
    </row>
    <row r="96" spans="1:53" ht="16.5" customHeight="1" x14ac:dyDescent="0.3">
      <c r="A96" s="64" t="s">
        <v>180</v>
      </c>
      <c r="B96" s="64" t="s">
        <v>181</v>
      </c>
      <c r="C96" s="37">
        <v>4301030895</v>
      </c>
      <c r="D96" s="355">
        <v>4607091387667</v>
      </c>
      <c r="E96" s="35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115</v>
      </c>
      <c r="L96" s="39" t="s">
        <v>114</v>
      </c>
      <c r="M96" s="38">
        <v>40</v>
      </c>
      <c r="N96" s="5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7"/>
      <c r="P96" s="357"/>
      <c r="Q96" s="357"/>
      <c r="R96" s="35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3">
      <c r="A97" s="64" t="s">
        <v>182</v>
      </c>
      <c r="B97" s="64" t="s">
        <v>183</v>
      </c>
      <c r="C97" s="37">
        <v>4301030961</v>
      </c>
      <c r="D97" s="355">
        <v>4607091387636</v>
      </c>
      <c r="E97" s="355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7"/>
      <c r="P97" s="357"/>
      <c r="Q97" s="357"/>
      <c r="R97" s="35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3">
      <c r="A98" s="64" t="s">
        <v>184</v>
      </c>
      <c r="B98" s="64" t="s">
        <v>185</v>
      </c>
      <c r="C98" s="37">
        <v>4301030963</v>
      </c>
      <c r="D98" s="355">
        <v>4607091382426</v>
      </c>
      <c r="E98" s="355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115</v>
      </c>
      <c r="L98" s="39" t="s">
        <v>79</v>
      </c>
      <c r="M98" s="38">
        <v>40</v>
      </c>
      <c r="N98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7"/>
      <c r="P98" s="357"/>
      <c r="Q98" s="357"/>
      <c r="R98" s="35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3">
      <c r="A99" s="64" t="s">
        <v>186</v>
      </c>
      <c r="B99" s="64" t="s">
        <v>187</v>
      </c>
      <c r="C99" s="37">
        <v>4301030962</v>
      </c>
      <c r="D99" s="355">
        <v>4607091386547</v>
      </c>
      <c r="E99" s="355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177</v>
      </c>
      <c r="L99" s="39" t="s">
        <v>79</v>
      </c>
      <c r="M99" s="38">
        <v>40</v>
      </c>
      <c r="N99" s="5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7"/>
      <c r="P99" s="357"/>
      <c r="Q99" s="357"/>
      <c r="R99" s="35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3">
      <c r="A100" s="64" t="s">
        <v>188</v>
      </c>
      <c r="B100" s="64" t="s">
        <v>189</v>
      </c>
      <c r="C100" s="37">
        <v>4301031079</v>
      </c>
      <c r="D100" s="355">
        <v>4607091384734</v>
      </c>
      <c r="E100" s="355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177</v>
      </c>
      <c r="L100" s="39" t="s">
        <v>79</v>
      </c>
      <c r="M100" s="38">
        <v>45</v>
      </c>
      <c r="N100" s="59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7"/>
      <c r="P100" s="357"/>
      <c r="Q100" s="357"/>
      <c r="R100" s="35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3">
      <c r="A101" s="64" t="s">
        <v>190</v>
      </c>
      <c r="B101" s="64" t="s">
        <v>191</v>
      </c>
      <c r="C101" s="37">
        <v>4301030964</v>
      </c>
      <c r="D101" s="355">
        <v>4607091382464</v>
      </c>
      <c r="E101" s="355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177</v>
      </c>
      <c r="L101" s="39" t="s">
        <v>79</v>
      </c>
      <c r="M101" s="38">
        <v>40</v>
      </c>
      <c r="N101" s="5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7"/>
      <c r="P101" s="357"/>
      <c r="Q101" s="357"/>
      <c r="R101" s="35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3">
      <c r="A102" s="64" t="s">
        <v>192</v>
      </c>
      <c r="B102" s="64" t="s">
        <v>193</v>
      </c>
      <c r="C102" s="37">
        <v>4301031235</v>
      </c>
      <c r="D102" s="355">
        <v>4680115883444</v>
      </c>
      <c r="E102" s="35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101</v>
      </c>
      <c r="M102" s="38">
        <v>90</v>
      </c>
      <c r="N102" s="59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3">
      <c r="A103" s="64" t="s">
        <v>192</v>
      </c>
      <c r="B103" s="64" t="s">
        <v>194</v>
      </c>
      <c r="C103" s="37">
        <v>4301031234</v>
      </c>
      <c r="D103" s="355">
        <v>4680115883444</v>
      </c>
      <c r="E103" s="355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101</v>
      </c>
      <c r="M103" s="38">
        <v>90</v>
      </c>
      <c r="N103" s="58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7"/>
      <c r="P103" s="357"/>
      <c r="Q103" s="357"/>
      <c r="R103" s="358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12.5" x14ac:dyDescent="0.25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65"/>
      <c r="N104" s="362" t="s">
        <v>43</v>
      </c>
      <c r="O104" s="363"/>
      <c r="P104" s="363"/>
      <c r="Q104" s="363"/>
      <c r="R104" s="363"/>
      <c r="S104" s="363"/>
      <c r="T104" s="364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ht="12.5" x14ac:dyDescent="0.25">
      <c r="A105" s="352"/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65"/>
      <c r="N105" s="362" t="s">
        <v>43</v>
      </c>
      <c r="O105" s="363"/>
      <c r="P105" s="363"/>
      <c r="Q105" s="363"/>
      <c r="R105" s="363"/>
      <c r="S105" s="363"/>
      <c r="T105" s="364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3">
      <c r="A106" s="368" t="s">
        <v>81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67"/>
      <c r="Z106" s="67"/>
    </row>
    <row r="107" spans="1:53" ht="27" customHeight="1" x14ac:dyDescent="0.3">
      <c r="A107" s="64" t="s">
        <v>195</v>
      </c>
      <c r="B107" s="64" t="s">
        <v>196</v>
      </c>
      <c r="C107" s="37">
        <v>4301051543</v>
      </c>
      <c r="D107" s="355">
        <v>4607091386967</v>
      </c>
      <c r="E107" s="355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115</v>
      </c>
      <c r="L107" s="39" t="s">
        <v>79</v>
      </c>
      <c r="M107" s="38">
        <v>45</v>
      </c>
      <c r="N107" s="58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7"/>
      <c r="P107" s="357"/>
      <c r="Q107" s="357"/>
      <c r="R107" s="35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5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3">
      <c r="A108" s="64" t="s">
        <v>195</v>
      </c>
      <c r="B108" s="64" t="s">
        <v>197</v>
      </c>
      <c r="C108" s="37">
        <v>4301051437</v>
      </c>
      <c r="D108" s="355">
        <v>4607091386967</v>
      </c>
      <c r="E108" s="355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115</v>
      </c>
      <c r="L108" s="39" t="s">
        <v>134</v>
      </c>
      <c r="M108" s="38">
        <v>45</v>
      </c>
      <c r="N108" s="58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7"/>
      <c r="P108" s="357"/>
      <c r="Q108" s="357"/>
      <c r="R108" s="35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3">
      <c r="A109" s="64" t="s">
        <v>198</v>
      </c>
      <c r="B109" s="64" t="s">
        <v>199</v>
      </c>
      <c r="C109" s="37">
        <v>4301051611</v>
      </c>
      <c r="D109" s="355">
        <v>4607091385304</v>
      </c>
      <c r="E109" s="355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115</v>
      </c>
      <c r="L109" s="39" t="s">
        <v>79</v>
      </c>
      <c r="M109" s="38">
        <v>40</v>
      </c>
      <c r="N109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7"/>
      <c r="P109" s="357"/>
      <c r="Q109" s="357"/>
      <c r="R109" s="35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3">
      <c r="A110" s="64" t="s">
        <v>200</v>
      </c>
      <c r="B110" s="64" t="s">
        <v>201</v>
      </c>
      <c r="C110" s="37">
        <v>4301051306</v>
      </c>
      <c r="D110" s="355">
        <v>4607091386264</v>
      </c>
      <c r="E110" s="355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7"/>
      <c r="P110" s="357"/>
      <c r="Q110" s="357"/>
      <c r="R110" s="358"/>
      <c r="S110" s="40" t="s">
        <v>48</v>
      </c>
      <c r="T110" s="40" t="s">
        <v>48</v>
      </c>
      <c r="U110" s="41" t="s">
        <v>0</v>
      </c>
      <c r="V110" s="59">
        <v>75</v>
      </c>
      <c r="W110" s="56">
        <f t="shared" si="6"/>
        <v>75</v>
      </c>
      <c r="X110" s="42">
        <f>IFERROR(IF(W110=0,"",ROUNDUP(W110/H110,0)*0.00753),"")</f>
        <v>0.18825</v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3">
      <c r="A111" s="64" t="s">
        <v>202</v>
      </c>
      <c r="B111" s="64" t="s">
        <v>203</v>
      </c>
      <c r="C111" s="37">
        <v>4301051436</v>
      </c>
      <c r="D111" s="355">
        <v>4607091385731</v>
      </c>
      <c r="E111" s="355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134</v>
      </c>
      <c r="M111" s="38">
        <v>45</v>
      </c>
      <c r="N111" s="5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7"/>
      <c r="P111" s="357"/>
      <c r="Q111" s="357"/>
      <c r="R111" s="35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3">
      <c r="A112" s="64" t="s">
        <v>204</v>
      </c>
      <c r="B112" s="64" t="s">
        <v>205</v>
      </c>
      <c r="C112" s="37">
        <v>4301051439</v>
      </c>
      <c r="D112" s="355">
        <v>4680115880214</v>
      </c>
      <c r="E112" s="355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134</v>
      </c>
      <c r="M112" s="38">
        <v>45</v>
      </c>
      <c r="N112" s="5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7"/>
      <c r="P112" s="357"/>
      <c r="Q112" s="357"/>
      <c r="R112" s="358"/>
      <c r="S112" s="40" t="s">
        <v>48</v>
      </c>
      <c r="T112" s="40" t="s">
        <v>48</v>
      </c>
      <c r="U112" s="41" t="s">
        <v>0</v>
      </c>
      <c r="V112" s="59">
        <v>135</v>
      </c>
      <c r="W112" s="56">
        <f t="shared" si="6"/>
        <v>135</v>
      </c>
      <c r="X112" s="42">
        <f>IFERROR(IF(W112=0,"",ROUNDUP(W112/H112,0)*0.00937),"")</f>
        <v>0.46849999999999997</v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3">
      <c r="A113" s="64" t="s">
        <v>206</v>
      </c>
      <c r="B113" s="64" t="s">
        <v>207</v>
      </c>
      <c r="C113" s="37">
        <v>4301051438</v>
      </c>
      <c r="D113" s="355">
        <v>4680115880894</v>
      </c>
      <c r="E113" s="355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134</v>
      </c>
      <c r="M113" s="38">
        <v>45</v>
      </c>
      <c r="N113" s="5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7"/>
      <c r="P113" s="357"/>
      <c r="Q113" s="357"/>
      <c r="R113" s="35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3">
      <c r="A114" s="64" t="s">
        <v>208</v>
      </c>
      <c r="B114" s="64" t="s">
        <v>209</v>
      </c>
      <c r="C114" s="37">
        <v>4301051313</v>
      </c>
      <c r="D114" s="355">
        <v>4607091385427</v>
      </c>
      <c r="E114" s="355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5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7"/>
      <c r="P114" s="357"/>
      <c r="Q114" s="357"/>
      <c r="R114" s="35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3">
      <c r="A115" s="64" t="s">
        <v>210</v>
      </c>
      <c r="B115" s="64" t="s">
        <v>211</v>
      </c>
      <c r="C115" s="37">
        <v>4301051480</v>
      </c>
      <c r="D115" s="355">
        <v>4680115882645</v>
      </c>
      <c r="E115" s="355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57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7"/>
      <c r="P115" s="357"/>
      <c r="Q115" s="357"/>
      <c r="R115" s="35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2.5" x14ac:dyDescent="0.25">
      <c r="A116" s="352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65"/>
      <c r="N116" s="362" t="s">
        <v>43</v>
      </c>
      <c r="O116" s="363"/>
      <c r="P116" s="363"/>
      <c r="Q116" s="363"/>
      <c r="R116" s="363"/>
      <c r="S116" s="363"/>
      <c r="T116" s="364"/>
      <c r="U116" s="43" t="s">
        <v>42</v>
      </c>
      <c r="V116" s="44">
        <f>IFERROR(V107/H107,"0")+IFERROR(V108/H108,"0")+IFERROR(V109/H109,"0")+IFERROR(V110/H110,"0")+IFERROR(V111/H111,"0")+IFERROR(V112/H112,"0")+IFERROR(V113/H113,"0")+IFERROR(V114/H114,"0")+IFERROR(V115/H115,"0")</f>
        <v>75</v>
      </c>
      <c r="W116" s="44">
        <f>IFERROR(W107/H107,"0")+IFERROR(W108/H108,"0")+IFERROR(W109/H109,"0")+IFERROR(W110/H110,"0")+IFERROR(W111/H111,"0")+IFERROR(W112/H112,"0")+IFERROR(W113/H113,"0")+IFERROR(W114/H114,"0")+IFERROR(W115/H115,"0")</f>
        <v>75</v>
      </c>
      <c r="X116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0.65674999999999994</v>
      </c>
      <c r="Y116" s="68"/>
      <c r="Z116" s="68"/>
    </row>
    <row r="117" spans="1:53" ht="12.5" x14ac:dyDescent="0.25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65"/>
      <c r="N117" s="362" t="s">
        <v>43</v>
      </c>
      <c r="O117" s="363"/>
      <c r="P117" s="363"/>
      <c r="Q117" s="363"/>
      <c r="R117" s="363"/>
      <c r="S117" s="363"/>
      <c r="T117" s="364"/>
      <c r="U117" s="43" t="s">
        <v>0</v>
      </c>
      <c r="V117" s="44">
        <f>IFERROR(SUM(V107:V115),"0")</f>
        <v>210</v>
      </c>
      <c r="W117" s="44">
        <f>IFERROR(SUM(W107:W115),"0")</f>
        <v>210</v>
      </c>
      <c r="X117" s="43"/>
      <c r="Y117" s="68"/>
      <c r="Z117" s="68"/>
    </row>
    <row r="118" spans="1:53" ht="14.25" customHeight="1" x14ac:dyDescent="0.3">
      <c r="A118" s="368" t="s">
        <v>212</v>
      </c>
      <c r="B118" s="368"/>
      <c r="C118" s="368"/>
      <c r="D118" s="368"/>
      <c r="E118" s="368"/>
      <c r="F118" s="368"/>
      <c r="G118" s="368"/>
      <c r="H118" s="368"/>
      <c r="I118" s="368"/>
      <c r="J118" s="368"/>
      <c r="K118" s="368"/>
      <c r="L118" s="368"/>
      <c r="M118" s="368"/>
      <c r="N118" s="368"/>
      <c r="O118" s="368"/>
      <c r="P118" s="368"/>
      <c r="Q118" s="368"/>
      <c r="R118" s="368"/>
      <c r="S118" s="368"/>
      <c r="T118" s="368"/>
      <c r="U118" s="368"/>
      <c r="V118" s="368"/>
      <c r="W118" s="368"/>
      <c r="X118" s="368"/>
      <c r="Y118" s="67"/>
      <c r="Z118" s="67"/>
    </row>
    <row r="119" spans="1:53" ht="27" customHeight="1" x14ac:dyDescent="0.3">
      <c r="A119" s="64" t="s">
        <v>213</v>
      </c>
      <c r="B119" s="64" t="s">
        <v>214</v>
      </c>
      <c r="C119" s="37">
        <v>4301060296</v>
      </c>
      <c r="D119" s="355">
        <v>4607091383065</v>
      </c>
      <c r="E119" s="355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5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7"/>
      <c r="P119" s="357"/>
      <c r="Q119" s="357"/>
      <c r="R119" s="358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ref="W119:W125" si="7"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3">
      <c r="A120" s="64" t="s">
        <v>215</v>
      </c>
      <c r="B120" s="64" t="s">
        <v>216</v>
      </c>
      <c r="C120" s="37">
        <v>4301060366</v>
      </c>
      <c r="D120" s="355">
        <v>4680115881532</v>
      </c>
      <c r="E120" s="355"/>
      <c r="F120" s="63">
        <v>1.3</v>
      </c>
      <c r="G120" s="38">
        <v>6</v>
      </c>
      <c r="H120" s="63">
        <v>7.8</v>
      </c>
      <c r="I120" s="63">
        <v>8.2799999999999994</v>
      </c>
      <c r="J120" s="38">
        <v>56</v>
      </c>
      <c r="K120" s="38" t="s">
        <v>115</v>
      </c>
      <c r="L120" s="39" t="s">
        <v>79</v>
      </c>
      <c r="M120" s="38">
        <v>30</v>
      </c>
      <c r="N120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7"/>
      <c r="P120" s="357"/>
      <c r="Q120" s="357"/>
      <c r="R120" s="358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3">
      <c r="A121" s="64" t="s">
        <v>215</v>
      </c>
      <c r="B121" s="64" t="s">
        <v>217</v>
      </c>
      <c r="C121" s="37">
        <v>4301060371</v>
      </c>
      <c r="D121" s="355">
        <v>4680115881532</v>
      </c>
      <c r="E121" s="355"/>
      <c r="F121" s="63">
        <v>1.4</v>
      </c>
      <c r="G121" s="38">
        <v>6</v>
      </c>
      <c r="H121" s="63">
        <v>8.4</v>
      </c>
      <c r="I121" s="63">
        <v>8.9640000000000004</v>
      </c>
      <c r="J121" s="38">
        <v>56</v>
      </c>
      <c r="K121" s="38" t="s">
        <v>115</v>
      </c>
      <c r="L121" s="39" t="s">
        <v>79</v>
      </c>
      <c r="M121" s="38">
        <v>30</v>
      </c>
      <c r="N121" s="573" t="s">
        <v>218</v>
      </c>
      <c r="O121" s="357"/>
      <c r="P121" s="357"/>
      <c r="Q121" s="357"/>
      <c r="R121" s="358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3">
      <c r="A122" s="64" t="s">
        <v>215</v>
      </c>
      <c r="B122" s="64" t="s">
        <v>219</v>
      </c>
      <c r="C122" s="37">
        <v>4301060350</v>
      </c>
      <c r="D122" s="355">
        <v>4680115881532</v>
      </c>
      <c r="E122" s="355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115</v>
      </c>
      <c r="L122" s="39" t="s">
        <v>134</v>
      </c>
      <c r="M122" s="38">
        <v>30</v>
      </c>
      <c r="N122" s="57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7"/>
      <c r="P122" s="357"/>
      <c r="Q122" s="357"/>
      <c r="R122" s="358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3">
      <c r="A123" s="64" t="s">
        <v>220</v>
      </c>
      <c r="B123" s="64" t="s">
        <v>221</v>
      </c>
      <c r="C123" s="37">
        <v>4301060356</v>
      </c>
      <c r="D123" s="355">
        <v>4680115882652</v>
      </c>
      <c r="E123" s="355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7"/>
      <c r="P123" s="357"/>
      <c r="Q123" s="357"/>
      <c r="R123" s="358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3">
      <c r="A124" s="64" t="s">
        <v>222</v>
      </c>
      <c r="B124" s="64" t="s">
        <v>223</v>
      </c>
      <c r="C124" s="37">
        <v>4301060309</v>
      </c>
      <c r="D124" s="355">
        <v>4680115880238</v>
      </c>
      <c r="E124" s="355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80</v>
      </c>
      <c r="L124" s="39" t="s">
        <v>79</v>
      </c>
      <c r="M124" s="38">
        <v>40</v>
      </c>
      <c r="N124" s="57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7"/>
      <c r="P124" s="357"/>
      <c r="Q124" s="357"/>
      <c r="R124" s="358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3">
      <c r="A125" s="64" t="s">
        <v>224</v>
      </c>
      <c r="B125" s="64" t="s">
        <v>225</v>
      </c>
      <c r="C125" s="37">
        <v>4301060351</v>
      </c>
      <c r="D125" s="355">
        <v>4680115881464</v>
      </c>
      <c r="E125" s="355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80</v>
      </c>
      <c r="L125" s="39" t="s">
        <v>134</v>
      </c>
      <c r="M125" s="38">
        <v>30</v>
      </c>
      <c r="N125" s="57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7"/>
      <c r="P125" s="357"/>
      <c r="Q125" s="357"/>
      <c r="R125" s="358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2.5" x14ac:dyDescent="0.25">
      <c r="A126" s="352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65"/>
      <c r="N126" s="362" t="s">
        <v>43</v>
      </c>
      <c r="O126" s="363"/>
      <c r="P126" s="363"/>
      <c r="Q126" s="363"/>
      <c r="R126" s="363"/>
      <c r="S126" s="363"/>
      <c r="T126" s="364"/>
      <c r="U126" s="43" t="s">
        <v>42</v>
      </c>
      <c r="V126" s="44">
        <f>IFERROR(V119/H119,"0")+IFERROR(V120/H120,"0")+IFERROR(V121/H121,"0")+IFERROR(V122/H122,"0")+IFERROR(V123/H123,"0")+IFERROR(V124/H124,"0")+IFERROR(V125/H125,"0")</f>
        <v>0</v>
      </c>
      <c r="W126" s="44">
        <f>IFERROR(W119/H119,"0")+IFERROR(W120/H120,"0")+IFERROR(W121/H121,"0")+IFERROR(W122/H122,"0")+IFERROR(W123/H123,"0")+IFERROR(W124/H124,"0")+IFERROR(W125/H125,"0")</f>
        <v>0</v>
      </c>
      <c r="X126" s="44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ht="12.5" x14ac:dyDescent="0.25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65"/>
      <c r="N127" s="362" t="s">
        <v>43</v>
      </c>
      <c r="O127" s="363"/>
      <c r="P127" s="363"/>
      <c r="Q127" s="363"/>
      <c r="R127" s="363"/>
      <c r="S127" s="363"/>
      <c r="T127" s="364"/>
      <c r="U127" s="43" t="s">
        <v>0</v>
      </c>
      <c r="V127" s="44">
        <f>IFERROR(SUM(V119:V125),"0")</f>
        <v>0</v>
      </c>
      <c r="W127" s="44">
        <f>IFERROR(SUM(W119:W125),"0")</f>
        <v>0</v>
      </c>
      <c r="X127" s="43"/>
      <c r="Y127" s="68"/>
      <c r="Z127" s="68"/>
    </row>
    <row r="128" spans="1:53" ht="16.5" customHeight="1" x14ac:dyDescent="0.3">
      <c r="A128" s="377" t="s">
        <v>226</v>
      </c>
      <c r="B128" s="377"/>
      <c r="C128" s="377"/>
      <c r="D128" s="377"/>
      <c r="E128" s="377"/>
      <c r="F128" s="377"/>
      <c r="G128" s="377"/>
      <c r="H128" s="377"/>
      <c r="I128" s="377"/>
      <c r="J128" s="377"/>
      <c r="K128" s="377"/>
      <c r="L128" s="377"/>
      <c r="M128" s="377"/>
      <c r="N128" s="377"/>
      <c r="O128" s="377"/>
      <c r="P128" s="377"/>
      <c r="Q128" s="377"/>
      <c r="R128" s="377"/>
      <c r="S128" s="377"/>
      <c r="T128" s="377"/>
      <c r="U128" s="377"/>
      <c r="V128" s="377"/>
      <c r="W128" s="377"/>
      <c r="X128" s="377"/>
      <c r="Y128" s="66"/>
      <c r="Z128" s="66"/>
    </row>
    <row r="129" spans="1:53" ht="14.25" customHeight="1" x14ac:dyDescent="0.3">
      <c r="A129" s="368" t="s">
        <v>81</v>
      </c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  <c r="T129" s="368"/>
      <c r="U129" s="368"/>
      <c r="V129" s="368"/>
      <c r="W129" s="368"/>
      <c r="X129" s="368"/>
      <c r="Y129" s="67"/>
      <c r="Z129" s="67"/>
    </row>
    <row r="130" spans="1:53" ht="27" customHeight="1" x14ac:dyDescent="0.3">
      <c r="A130" s="64" t="s">
        <v>227</v>
      </c>
      <c r="B130" s="64" t="s">
        <v>228</v>
      </c>
      <c r="C130" s="37">
        <v>4301051612</v>
      </c>
      <c r="D130" s="355">
        <v>4607091385168</v>
      </c>
      <c r="E130" s="355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115</v>
      </c>
      <c r="L130" s="39" t="s">
        <v>79</v>
      </c>
      <c r="M130" s="38">
        <v>45</v>
      </c>
      <c r="N130" s="57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57"/>
      <c r="P130" s="357"/>
      <c r="Q130" s="357"/>
      <c r="R130" s="358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27" customHeight="1" x14ac:dyDescent="0.3">
      <c r="A131" s="64" t="s">
        <v>227</v>
      </c>
      <c r="B131" s="64" t="s">
        <v>229</v>
      </c>
      <c r="C131" s="37">
        <v>4301051360</v>
      </c>
      <c r="D131" s="355">
        <v>4607091385168</v>
      </c>
      <c r="E131" s="355"/>
      <c r="F131" s="63">
        <v>1.35</v>
      </c>
      <c r="G131" s="38">
        <v>6</v>
      </c>
      <c r="H131" s="63">
        <v>8.1</v>
      </c>
      <c r="I131" s="63">
        <v>8.6579999999999995</v>
      </c>
      <c r="J131" s="38">
        <v>56</v>
      </c>
      <c r="K131" s="38" t="s">
        <v>115</v>
      </c>
      <c r="L131" s="39" t="s">
        <v>134</v>
      </c>
      <c r="M131" s="38">
        <v>45</v>
      </c>
      <c r="N131" s="56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57"/>
      <c r="P131" s="357"/>
      <c r="Q131" s="357"/>
      <c r="R131" s="358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3">
      <c r="A132" s="64" t="s">
        <v>230</v>
      </c>
      <c r="B132" s="64" t="s">
        <v>231</v>
      </c>
      <c r="C132" s="37">
        <v>4301051362</v>
      </c>
      <c r="D132" s="355">
        <v>4607091383256</v>
      </c>
      <c r="E132" s="355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80</v>
      </c>
      <c r="L132" s="39" t="s">
        <v>134</v>
      </c>
      <c r="M132" s="38">
        <v>45</v>
      </c>
      <c r="N132" s="56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7"/>
      <c r="P132" s="357"/>
      <c r="Q132" s="357"/>
      <c r="R132" s="35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6.5" customHeight="1" x14ac:dyDescent="0.3">
      <c r="A133" s="64" t="s">
        <v>232</v>
      </c>
      <c r="B133" s="64" t="s">
        <v>233</v>
      </c>
      <c r="C133" s="37">
        <v>4301051358</v>
      </c>
      <c r="D133" s="355">
        <v>4607091385748</v>
      </c>
      <c r="E133" s="355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80</v>
      </c>
      <c r="L133" s="39" t="s">
        <v>134</v>
      </c>
      <c r="M133" s="38">
        <v>45</v>
      </c>
      <c r="N133" s="5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7"/>
      <c r="P133" s="357"/>
      <c r="Q133" s="357"/>
      <c r="R133" s="358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2.5" x14ac:dyDescent="0.25">
      <c r="A134" s="352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65"/>
      <c r="N134" s="362" t="s">
        <v>43</v>
      </c>
      <c r="O134" s="363"/>
      <c r="P134" s="363"/>
      <c r="Q134" s="363"/>
      <c r="R134" s="363"/>
      <c r="S134" s="363"/>
      <c r="T134" s="364"/>
      <c r="U134" s="43" t="s">
        <v>42</v>
      </c>
      <c r="V134" s="44">
        <f>IFERROR(V130/H130,"0")+IFERROR(V131/H131,"0")+IFERROR(V132/H132,"0")+IFERROR(V133/H133,"0")</f>
        <v>0</v>
      </c>
      <c r="W134" s="44">
        <f>IFERROR(W130/H130,"0")+IFERROR(W131/H131,"0")+IFERROR(W132/H132,"0")+IFERROR(W133/H133,"0")</f>
        <v>0</v>
      </c>
      <c r="X134" s="44">
        <f>IFERROR(IF(X130="",0,X130),"0")+IFERROR(IF(X131="",0,X131),"0")+IFERROR(IF(X132="",0,X132),"0")+IFERROR(IF(X133="",0,X133),"0")</f>
        <v>0</v>
      </c>
      <c r="Y134" s="68"/>
      <c r="Z134" s="68"/>
    </row>
    <row r="135" spans="1:53" ht="12.5" x14ac:dyDescent="0.25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65"/>
      <c r="N135" s="362" t="s">
        <v>43</v>
      </c>
      <c r="O135" s="363"/>
      <c r="P135" s="363"/>
      <c r="Q135" s="363"/>
      <c r="R135" s="363"/>
      <c r="S135" s="363"/>
      <c r="T135" s="364"/>
      <c r="U135" s="43" t="s">
        <v>0</v>
      </c>
      <c r="V135" s="44">
        <f>IFERROR(SUM(V130:V133),"0")</f>
        <v>0</v>
      </c>
      <c r="W135" s="44">
        <f>IFERROR(SUM(W130:W133),"0")</f>
        <v>0</v>
      </c>
      <c r="X135" s="43"/>
      <c r="Y135" s="68"/>
      <c r="Z135" s="68"/>
    </row>
    <row r="136" spans="1:53" ht="27.75" customHeight="1" x14ac:dyDescent="0.25">
      <c r="A136" s="376" t="s">
        <v>234</v>
      </c>
      <c r="B136" s="376"/>
      <c r="C136" s="376"/>
      <c r="D136" s="376"/>
      <c r="E136" s="376"/>
      <c r="F136" s="376"/>
      <c r="G136" s="376"/>
      <c r="H136" s="376"/>
      <c r="I136" s="376"/>
      <c r="J136" s="376"/>
      <c r="K136" s="376"/>
      <c r="L136" s="376"/>
      <c r="M136" s="376"/>
      <c r="N136" s="376"/>
      <c r="O136" s="376"/>
      <c r="P136" s="376"/>
      <c r="Q136" s="376"/>
      <c r="R136" s="376"/>
      <c r="S136" s="376"/>
      <c r="T136" s="376"/>
      <c r="U136" s="376"/>
      <c r="V136" s="376"/>
      <c r="W136" s="376"/>
      <c r="X136" s="376"/>
      <c r="Y136" s="55"/>
      <c r="Z136" s="55"/>
    </row>
    <row r="137" spans="1:53" ht="16.5" customHeight="1" x14ac:dyDescent="0.3">
      <c r="A137" s="377" t="s">
        <v>235</v>
      </c>
      <c r="B137" s="377"/>
      <c r="C137" s="377"/>
      <c r="D137" s="377"/>
      <c r="E137" s="377"/>
      <c r="F137" s="377"/>
      <c r="G137" s="377"/>
      <c r="H137" s="377"/>
      <c r="I137" s="377"/>
      <c r="J137" s="377"/>
      <c r="K137" s="377"/>
      <c r="L137" s="377"/>
      <c r="M137" s="377"/>
      <c r="N137" s="377"/>
      <c r="O137" s="377"/>
      <c r="P137" s="377"/>
      <c r="Q137" s="377"/>
      <c r="R137" s="377"/>
      <c r="S137" s="377"/>
      <c r="T137" s="377"/>
      <c r="U137" s="377"/>
      <c r="V137" s="377"/>
      <c r="W137" s="377"/>
      <c r="X137" s="377"/>
      <c r="Y137" s="66"/>
      <c r="Z137" s="66"/>
    </row>
    <row r="138" spans="1:53" ht="14.25" customHeight="1" x14ac:dyDescent="0.3">
      <c r="A138" s="368" t="s">
        <v>119</v>
      </c>
      <c r="B138" s="368"/>
      <c r="C138" s="368"/>
      <c r="D138" s="368"/>
      <c r="E138" s="368"/>
      <c r="F138" s="368"/>
      <c r="G138" s="368"/>
      <c r="H138" s="368"/>
      <c r="I138" s="368"/>
      <c r="J138" s="368"/>
      <c r="K138" s="368"/>
      <c r="L138" s="368"/>
      <c r="M138" s="368"/>
      <c r="N138" s="368"/>
      <c r="O138" s="368"/>
      <c r="P138" s="368"/>
      <c r="Q138" s="368"/>
      <c r="R138" s="368"/>
      <c r="S138" s="368"/>
      <c r="T138" s="368"/>
      <c r="U138" s="368"/>
      <c r="V138" s="368"/>
      <c r="W138" s="368"/>
      <c r="X138" s="368"/>
      <c r="Y138" s="67"/>
      <c r="Z138" s="67"/>
    </row>
    <row r="139" spans="1:53" ht="27" customHeight="1" x14ac:dyDescent="0.3">
      <c r="A139" s="64" t="s">
        <v>236</v>
      </c>
      <c r="B139" s="64" t="s">
        <v>237</v>
      </c>
      <c r="C139" s="37">
        <v>4301011223</v>
      </c>
      <c r="D139" s="355">
        <v>4607091383423</v>
      </c>
      <c r="E139" s="355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115</v>
      </c>
      <c r="L139" s="39" t="s">
        <v>134</v>
      </c>
      <c r="M139" s="38">
        <v>35</v>
      </c>
      <c r="N139" s="5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7"/>
      <c r="P139" s="357"/>
      <c r="Q139" s="357"/>
      <c r="R139" s="358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3">
      <c r="A140" s="64" t="s">
        <v>238</v>
      </c>
      <c r="B140" s="64" t="s">
        <v>239</v>
      </c>
      <c r="C140" s="37">
        <v>4301011338</v>
      </c>
      <c r="D140" s="355">
        <v>4607091381405</v>
      </c>
      <c r="E140" s="355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115</v>
      </c>
      <c r="L140" s="39" t="s">
        <v>79</v>
      </c>
      <c r="M140" s="38">
        <v>35</v>
      </c>
      <c r="N140" s="5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7"/>
      <c r="P140" s="357"/>
      <c r="Q140" s="357"/>
      <c r="R140" s="358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27" customHeight="1" x14ac:dyDescent="0.3">
      <c r="A141" s="64" t="s">
        <v>240</v>
      </c>
      <c r="B141" s="64" t="s">
        <v>241</v>
      </c>
      <c r="C141" s="37">
        <v>4301011333</v>
      </c>
      <c r="D141" s="355">
        <v>4607091386516</v>
      </c>
      <c r="E141" s="355"/>
      <c r="F141" s="63">
        <v>1.4</v>
      </c>
      <c r="G141" s="38">
        <v>8</v>
      </c>
      <c r="H141" s="63">
        <v>11.2</v>
      </c>
      <c r="I141" s="63">
        <v>11.776</v>
      </c>
      <c r="J141" s="38">
        <v>56</v>
      </c>
      <c r="K141" s="38" t="s">
        <v>115</v>
      </c>
      <c r="L141" s="39" t="s">
        <v>79</v>
      </c>
      <c r="M141" s="38">
        <v>30</v>
      </c>
      <c r="N141" s="5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7"/>
      <c r="P141" s="357"/>
      <c r="Q141" s="357"/>
      <c r="R141" s="358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12.5" x14ac:dyDescent="0.25">
      <c r="A142" s="352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65"/>
      <c r="N142" s="362" t="s">
        <v>43</v>
      </c>
      <c r="O142" s="363"/>
      <c r="P142" s="363"/>
      <c r="Q142" s="363"/>
      <c r="R142" s="363"/>
      <c r="S142" s="363"/>
      <c r="T142" s="364"/>
      <c r="U142" s="43" t="s">
        <v>42</v>
      </c>
      <c r="V142" s="44">
        <f>IFERROR(V139/H139,"0")+IFERROR(V140/H140,"0")+IFERROR(V141/H141,"0")</f>
        <v>0</v>
      </c>
      <c r="W142" s="44">
        <f>IFERROR(W139/H139,"0")+IFERROR(W140/H140,"0")+IFERROR(W141/H141,"0")</f>
        <v>0</v>
      </c>
      <c r="X142" s="44">
        <f>IFERROR(IF(X139="",0,X139),"0")+IFERROR(IF(X140="",0,X140),"0")+IFERROR(IF(X141="",0,X141),"0")</f>
        <v>0</v>
      </c>
      <c r="Y142" s="68"/>
      <c r="Z142" s="68"/>
    </row>
    <row r="143" spans="1:53" ht="12.5" x14ac:dyDescent="0.25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65"/>
      <c r="N143" s="362" t="s">
        <v>43</v>
      </c>
      <c r="O143" s="363"/>
      <c r="P143" s="363"/>
      <c r="Q143" s="363"/>
      <c r="R143" s="363"/>
      <c r="S143" s="363"/>
      <c r="T143" s="364"/>
      <c r="U143" s="43" t="s">
        <v>0</v>
      </c>
      <c r="V143" s="44">
        <f>IFERROR(SUM(V139:V141),"0")</f>
        <v>0</v>
      </c>
      <c r="W143" s="44">
        <f>IFERROR(SUM(W139:W141),"0")</f>
        <v>0</v>
      </c>
      <c r="X143" s="43"/>
      <c r="Y143" s="68"/>
      <c r="Z143" s="68"/>
    </row>
    <row r="144" spans="1:53" ht="16.5" customHeight="1" x14ac:dyDescent="0.3">
      <c r="A144" s="377" t="s">
        <v>242</v>
      </c>
      <c r="B144" s="377"/>
      <c r="C144" s="377"/>
      <c r="D144" s="377"/>
      <c r="E144" s="377"/>
      <c r="F144" s="377"/>
      <c r="G144" s="377"/>
      <c r="H144" s="377"/>
      <c r="I144" s="377"/>
      <c r="J144" s="377"/>
      <c r="K144" s="377"/>
      <c r="L144" s="377"/>
      <c r="M144" s="377"/>
      <c r="N144" s="377"/>
      <c r="O144" s="377"/>
      <c r="P144" s="377"/>
      <c r="Q144" s="377"/>
      <c r="R144" s="377"/>
      <c r="S144" s="377"/>
      <c r="T144" s="377"/>
      <c r="U144" s="377"/>
      <c r="V144" s="377"/>
      <c r="W144" s="377"/>
      <c r="X144" s="377"/>
      <c r="Y144" s="66"/>
      <c r="Z144" s="66"/>
    </row>
    <row r="145" spans="1:53" ht="14.25" customHeight="1" x14ac:dyDescent="0.3">
      <c r="A145" s="368" t="s">
        <v>76</v>
      </c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68"/>
      <c r="N145" s="368"/>
      <c r="O145" s="368"/>
      <c r="P145" s="368"/>
      <c r="Q145" s="368"/>
      <c r="R145" s="368"/>
      <c r="S145" s="368"/>
      <c r="T145" s="368"/>
      <c r="U145" s="368"/>
      <c r="V145" s="368"/>
      <c r="W145" s="368"/>
      <c r="X145" s="368"/>
      <c r="Y145" s="67"/>
      <c r="Z145" s="67"/>
    </row>
    <row r="146" spans="1:53" ht="27" customHeight="1" x14ac:dyDescent="0.3">
      <c r="A146" s="64" t="s">
        <v>243</v>
      </c>
      <c r="B146" s="64" t="s">
        <v>244</v>
      </c>
      <c r="C146" s="37">
        <v>4301031191</v>
      </c>
      <c r="D146" s="355">
        <v>4680115880993</v>
      </c>
      <c r="E146" s="355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5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7"/>
      <c r="P146" s="357"/>
      <c r="Q146" s="357"/>
      <c r="R146" s="358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ref="W146:W154" si="8">IFERROR(IF(V146="",0,CEILING((V146/$H146),1)*$H146),"")</f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3">
      <c r="A147" s="64" t="s">
        <v>245</v>
      </c>
      <c r="B147" s="64" t="s">
        <v>246</v>
      </c>
      <c r="C147" s="37">
        <v>4301031204</v>
      </c>
      <c r="D147" s="355">
        <v>4680115881761</v>
      </c>
      <c r="E147" s="355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5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7"/>
      <c r="P147" s="357"/>
      <c r="Q147" s="357"/>
      <c r="R147" s="358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3">
      <c r="A148" s="64" t="s">
        <v>247</v>
      </c>
      <c r="B148" s="64" t="s">
        <v>248</v>
      </c>
      <c r="C148" s="37">
        <v>4301031201</v>
      </c>
      <c r="D148" s="355">
        <v>4680115881563</v>
      </c>
      <c r="E148" s="355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80</v>
      </c>
      <c r="L148" s="39" t="s">
        <v>79</v>
      </c>
      <c r="M148" s="38">
        <v>40</v>
      </c>
      <c r="N148" s="5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7"/>
      <c r="P148" s="357"/>
      <c r="Q148" s="357"/>
      <c r="R148" s="35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3">
      <c r="A149" s="64" t="s">
        <v>249</v>
      </c>
      <c r="B149" s="64" t="s">
        <v>250</v>
      </c>
      <c r="C149" s="37">
        <v>4301031199</v>
      </c>
      <c r="D149" s="355">
        <v>4680115880986</v>
      </c>
      <c r="E149" s="355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177</v>
      </c>
      <c r="L149" s="39" t="s">
        <v>79</v>
      </c>
      <c r="M149" s="38">
        <v>40</v>
      </c>
      <c r="N149" s="5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7"/>
      <c r="P149" s="357"/>
      <c r="Q149" s="357"/>
      <c r="R149" s="35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3">
      <c r="A150" s="64" t="s">
        <v>251</v>
      </c>
      <c r="B150" s="64" t="s">
        <v>252</v>
      </c>
      <c r="C150" s="37">
        <v>4301031190</v>
      </c>
      <c r="D150" s="355">
        <v>4680115880207</v>
      </c>
      <c r="E150" s="355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80</v>
      </c>
      <c r="L150" s="39" t="s">
        <v>79</v>
      </c>
      <c r="M150" s="38">
        <v>40</v>
      </c>
      <c r="N150" s="5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7"/>
      <c r="P150" s="357"/>
      <c r="Q150" s="357"/>
      <c r="R150" s="35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3">
      <c r="A151" s="64" t="s">
        <v>253</v>
      </c>
      <c r="B151" s="64" t="s">
        <v>254</v>
      </c>
      <c r="C151" s="37">
        <v>4301031205</v>
      </c>
      <c r="D151" s="355">
        <v>4680115881785</v>
      </c>
      <c r="E151" s="355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177</v>
      </c>
      <c r="L151" s="39" t="s">
        <v>79</v>
      </c>
      <c r="M151" s="38">
        <v>40</v>
      </c>
      <c r="N151" s="5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7"/>
      <c r="P151" s="357"/>
      <c r="Q151" s="357"/>
      <c r="R151" s="358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3">
      <c r="A152" s="64" t="s">
        <v>255</v>
      </c>
      <c r="B152" s="64" t="s">
        <v>256</v>
      </c>
      <c r="C152" s="37">
        <v>4301031202</v>
      </c>
      <c r="D152" s="355">
        <v>4680115881679</v>
      </c>
      <c r="E152" s="355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177</v>
      </c>
      <c r="L152" s="39" t="s">
        <v>79</v>
      </c>
      <c r="M152" s="38">
        <v>40</v>
      </c>
      <c r="N152" s="5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7"/>
      <c r="P152" s="357"/>
      <c r="Q152" s="357"/>
      <c r="R152" s="358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3">
      <c r="A153" s="64" t="s">
        <v>257</v>
      </c>
      <c r="B153" s="64" t="s">
        <v>258</v>
      </c>
      <c r="C153" s="37">
        <v>4301031158</v>
      </c>
      <c r="D153" s="355">
        <v>4680115880191</v>
      </c>
      <c r="E153" s="355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80</v>
      </c>
      <c r="L153" s="39" t="s">
        <v>79</v>
      </c>
      <c r="M153" s="38">
        <v>40</v>
      </c>
      <c r="N153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7"/>
      <c r="P153" s="357"/>
      <c r="Q153" s="357"/>
      <c r="R153" s="358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16.5" customHeight="1" x14ac:dyDescent="0.3">
      <c r="A154" s="64" t="s">
        <v>259</v>
      </c>
      <c r="B154" s="64" t="s">
        <v>260</v>
      </c>
      <c r="C154" s="37">
        <v>4301031245</v>
      </c>
      <c r="D154" s="355">
        <v>4680115883963</v>
      </c>
      <c r="E154" s="355"/>
      <c r="F154" s="63">
        <v>0.28000000000000003</v>
      </c>
      <c r="G154" s="38">
        <v>6</v>
      </c>
      <c r="H154" s="63">
        <v>1.68</v>
      </c>
      <c r="I154" s="63">
        <v>1.78</v>
      </c>
      <c r="J154" s="38">
        <v>234</v>
      </c>
      <c r="K154" s="38" t="s">
        <v>177</v>
      </c>
      <c r="L154" s="39" t="s">
        <v>79</v>
      </c>
      <c r="M154" s="38">
        <v>40</v>
      </c>
      <c r="N154" s="5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7"/>
      <c r="P154" s="357"/>
      <c r="Q154" s="357"/>
      <c r="R154" s="358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12.5" x14ac:dyDescent="0.25">
      <c r="A155" s="352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65"/>
      <c r="N155" s="362" t="s">
        <v>43</v>
      </c>
      <c r="O155" s="363"/>
      <c r="P155" s="363"/>
      <c r="Q155" s="363"/>
      <c r="R155" s="363"/>
      <c r="S155" s="363"/>
      <c r="T155" s="364"/>
      <c r="U155" s="43" t="s">
        <v>42</v>
      </c>
      <c r="V155" s="44">
        <f>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IFERROR(W146/H146,"0")+IFERROR(W147/H147,"0")+IFERROR(W148/H148,"0")+IFERROR(W149/H149,"0")+IFERROR(W150/H150,"0")+IFERROR(W151/H151,"0")+IFERROR(W152/H152,"0")+IFERROR(W153/H153,"0")+IFERROR(W154/H154,"0")</f>
        <v>0</v>
      </c>
      <c r="X155" s="44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8"/>
      <c r="Z155" s="68"/>
    </row>
    <row r="156" spans="1:53" ht="12.5" x14ac:dyDescent="0.25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65"/>
      <c r="N156" s="362" t="s">
        <v>43</v>
      </c>
      <c r="O156" s="363"/>
      <c r="P156" s="363"/>
      <c r="Q156" s="363"/>
      <c r="R156" s="363"/>
      <c r="S156" s="363"/>
      <c r="T156" s="364"/>
      <c r="U156" s="43" t="s">
        <v>0</v>
      </c>
      <c r="V156" s="44">
        <f>IFERROR(SUM(V146:V154),"0")</f>
        <v>0</v>
      </c>
      <c r="W156" s="44">
        <f>IFERROR(SUM(W146:W154),"0")</f>
        <v>0</v>
      </c>
      <c r="X156" s="43"/>
      <c r="Y156" s="68"/>
      <c r="Z156" s="68"/>
    </row>
    <row r="157" spans="1:53" ht="16.5" customHeight="1" x14ac:dyDescent="0.3">
      <c r="A157" s="377" t="s">
        <v>261</v>
      </c>
      <c r="B157" s="377"/>
      <c r="C157" s="377"/>
      <c r="D157" s="377"/>
      <c r="E157" s="377"/>
      <c r="F157" s="377"/>
      <c r="G157" s="377"/>
      <c r="H157" s="377"/>
      <c r="I157" s="377"/>
      <c r="J157" s="377"/>
      <c r="K157" s="377"/>
      <c r="L157" s="377"/>
      <c r="M157" s="377"/>
      <c r="N157" s="377"/>
      <c r="O157" s="377"/>
      <c r="P157" s="377"/>
      <c r="Q157" s="377"/>
      <c r="R157" s="377"/>
      <c r="S157" s="377"/>
      <c r="T157" s="377"/>
      <c r="U157" s="377"/>
      <c r="V157" s="377"/>
      <c r="W157" s="377"/>
      <c r="X157" s="377"/>
      <c r="Y157" s="66"/>
      <c r="Z157" s="66"/>
    </row>
    <row r="158" spans="1:53" ht="14.25" customHeight="1" x14ac:dyDescent="0.3">
      <c r="A158" s="368" t="s">
        <v>119</v>
      </c>
      <c r="B158" s="368"/>
      <c r="C158" s="368"/>
      <c r="D158" s="368"/>
      <c r="E158" s="368"/>
      <c r="F158" s="368"/>
      <c r="G158" s="368"/>
      <c r="H158" s="368"/>
      <c r="I158" s="368"/>
      <c r="J158" s="368"/>
      <c r="K158" s="368"/>
      <c r="L158" s="368"/>
      <c r="M158" s="368"/>
      <c r="N158" s="368"/>
      <c r="O158" s="368"/>
      <c r="P158" s="368"/>
      <c r="Q158" s="368"/>
      <c r="R158" s="368"/>
      <c r="S158" s="368"/>
      <c r="T158" s="368"/>
      <c r="U158" s="368"/>
      <c r="V158" s="368"/>
      <c r="W158" s="368"/>
      <c r="X158" s="368"/>
      <c r="Y158" s="67"/>
      <c r="Z158" s="67"/>
    </row>
    <row r="159" spans="1:53" ht="16.5" customHeight="1" x14ac:dyDescent="0.3">
      <c r="A159" s="64" t="s">
        <v>262</v>
      </c>
      <c r="B159" s="64" t="s">
        <v>263</v>
      </c>
      <c r="C159" s="37">
        <v>4301011450</v>
      </c>
      <c r="D159" s="355">
        <v>4680115881402</v>
      </c>
      <c r="E159" s="355"/>
      <c r="F159" s="63">
        <v>1.35</v>
      </c>
      <c r="G159" s="38">
        <v>8</v>
      </c>
      <c r="H159" s="63">
        <v>10.8</v>
      </c>
      <c r="I159" s="63">
        <v>11.28</v>
      </c>
      <c r="J159" s="38">
        <v>56</v>
      </c>
      <c r="K159" s="38" t="s">
        <v>115</v>
      </c>
      <c r="L159" s="39" t="s">
        <v>114</v>
      </c>
      <c r="M159" s="38">
        <v>55</v>
      </c>
      <c r="N159" s="5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7"/>
      <c r="P159" s="357"/>
      <c r="Q159" s="357"/>
      <c r="R159" s="358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IFERROR(IF(W159=0,"",ROUNDUP(W159/H159,0)*0.02175),"")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ht="27" customHeight="1" x14ac:dyDescent="0.3">
      <c r="A160" s="64" t="s">
        <v>264</v>
      </c>
      <c r="B160" s="64" t="s">
        <v>265</v>
      </c>
      <c r="C160" s="37">
        <v>4301011454</v>
      </c>
      <c r="D160" s="355">
        <v>4680115881396</v>
      </c>
      <c r="E160" s="355"/>
      <c r="F160" s="63">
        <v>0.45</v>
      </c>
      <c r="G160" s="38">
        <v>6</v>
      </c>
      <c r="H160" s="63">
        <v>2.7</v>
      </c>
      <c r="I160" s="63">
        <v>2.9</v>
      </c>
      <c r="J160" s="38">
        <v>156</v>
      </c>
      <c r="K160" s="38" t="s">
        <v>80</v>
      </c>
      <c r="L160" s="39" t="s">
        <v>79</v>
      </c>
      <c r="M160" s="38">
        <v>55</v>
      </c>
      <c r="N160" s="5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7"/>
      <c r="P160" s="357"/>
      <c r="Q160" s="357"/>
      <c r="R160" s="358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IFERROR(IF(W160=0,"",ROUNDUP(W160/H160,0)*0.00753),"")</f>
        <v/>
      </c>
      <c r="Y160" s="69" t="s">
        <v>48</v>
      </c>
      <c r="Z160" s="70" t="s">
        <v>48</v>
      </c>
      <c r="AD160" s="71"/>
      <c r="BA160" s="157" t="s">
        <v>66</v>
      </c>
    </row>
    <row r="161" spans="1:53" ht="12.5" x14ac:dyDescent="0.25">
      <c r="A161" s="352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65"/>
      <c r="N161" s="362" t="s">
        <v>43</v>
      </c>
      <c r="O161" s="363"/>
      <c r="P161" s="363"/>
      <c r="Q161" s="363"/>
      <c r="R161" s="363"/>
      <c r="S161" s="363"/>
      <c r="T161" s="364"/>
      <c r="U161" s="43" t="s">
        <v>42</v>
      </c>
      <c r="V161" s="44">
        <f>IFERROR(V159/H159,"0")+IFERROR(V160/H160,"0")</f>
        <v>0</v>
      </c>
      <c r="W161" s="44">
        <f>IFERROR(W159/H159,"0")+IFERROR(W160/H160,"0")</f>
        <v>0</v>
      </c>
      <c r="X161" s="44">
        <f>IFERROR(IF(X159="",0,X159),"0")+IFERROR(IF(X160="",0,X160),"0")</f>
        <v>0</v>
      </c>
      <c r="Y161" s="68"/>
      <c r="Z161" s="68"/>
    </row>
    <row r="162" spans="1:53" ht="12.5" x14ac:dyDescent="0.25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65"/>
      <c r="N162" s="362" t="s">
        <v>43</v>
      </c>
      <c r="O162" s="363"/>
      <c r="P162" s="363"/>
      <c r="Q162" s="363"/>
      <c r="R162" s="363"/>
      <c r="S162" s="363"/>
      <c r="T162" s="364"/>
      <c r="U162" s="43" t="s">
        <v>0</v>
      </c>
      <c r="V162" s="44">
        <f>IFERROR(SUM(V159:V160),"0")</f>
        <v>0</v>
      </c>
      <c r="W162" s="44">
        <f>IFERROR(SUM(W159:W160),"0")</f>
        <v>0</v>
      </c>
      <c r="X162" s="43"/>
      <c r="Y162" s="68"/>
      <c r="Z162" s="68"/>
    </row>
    <row r="163" spans="1:53" ht="14.25" customHeight="1" x14ac:dyDescent="0.3">
      <c r="A163" s="368" t="s">
        <v>111</v>
      </c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68"/>
      <c r="N163" s="368"/>
      <c r="O163" s="368"/>
      <c r="P163" s="368"/>
      <c r="Q163" s="368"/>
      <c r="R163" s="368"/>
      <c r="S163" s="368"/>
      <c r="T163" s="368"/>
      <c r="U163" s="368"/>
      <c r="V163" s="368"/>
      <c r="W163" s="368"/>
      <c r="X163" s="368"/>
      <c r="Y163" s="67"/>
      <c r="Z163" s="67"/>
    </row>
    <row r="164" spans="1:53" ht="16.5" customHeight="1" x14ac:dyDescent="0.3">
      <c r="A164" s="64" t="s">
        <v>266</v>
      </c>
      <c r="B164" s="64" t="s">
        <v>267</v>
      </c>
      <c r="C164" s="37">
        <v>4301020262</v>
      </c>
      <c r="D164" s="355">
        <v>4680115882935</v>
      </c>
      <c r="E164" s="355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115</v>
      </c>
      <c r="L164" s="39" t="s">
        <v>134</v>
      </c>
      <c r="M164" s="38">
        <v>50</v>
      </c>
      <c r="N164" s="5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7"/>
      <c r="P164" s="357"/>
      <c r="Q164" s="357"/>
      <c r="R164" s="358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IFERROR(IF(W164=0,"",ROUNDUP(W164/H164,0)*0.02175),"")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t="16.5" customHeight="1" x14ac:dyDescent="0.3">
      <c r="A165" s="64" t="s">
        <v>268</v>
      </c>
      <c r="B165" s="64" t="s">
        <v>269</v>
      </c>
      <c r="C165" s="37">
        <v>4301020220</v>
      </c>
      <c r="D165" s="355">
        <v>4680115880764</v>
      </c>
      <c r="E165" s="355"/>
      <c r="F165" s="63">
        <v>0.35</v>
      </c>
      <c r="G165" s="38">
        <v>6</v>
      </c>
      <c r="H165" s="63">
        <v>2.1</v>
      </c>
      <c r="I165" s="63">
        <v>2.2999999999999998</v>
      </c>
      <c r="J165" s="38">
        <v>156</v>
      </c>
      <c r="K165" s="38" t="s">
        <v>80</v>
      </c>
      <c r="L165" s="39" t="s">
        <v>114</v>
      </c>
      <c r="M165" s="38">
        <v>50</v>
      </c>
      <c r="N165" s="5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7"/>
      <c r="P165" s="357"/>
      <c r="Q165" s="357"/>
      <c r="R165" s="358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IFERROR(IF(W165=0,"",ROUNDUP(W165/H165,0)*0.00753),"")</f>
        <v/>
      </c>
      <c r="Y165" s="69" t="s">
        <v>48</v>
      </c>
      <c r="Z165" s="70" t="s">
        <v>48</v>
      </c>
      <c r="AD165" s="71"/>
      <c r="BA165" s="159" t="s">
        <v>66</v>
      </c>
    </row>
    <row r="166" spans="1:53" ht="12.5" x14ac:dyDescent="0.25">
      <c r="A166" s="352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65"/>
      <c r="N166" s="362" t="s">
        <v>43</v>
      </c>
      <c r="O166" s="363"/>
      <c r="P166" s="363"/>
      <c r="Q166" s="363"/>
      <c r="R166" s="363"/>
      <c r="S166" s="363"/>
      <c r="T166" s="364"/>
      <c r="U166" s="43" t="s">
        <v>42</v>
      </c>
      <c r="V166" s="44">
        <f>IFERROR(V164/H164,"0")+IFERROR(V165/H165,"0")</f>
        <v>0</v>
      </c>
      <c r="W166" s="44">
        <f>IFERROR(W164/H164,"0")+IFERROR(W165/H165,"0")</f>
        <v>0</v>
      </c>
      <c r="X166" s="44">
        <f>IFERROR(IF(X164="",0,X164),"0")+IFERROR(IF(X165="",0,X165),"0")</f>
        <v>0</v>
      </c>
      <c r="Y166" s="68"/>
      <c r="Z166" s="68"/>
    </row>
    <row r="167" spans="1:53" ht="12.5" x14ac:dyDescent="0.25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65"/>
      <c r="N167" s="362" t="s">
        <v>43</v>
      </c>
      <c r="O167" s="363"/>
      <c r="P167" s="363"/>
      <c r="Q167" s="363"/>
      <c r="R167" s="363"/>
      <c r="S167" s="363"/>
      <c r="T167" s="364"/>
      <c r="U167" s="43" t="s">
        <v>0</v>
      </c>
      <c r="V167" s="44">
        <f>IFERROR(SUM(V164:V165),"0")</f>
        <v>0</v>
      </c>
      <c r="W167" s="44">
        <f>IFERROR(SUM(W164:W165),"0")</f>
        <v>0</v>
      </c>
      <c r="X167" s="43"/>
      <c r="Y167" s="68"/>
      <c r="Z167" s="68"/>
    </row>
    <row r="168" spans="1:53" ht="14.25" customHeight="1" x14ac:dyDescent="0.3">
      <c r="A168" s="368" t="s">
        <v>76</v>
      </c>
      <c r="B168" s="368"/>
      <c r="C168" s="368"/>
      <c r="D168" s="368"/>
      <c r="E168" s="368"/>
      <c r="F168" s="368"/>
      <c r="G168" s="368"/>
      <c r="H168" s="368"/>
      <c r="I168" s="368"/>
      <c r="J168" s="368"/>
      <c r="K168" s="368"/>
      <c r="L168" s="368"/>
      <c r="M168" s="368"/>
      <c r="N168" s="368"/>
      <c r="O168" s="368"/>
      <c r="P168" s="368"/>
      <c r="Q168" s="368"/>
      <c r="R168" s="368"/>
      <c r="S168" s="368"/>
      <c r="T168" s="368"/>
      <c r="U168" s="368"/>
      <c r="V168" s="368"/>
      <c r="W168" s="368"/>
      <c r="X168" s="368"/>
      <c r="Y168" s="67"/>
      <c r="Z168" s="67"/>
    </row>
    <row r="169" spans="1:53" ht="27" customHeight="1" x14ac:dyDescent="0.3">
      <c r="A169" s="64" t="s">
        <v>270</v>
      </c>
      <c r="B169" s="64" t="s">
        <v>271</v>
      </c>
      <c r="C169" s="37">
        <v>4301031224</v>
      </c>
      <c r="D169" s="355">
        <v>4680115882683</v>
      </c>
      <c r="E169" s="355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7"/>
      <c r="P169" s="357"/>
      <c r="Q169" s="357"/>
      <c r="R169" s="358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3">
      <c r="A170" s="64" t="s">
        <v>272</v>
      </c>
      <c r="B170" s="64" t="s">
        <v>273</v>
      </c>
      <c r="C170" s="37">
        <v>4301031230</v>
      </c>
      <c r="D170" s="355">
        <v>4680115882690</v>
      </c>
      <c r="E170" s="355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7"/>
      <c r="P170" s="357"/>
      <c r="Q170" s="357"/>
      <c r="R170" s="358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3">
      <c r="A171" s="64" t="s">
        <v>274</v>
      </c>
      <c r="B171" s="64" t="s">
        <v>275</v>
      </c>
      <c r="C171" s="37">
        <v>4301031220</v>
      </c>
      <c r="D171" s="355">
        <v>4680115882669</v>
      </c>
      <c r="E171" s="35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7"/>
      <c r="P171" s="357"/>
      <c r="Q171" s="357"/>
      <c r="R171" s="358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3">
      <c r="A172" s="64" t="s">
        <v>276</v>
      </c>
      <c r="B172" s="64" t="s">
        <v>277</v>
      </c>
      <c r="C172" s="37">
        <v>4301031221</v>
      </c>
      <c r="D172" s="355">
        <v>4680115882676</v>
      </c>
      <c r="E172" s="355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7"/>
      <c r="P172" s="357"/>
      <c r="Q172" s="357"/>
      <c r="R172" s="358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12.5" x14ac:dyDescent="0.25">
      <c r="A173" s="352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65"/>
      <c r="N173" s="362" t="s">
        <v>43</v>
      </c>
      <c r="O173" s="363"/>
      <c r="P173" s="363"/>
      <c r="Q173" s="363"/>
      <c r="R173" s="363"/>
      <c r="S173" s="363"/>
      <c r="T173" s="364"/>
      <c r="U173" s="43" t="s">
        <v>42</v>
      </c>
      <c r="V173" s="44">
        <f>IFERROR(V169/H169,"0")+IFERROR(V170/H170,"0")+IFERROR(V171/H171,"0")+IFERROR(V172/H172,"0")</f>
        <v>0</v>
      </c>
      <c r="W173" s="44">
        <f>IFERROR(W169/H169,"0")+IFERROR(W170/H170,"0")+IFERROR(W171/H171,"0")+IFERROR(W172/H172,"0")</f>
        <v>0</v>
      </c>
      <c r="X173" s="44">
        <f>IFERROR(IF(X169="",0,X169),"0")+IFERROR(IF(X170="",0,X170),"0")+IFERROR(IF(X171="",0,X171),"0")+IFERROR(IF(X172="",0,X172),"0")</f>
        <v>0</v>
      </c>
      <c r="Y173" s="68"/>
      <c r="Z173" s="68"/>
    </row>
    <row r="174" spans="1:53" ht="12.5" x14ac:dyDescent="0.25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65"/>
      <c r="N174" s="362" t="s">
        <v>43</v>
      </c>
      <c r="O174" s="363"/>
      <c r="P174" s="363"/>
      <c r="Q174" s="363"/>
      <c r="R174" s="363"/>
      <c r="S174" s="363"/>
      <c r="T174" s="364"/>
      <c r="U174" s="43" t="s">
        <v>0</v>
      </c>
      <c r="V174" s="44">
        <f>IFERROR(SUM(V169:V172),"0")</f>
        <v>0</v>
      </c>
      <c r="W174" s="44">
        <f>IFERROR(SUM(W169:W172),"0")</f>
        <v>0</v>
      </c>
      <c r="X174" s="43"/>
      <c r="Y174" s="68"/>
      <c r="Z174" s="68"/>
    </row>
    <row r="175" spans="1:53" ht="14.25" customHeight="1" x14ac:dyDescent="0.3">
      <c r="A175" s="368" t="s">
        <v>81</v>
      </c>
      <c r="B175" s="368"/>
      <c r="C175" s="368"/>
      <c r="D175" s="368"/>
      <c r="E175" s="368"/>
      <c r="F175" s="368"/>
      <c r="G175" s="368"/>
      <c r="H175" s="368"/>
      <c r="I175" s="368"/>
      <c r="J175" s="368"/>
      <c r="K175" s="368"/>
      <c r="L175" s="368"/>
      <c r="M175" s="368"/>
      <c r="N175" s="368"/>
      <c r="O175" s="368"/>
      <c r="P175" s="368"/>
      <c r="Q175" s="368"/>
      <c r="R175" s="368"/>
      <c r="S175" s="368"/>
      <c r="T175" s="368"/>
      <c r="U175" s="368"/>
      <c r="V175" s="368"/>
      <c r="W175" s="368"/>
      <c r="X175" s="368"/>
      <c r="Y175" s="67"/>
      <c r="Z175" s="67"/>
    </row>
    <row r="176" spans="1:53" ht="27" customHeight="1" x14ac:dyDescent="0.3">
      <c r="A176" s="64" t="s">
        <v>278</v>
      </c>
      <c r="B176" s="64" t="s">
        <v>279</v>
      </c>
      <c r="C176" s="37">
        <v>4301051409</v>
      </c>
      <c r="D176" s="355">
        <v>4680115881556</v>
      </c>
      <c r="E176" s="355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115</v>
      </c>
      <c r="L176" s="39" t="s">
        <v>134</v>
      </c>
      <c r="M176" s="38">
        <v>45</v>
      </c>
      <c r="N176" s="54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7"/>
      <c r="P176" s="357"/>
      <c r="Q176" s="357"/>
      <c r="R176" s="358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ref="W176:W192" si="9">IFERROR(IF(V176="",0,CEILING((V176/$H176),1)*$H176),"")</f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3">
      <c r="A177" s="64" t="s">
        <v>280</v>
      </c>
      <c r="B177" s="64" t="s">
        <v>281</v>
      </c>
      <c r="C177" s="37">
        <v>4301051538</v>
      </c>
      <c r="D177" s="355">
        <v>4680115880573</v>
      </c>
      <c r="E177" s="355"/>
      <c r="F177" s="63">
        <v>1.45</v>
      </c>
      <c r="G177" s="38">
        <v>6</v>
      </c>
      <c r="H177" s="63">
        <v>8.6999999999999993</v>
      </c>
      <c r="I177" s="63">
        <v>9.2639999999999993</v>
      </c>
      <c r="J177" s="38">
        <v>56</v>
      </c>
      <c r="K177" s="38" t="s">
        <v>115</v>
      </c>
      <c r="L177" s="39" t="s">
        <v>79</v>
      </c>
      <c r="M177" s="38">
        <v>45</v>
      </c>
      <c r="N177" s="54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7"/>
      <c r="P177" s="357"/>
      <c r="Q177" s="357"/>
      <c r="R177" s="35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3">
      <c r="A178" s="64" t="s">
        <v>282</v>
      </c>
      <c r="B178" s="64" t="s">
        <v>283</v>
      </c>
      <c r="C178" s="37">
        <v>4301051408</v>
      </c>
      <c r="D178" s="355">
        <v>4680115881594</v>
      </c>
      <c r="E178" s="355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8" t="s">
        <v>115</v>
      </c>
      <c r="L178" s="39" t="s">
        <v>134</v>
      </c>
      <c r="M178" s="38">
        <v>40</v>
      </c>
      <c r="N178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7"/>
      <c r="P178" s="357"/>
      <c r="Q178" s="357"/>
      <c r="R178" s="35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3">
      <c r="A179" s="64" t="s">
        <v>284</v>
      </c>
      <c r="B179" s="64" t="s">
        <v>285</v>
      </c>
      <c r="C179" s="37">
        <v>4301051505</v>
      </c>
      <c r="D179" s="355">
        <v>4680115881587</v>
      </c>
      <c r="E179" s="355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115</v>
      </c>
      <c r="L179" s="39" t="s">
        <v>79</v>
      </c>
      <c r="M179" s="38">
        <v>40</v>
      </c>
      <c r="N179" s="54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7"/>
      <c r="P179" s="357"/>
      <c r="Q179" s="357"/>
      <c r="R179" s="35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3">
      <c r="A180" s="64" t="s">
        <v>286</v>
      </c>
      <c r="B180" s="64" t="s">
        <v>287</v>
      </c>
      <c r="C180" s="37">
        <v>4301051380</v>
      </c>
      <c r="D180" s="355">
        <v>4680115880962</v>
      </c>
      <c r="E180" s="355"/>
      <c r="F180" s="63">
        <v>1.3</v>
      </c>
      <c r="G180" s="38">
        <v>6</v>
      </c>
      <c r="H180" s="63">
        <v>7.8</v>
      </c>
      <c r="I180" s="63">
        <v>8.3640000000000008</v>
      </c>
      <c r="J180" s="38">
        <v>56</v>
      </c>
      <c r="K180" s="38" t="s">
        <v>115</v>
      </c>
      <c r="L180" s="39" t="s">
        <v>79</v>
      </c>
      <c r="M180" s="38">
        <v>40</v>
      </c>
      <c r="N180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7"/>
      <c r="P180" s="357"/>
      <c r="Q180" s="357"/>
      <c r="R180" s="35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3">
      <c r="A181" s="64" t="s">
        <v>288</v>
      </c>
      <c r="B181" s="64" t="s">
        <v>289</v>
      </c>
      <c r="C181" s="37">
        <v>4301051411</v>
      </c>
      <c r="D181" s="355">
        <v>4680115881617</v>
      </c>
      <c r="E181" s="355"/>
      <c r="F181" s="63">
        <v>1.35</v>
      </c>
      <c r="G181" s="38">
        <v>6</v>
      </c>
      <c r="H181" s="63">
        <v>8.1</v>
      </c>
      <c r="I181" s="63">
        <v>8.6460000000000008</v>
      </c>
      <c r="J181" s="38">
        <v>56</v>
      </c>
      <c r="K181" s="38" t="s">
        <v>115</v>
      </c>
      <c r="L181" s="39" t="s">
        <v>134</v>
      </c>
      <c r="M181" s="38">
        <v>40</v>
      </c>
      <c r="N181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7"/>
      <c r="P181" s="357"/>
      <c r="Q181" s="357"/>
      <c r="R181" s="35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3">
      <c r="A182" s="64" t="s">
        <v>290</v>
      </c>
      <c r="B182" s="64" t="s">
        <v>291</v>
      </c>
      <c r="C182" s="37">
        <v>4301051487</v>
      </c>
      <c r="D182" s="355">
        <v>4680115881228</v>
      </c>
      <c r="E182" s="35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79</v>
      </c>
      <c r="M182" s="38">
        <v>40</v>
      </c>
      <c r="N182" s="53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7"/>
      <c r="P182" s="357"/>
      <c r="Q182" s="357"/>
      <c r="R182" s="358"/>
      <c r="S182" s="40" t="s">
        <v>48</v>
      </c>
      <c r="T182" s="40" t="s">
        <v>48</v>
      </c>
      <c r="U182" s="41" t="s">
        <v>0</v>
      </c>
      <c r="V182" s="59">
        <v>189.60000000000002</v>
      </c>
      <c r="W182" s="56">
        <f t="shared" si="9"/>
        <v>189.6</v>
      </c>
      <c r="X182" s="42">
        <f>IFERROR(IF(W182=0,"",ROUNDUP(W182/H182,0)*0.00753),"")</f>
        <v>0.59487000000000001</v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3">
      <c r="A183" s="64" t="s">
        <v>292</v>
      </c>
      <c r="B183" s="64" t="s">
        <v>293</v>
      </c>
      <c r="C183" s="37">
        <v>4301051506</v>
      </c>
      <c r="D183" s="355">
        <v>4680115881037</v>
      </c>
      <c r="E183" s="355"/>
      <c r="F183" s="63">
        <v>0.84</v>
      </c>
      <c r="G183" s="38">
        <v>4</v>
      </c>
      <c r="H183" s="63">
        <v>3.36</v>
      </c>
      <c r="I183" s="63">
        <v>3.6179999999999999</v>
      </c>
      <c r="J183" s="38">
        <v>120</v>
      </c>
      <c r="K183" s="38" t="s">
        <v>80</v>
      </c>
      <c r="L183" s="39" t="s">
        <v>79</v>
      </c>
      <c r="M183" s="38">
        <v>40</v>
      </c>
      <c r="N183" s="5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7"/>
      <c r="P183" s="357"/>
      <c r="Q183" s="357"/>
      <c r="R183" s="358"/>
      <c r="S183" s="40" t="s">
        <v>48</v>
      </c>
      <c r="T183" s="40" t="s">
        <v>48</v>
      </c>
      <c r="U183" s="41" t="s">
        <v>0</v>
      </c>
      <c r="V183" s="59">
        <v>50.4</v>
      </c>
      <c r="W183" s="56">
        <f t="shared" si="9"/>
        <v>50.4</v>
      </c>
      <c r="X183" s="42">
        <f>IFERROR(IF(W183=0,"",ROUNDUP(W183/H183,0)*0.00937),"")</f>
        <v>0.14055000000000001</v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3">
      <c r="A184" s="64" t="s">
        <v>294</v>
      </c>
      <c r="B184" s="64" t="s">
        <v>295</v>
      </c>
      <c r="C184" s="37">
        <v>4301051384</v>
      </c>
      <c r="D184" s="355">
        <v>4680115881211</v>
      </c>
      <c r="E184" s="355"/>
      <c r="F184" s="63">
        <v>0.4</v>
      </c>
      <c r="G184" s="38">
        <v>6</v>
      </c>
      <c r="H184" s="63">
        <v>2.4</v>
      </c>
      <c r="I184" s="63">
        <v>2.6</v>
      </c>
      <c r="J184" s="38">
        <v>156</v>
      </c>
      <c r="K184" s="38" t="s">
        <v>80</v>
      </c>
      <c r="L184" s="39" t="s">
        <v>79</v>
      </c>
      <c r="M184" s="38">
        <v>45</v>
      </c>
      <c r="N184" s="5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7"/>
      <c r="P184" s="357"/>
      <c r="Q184" s="357"/>
      <c r="R184" s="358"/>
      <c r="S184" s="40" t="s">
        <v>48</v>
      </c>
      <c r="T184" s="40" t="s">
        <v>48</v>
      </c>
      <c r="U184" s="41" t="s">
        <v>0</v>
      </c>
      <c r="V184" s="59">
        <v>321.60000000000002</v>
      </c>
      <c r="W184" s="56">
        <f t="shared" si="9"/>
        <v>321.59999999999997</v>
      </c>
      <c r="X184" s="42">
        <f>IFERROR(IF(W184=0,"",ROUNDUP(W184/H184,0)*0.00753),"")</f>
        <v>1.00902</v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3">
      <c r="A185" s="64" t="s">
        <v>296</v>
      </c>
      <c r="B185" s="64" t="s">
        <v>297</v>
      </c>
      <c r="C185" s="37">
        <v>4301051378</v>
      </c>
      <c r="D185" s="355">
        <v>4680115881020</v>
      </c>
      <c r="E185" s="355"/>
      <c r="F185" s="63">
        <v>0.84</v>
      </c>
      <c r="G185" s="38">
        <v>4</v>
      </c>
      <c r="H185" s="63">
        <v>3.36</v>
      </c>
      <c r="I185" s="63">
        <v>3.57</v>
      </c>
      <c r="J185" s="38">
        <v>120</v>
      </c>
      <c r="K185" s="38" t="s">
        <v>80</v>
      </c>
      <c r="L185" s="39" t="s">
        <v>79</v>
      </c>
      <c r="M185" s="38">
        <v>45</v>
      </c>
      <c r="N185" s="5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7"/>
      <c r="P185" s="357"/>
      <c r="Q185" s="357"/>
      <c r="R185" s="358"/>
      <c r="S185" s="40" t="s">
        <v>48</v>
      </c>
      <c r="T185" s="40" t="s">
        <v>48</v>
      </c>
      <c r="U185" s="41" t="s">
        <v>0</v>
      </c>
      <c r="V185" s="59">
        <v>171.35999999999999</v>
      </c>
      <c r="W185" s="56">
        <f t="shared" si="9"/>
        <v>171.35999999999999</v>
      </c>
      <c r="X185" s="42">
        <f>IFERROR(IF(W185=0,"",ROUNDUP(W185/H185,0)*0.00937),"")</f>
        <v>0.47787000000000002</v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3">
      <c r="A186" s="64" t="s">
        <v>298</v>
      </c>
      <c r="B186" s="64" t="s">
        <v>299</v>
      </c>
      <c r="C186" s="37">
        <v>4301051407</v>
      </c>
      <c r="D186" s="355">
        <v>4680115882195</v>
      </c>
      <c r="E186" s="355"/>
      <c r="F186" s="63">
        <v>0.4</v>
      </c>
      <c r="G186" s="38">
        <v>6</v>
      </c>
      <c r="H186" s="63">
        <v>2.4</v>
      </c>
      <c r="I186" s="63">
        <v>2.69</v>
      </c>
      <c r="J186" s="38">
        <v>156</v>
      </c>
      <c r="K186" s="38" t="s">
        <v>80</v>
      </c>
      <c r="L186" s="39" t="s">
        <v>134</v>
      </c>
      <c r="M186" s="38">
        <v>40</v>
      </c>
      <c r="N186" s="5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7"/>
      <c r="P186" s="357"/>
      <c r="Q186" s="357"/>
      <c r="R186" s="35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ref="X186:X192" si="10"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3">
      <c r="A187" s="64" t="s">
        <v>300</v>
      </c>
      <c r="B187" s="64" t="s">
        <v>301</v>
      </c>
      <c r="C187" s="37">
        <v>4301051479</v>
      </c>
      <c r="D187" s="355">
        <v>4680115882607</v>
      </c>
      <c r="E187" s="355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134</v>
      </c>
      <c r="M187" s="38">
        <v>45</v>
      </c>
      <c r="N187" s="53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7"/>
      <c r="P187" s="357"/>
      <c r="Q187" s="357"/>
      <c r="R187" s="35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3">
      <c r="A188" s="64" t="s">
        <v>302</v>
      </c>
      <c r="B188" s="64" t="s">
        <v>303</v>
      </c>
      <c r="C188" s="37">
        <v>4301051468</v>
      </c>
      <c r="D188" s="355">
        <v>4680115880092</v>
      </c>
      <c r="E188" s="35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134</v>
      </c>
      <c r="M188" s="38">
        <v>45</v>
      </c>
      <c r="N188" s="53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7"/>
      <c r="P188" s="357"/>
      <c r="Q188" s="357"/>
      <c r="R188" s="35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3">
      <c r="A189" s="64" t="s">
        <v>304</v>
      </c>
      <c r="B189" s="64" t="s">
        <v>305</v>
      </c>
      <c r="C189" s="37">
        <v>4301051469</v>
      </c>
      <c r="D189" s="355">
        <v>4680115880221</v>
      </c>
      <c r="E189" s="355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134</v>
      </c>
      <c r="M189" s="38">
        <v>45</v>
      </c>
      <c r="N189" s="5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7"/>
      <c r="P189" s="357"/>
      <c r="Q189" s="357"/>
      <c r="R189" s="358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3">
      <c r="A190" s="64" t="s">
        <v>306</v>
      </c>
      <c r="B190" s="64" t="s">
        <v>307</v>
      </c>
      <c r="C190" s="37">
        <v>4301051523</v>
      </c>
      <c r="D190" s="355">
        <v>4680115882942</v>
      </c>
      <c r="E190" s="355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79</v>
      </c>
      <c r="M190" s="38">
        <v>40</v>
      </c>
      <c r="N190" s="5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7"/>
      <c r="P190" s="357"/>
      <c r="Q190" s="357"/>
      <c r="R190" s="358"/>
      <c r="S190" s="40" t="s">
        <v>48</v>
      </c>
      <c r="T190" s="40" t="s">
        <v>48</v>
      </c>
      <c r="U190" s="41" t="s">
        <v>0</v>
      </c>
      <c r="V190" s="59">
        <v>72</v>
      </c>
      <c r="W190" s="56">
        <f t="shared" si="9"/>
        <v>72</v>
      </c>
      <c r="X190" s="42">
        <f t="shared" si="10"/>
        <v>0.30120000000000002</v>
      </c>
      <c r="Y190" s="69" t="s">
        <v>48</v>
      </c>
      <c r="Z190" s="70" t="s">
        <v>48</v>
      </c>
      <c r="AD190" s="71"/>
      <c r="BA190" s="178" t="s">
        <v>66</v>
      </c>
    </row>
    <row r="191" spans="1:53" ht="16.5" customHeight="1" x14ac:dyDescent="0.3">
      <c r="A191" s="64" t="s">
        <v>308</v>
      </c>
      <c r="B191" s="64" t="s">
        <v>309</v>
      </c>
      <c r="C191" s="37">
        <v>4301051326</v>
      </c>
      <c r="D191" s="355">
        <v>4680115880504</v>
      </c>
      <c r="E191" s="355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53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7"/>
      <c r="P191" s="357"/>
      <c r="Q191" s="357"/>
      <c r="R191" s="358"/>
      <c r="S191" s="40" t="s">
        <v>48</v>
      </c>
      <c r="T191" s="40" t="s">
        <v>48</v>
      </c>
      <c r="U191" s="41" t="s">
        <v>0</v>
      </c>
      <c r="V191" s="59">
        <v>84</v>
      </c>
      <c r="W191" s="56">
        <f t="shared" si="9"/>
        <v>84</v>
      </c>
      <c r="X191" s="42">
        <f t="shared" si="10"/>
        <v>0.26355000000000001</v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3">
      <c r="A192" s="64" t="s">
        <v>310</v>
      </c>
      <c r="B192" s="64" t="s">
        <v>311</v>
      </c>
      <c r="C192" s="37">
        <v>4301051410</v>
      </c>
      <c r="D192" s="355">
        <v>4680115882164</v>
      </c>
      <c r="E192" s="355"/>
      <c r="F192" s="63">
        <v>0.4</v>
      </c>
      <c r="G192" s="38">
        <v>6</v>
      </c>
      <c r="H192" s="63">
        <v>2.4</v>
      </c>
      <c r="I192" s="63">
        <v>2.6779999999999999</v>
      </c>
      <c r="J192" s="38">
        <v>156</v>
      </c>
      <c r="K192" s="38" t="s">
        <v>80</v>
      </c>
      <c r="L192" s="39" t="s">
        <v>134</v>
      </c>
      <c r="M192" s="38">
        <v>40</v>
      </c>
      <c r="N192" s="5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7"/>
      <c r="P192" s="357"/>
      <c r="Q192" s="357"/>
      <c r="R192" s="358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2.5" x14ac:dyDescent="0.25">
      <c r="A193" s="352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65"/>
      <c r="N193" s="362" t="s">
        <v>43</v>
      </c>
      <c r="O193" s="363"/>
      <c r="P193" s="363"/>
      <c r="Q193" s="363"/>
      <c r="R193" s="363"/>
      <c r="S193" s="363"/>
      <c r="T193" s="364"/>
      <c r="U193" s="43" t="s">
        <v>42</v>
      </c>
      <c r="V193" s="4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354.00000000000006</v>
      </c>
      <c r="W193" s="44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354</v>
      </c>
      <c r="X193" s="44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2.7870600000000003</v>
      </c>
      <c r="Y193" s="68"/>
      <c r="Z193" s="68"/>
    </row>
    <row r="194" spans="1:53" ht="12.5" x14ac:dyDescent="0.25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65"/>
      <c r="N194" s="362" t="s">
        <v>43</v>
      </c>
      <c r="O194" s="363"/>
      <c r="P194" s="363"/>
      <c r="Q194" s="363"/>
      <c r="R194" s="363"/>
      <c r="S194" s="363"/>
      <c r="T194" s="364"/>
      <c r="U194" s="43" t="s">
        <v>0</v>
      </c>
      <c r="V194" s="44">
        <f>IFERROR(SUM(V176:V192),"0")</f>
        <v>888.96</v>
      </c>
      <c r="W194" s="44">
        <f>IFERROR(SUM(W176:W192),"0")</f>
        <v>888.95999999999992</v>
      </c>
      <c r="X194" s="43"/>
      <c r="Y194" s="68"/>
      <c r="Z194" s="68"/>
    </row>
    <row r="195" spans="1:53" ht="14.25" customHeight="1" x14ac:dyDescent="0.3">
      <c r="A195" s="368" t="s">
        <v>212</v>
      </c>
      <c r="B195" s="368"/>
      <c r="C195" s="368"/>
      <c r="D195" s="368"/>
      <c r="E195" s="368"/>
      <c r="F195" s="368"/>
      <c r="G195" s="368"/>
      <c r="H195" s="368"/>
      <c r="I195" s="368"/>
      <c r="J195" s="368"/>
      <c r="K195" s="368"/>
      <c r="L195" s="368"/>
      <c r="M195" s="368"/>
      <c r="N195" s="368"/>
      <c r="O195" s="368"/>
      <c r="P195" s="368"/>
      <c r="Q195" s="368"/>
      <c r="R195" s="368"/>
      <c r="S195" s="368"/>
      <c r="T195" s="368"/>
      <c r="U195" s="368"/>
      <c r="V195" s="368"/>
      <c r="W195" s="368"/>
      <c r="X195" s="368"/>
      <c r="Y195" s="67"/>
      <c r="Z195" s="67"/>
    </row>
    <row r="196" spans="1:53" ht="16.5" customHeight="1" x14ac:dyDescent="0.3">
      <c r="A196" s="64" t="s">
        <v>312</v>
      </c>
      <c r="B196" s="64" t="s">
        <v>313</v>
      </c>
      <c r="C196" s="37">
        <v>4301060360</v>
      </c>
      <c r="D196" s="355">
        <v>4680115882874</v>
      </c>
      <c r="E196" s="355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52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7"/>
      <c r="P196" s="357"/>
      <c r="Q196" s="357"/>
      <c r="R196" s="358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3">
      <c r="A197" s="64" t="s">
        <v>314</v>
      </c>
      <c r="B197" s="64" t="s">
        <v>315</v>
      </c>
      <c r="C197" s="37">
        <v>4301060359</v>
      </c>
      <c r="D197" s="355">
        <v>4680115884434</v>
      </c>
      <c r="E197" s="355"/>
      <c r="F197" s="63">
        <v>0.8</v>
      </c>
      <c r="G197" s="38">
        <v>4</v>
      </c>
      <c r="H197" s="63">
        <v>3.2</v>
      </c>
      <c r="I197" s="63">
        <v>3.4660000000000002</v>
      </c>
      <c r="J197" s="38">
        <v>120</v>
      </c>
      <c r="K197" s="38" t="s">
        <v>80</v>
      </c>
      <c r="L197" s="39" t="s">
        <v>79</v>
      </c>
      <c r="M197" s="38">
        <v>30</v>
      </c>
      <c r="N197" s="53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7"/>
      <c r="P197" s="357"/>
      <c r="Q197" s="357"/>
      <c r="R197" s="358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IFERROR(IF(W197=0,"",ROUNDUP(W197/H197,0)*0.00937),"")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16.5" customHeight="1" x14ac:dyDescent="0.3">
      <c r="A198" s="64" t="s">
        <v>316</v>
      </c>
      <c r="B198" s="64" t="s">
        <v>317</v>
      </c>
      <c r="C198" s="37">
        <v>4301060338</v>
      </c>
      <c r="D198" s="355">
        <v>4680115880801</v>
      </c>
      <c r="E198" s="355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52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7"/>
      <c r="P198" s="357"/>
      <c r="Q198" s="357"/>
      <c r="R198" s="358"/>
      <c r="S198" s="40" t="s">
        <v>48</v>
      </c>
      <c r="T198" s="40" t="s">
        <v>48</v>
      </c>
      <c r="U198" s="41" t="s">
        <v>0</v>
      </c>
      <c r="V198" s="59">
        <v>48</v>
      </c>
      <c r="W198" s="56">
        <f>IFERROR(IF(V198="",0,CEILING((V198/$H198),1)*$H198),"")</f>
        <v>48</v>
      </c>
      <c r="X198" s="42">
        <f>IFERROR(IF(W198=0,"",ROUNDUP(W198/H198,0)*0.00753),"")</f>
        <v>0.15060000000000001</v>
      </c>
      <c r="Y198" s="69" t="s">
        <v>48</v>
      </c>
      <c r="Z198" s="70" t="s">
        <v>48</v>
      </c>
      <c r="AD198" s="71"/>
      <c r="BA198" s="183" t="s">
        <v>66</v>
      </c>
    </row>
    <row r="199" spans="1:53" ht="27" customHeight="1" x14ac:dyDescent="0.3">
      <c r="A199" s="64" t="s">
        <v>318</v>
      </c>
      <c r="B199" s="64" t="s">
        <v>319</v>
      </c>
      <c r="C199" s="37">
        <v>4301060339</v>
      </c>
      <c r="D199" s="355">
        <v>4680115880818</v>
      </c>
      <c r="E199" s="355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80</v>
      </c>
      <c r="L199" s="39" t="s">
        <v>79</v>
      </c>
      <c r="M199" s="38">
        <v>40</v>
      </c>
      <c r="N199" s="52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7"/>
      <c r="P199" s="357"/>
      <c r="Q199" s="357"/>
      <c r="R199" s="358"/>
      <c r="S199" s="40" t="s">
        <v>48</v>
      </c>
      <c r="T199" s="40" t="s">
        <v>48</v>
      </c>
      <c r="U199" s="41" t="s">
        <v>0</v>
      </c>
      <c r="V199" s="59">
        <v>48</v>
      </c>
      <c r="W199" s="56">
        <f>IFERROR(IF(V199="",0,CEILING((V199/$H199),1)*$H199),"")</f>
        <v>48</v>
      </c>
      <c r="X199" s="42">
        <f>IFERROR(IF(W199=0,"",ROUNDUP(W199/H199,0)*0.00753),"")</f>
        <v>0.15060000000000001</v>
      </c>
      <c r="Y199" s="69" t="s">
        <v>48</v>
      </c>
      <c r="Z199" s="70" t="s">
        <v>48</v>
      </c>
      <c r="AD199" s="71"/>
      <c r="BA199" s="184" t="s">
        <v>66</v>
      </c>
    </row>
    <row r="200" spans="1:53" ht="12.5" x14ac:dyDescent="0.25">
      <c r="A200" s="352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65"/>
      <c r="N200" s="362" t="s">
        <v>43</v>
      </c>
      <c r="O200" s="363"/>
      <c r="P200" s="363"/>
      <c r="Q200" s="363"/>
      <c r="R200" s="363"/>
      <c r="S200" s="363"/>
      <c r="T200" s="364"/>
      <c r="U200" s="43" t="s">
        <v>42</v>
      </c>
      <c r="V200" s="44">
        <f>IFERROR(V196/H196,"0")+IFERROR(V197/H197,"0")+IFERROR(V198/H198,"0")+IFERROR(V199/H199,"0")</f>
        <v>40</v>
      </c>
      <c r="W200" s="44">
        <f>IFERROR(W196/H196,"0")+IFERROR(W197/H197,"0")+IFERROR(W198/H198,"0")+IFERROR(W199/H199,"0")</f>
        <v>40</v>
      </c>
      <c r="X200" s="44">
        <f>IFERROR(IF(X196="",0,X196),"0")+IFERROR(IF(X197="",0,X197),"0")+IFERROR(IF(X198="",0,X198),"0")+IFERROR(IF(X199="",0,X199),"0")</f>
        <v>0.30120000000000002</v>
      </c>
      <c r="Y200" s="68"/>
      <c r="Z200" s="68"/>
    </row>
    <row r="201" spans="1:53" ht="12.5" x14ac:dyDescent="0.25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65"/>
      <c r="N201" s="362" t="s">
        <v>43</v>
      </c>
      <c r="O201" s="363"/>
      <c r="P201" s="363"/>
      <c r="Q201" s="363"/>
      <c r="R201" s="363"/>
      <c r="S201" s="363"/>
      <c r="T201" s="364"/>
      <c r="U201" s="43" t="s">
        <v>0</v>
      </c>
      <c r="V201" s="44">
        <f>IFERROR(SUM(V196:V199),"0")</f>
        <v>96</v>
      </c>
      <c r="W201" s="44">
        <f>IFERROR(SUM(W196:W199),"0")</f>
        <v>96</v>
      </c>
      <c r="X201" s="43"/>
      <c r="Y201" s="68"/>
      <c r="Z201" s="68"/>
    </row>
    <row r="202" spans="1:53" ht="16.5" customHeight="1" x14ac:dyDescent="0.3">
      <c r="A202" s="377" t="s">
        <v>320</v>
      </c>
      <c r="B202" s="377"/>
      <c r="C202" s="377"/>
      <c r="D202" s="377"/>
      <c r="E202" s="377"/>
      <c r="F202" s="377"/>
      <c r="G202" s="377"/>
      <c r="H202" s="377"/>
      <c r="I202" s="377"/>
      <c r="J202" s="377"/>
      <c r="K202" s="377"/>
      <c r="L202" s="377"/>
      <c r="M202" s="377"/>
      <c r="N202" s="377"/>
      <c r="O202" s="377"/>
      <c r="P202" s="377"/>
      <c r="Q202" s="377"/>
      <c r="R202" s="377"/>
      <c r="S202" s="377"/>
      <c r="T202" s="377"/>
      <c r="U202" s="377"/>
      <c r="V202" s="377"/>
      <c r="W202" s="377"/>
      <c r="X202" s="377"/>
      <c r="Y202" s="66"/>
      <c r="Z202" s="66"/>
    </row>
    <row r="203" spans="1:53" ht="14.25" customHeight="1" x14ac:dyDescent="0.3">
      <c r="A203" s="368" t="s">
        <v>76</v>
      </c>
      <c r="B203" s="368"/>
      <c r="C203" s="368"/>
      <c r="D203" s="368"/>
      <c r="E203" s="368"/>
      <c r="F203" s="368"/>
      <c r="G203" s="368"/>
      <c r="H203" s="368"/>
      <c r="I203" s="368"/>
      <c r="J203" s="368"/>
      <c r="K203" s="368"/>
      <c r="L203" s="368"/>
      <c r="M203" s="368"/>
      <c r="N203" s="368"/>
      <c r="O203" s="368"/>
      <c r="P203" s="368"/>
      <c r="Q203" s="368"/>
      <c r="R203" s="368"/>
      <c r="S203" s="368"/>
      <c r="T203" s="368"/>
      <c r="U203" s="368"/>
      <c r="V203" s="368"/>
      <c r="W203" s="368"/>
      <c r="X203" s="368"/>
      <c r="Y203" s="67"/>
      <c r="Z203" s="67"/>
    </row>
    <row r="204" spans="1:53" ht="27" customHeight="1" x14ac:dyDescent="0.3">
      <c r="A204" s="64" t="s">
        <v>321</v>
      </c>
      <c r="B204" s="64" t="s">
        <v>322</v>
      </c>
      <c r="C204" s="37">
        <v>4301031151</v>
      </c>
      <c r="D204" s="355">
        <v>4607091389845</v>
      </c>
      <c r="E204" s="355"/>
      <c r="F204" s="63">
        <v>0.35</v>
      </c>
      <c r="G204" s="38">
        <v>6</v>
      </c>
      <c r="H204" s="63">
        <v>2.1</v>
      </c>
      <c r="I204" s="63">
        <v>2.2000000000000002</v>
      </c>
      <c r="J204" s="38">
        <v>234</v>
      </c>
      <c r="K204" s="38" t="s">
        <v>177</v>
      </c>
      <c r="L204" s="39" t="s">
        <v>79</v>
      </c>
      <c r="M204" s="38">
        <v>40</v>
      </c>
      <c r="N204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57"/>
      <c r="P204" s="357"/>
      <c r="Q204" s="357"/>
      <c r="R204" s="358"/>
      <c r="S204" s="40" t="s">
        <v>48</v>
      </c>
      <c r="T204" s="40" t="s">
        <v>48</v>
      </c>
      <c r="U204" s="41" t="s">
        <v>0</v>
      </c>
      <c r="V204" s="59">
        <v>0</v>
      </c>
      <c r="W204" s="56">
        <f>IFERROR(IF(V204="",0,CEILING((V204/$H204),1)*$H204),"")</f>
        <v>0</v>
      </c>
      <c r="X204" s="42" t="str">
        <f>IFERROR(IF(W204=0,"",ROUNDUP(W204/H204,0)*0.00502),"")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12.5" x14ac:dyDescent="0.25">
      <c r="A205" s="352"/>
      <c r="B205" s="352"/>
      <c r="C205" s="352"/>
      <c r="D205" s="352"/>
      <c r="E205" s="352"/>
      <c r="F205" s="352"/>
      <c r="G205" s="352"/>
      <c r="H205" s="352"/>
      <c r="I205" s="352"/>
      <c r="J205" s="352"/>
      <c r="K205" s="352"/>
      <c r="L205" s="352"/>
      <c r="M205" s="365"/>
      <c r="N205" s="362" t="s">
        <v>43</v>
      </c>
      <c r="O205" s="363"/>
      <c r="P205" s="363"/>
      <c r="Q205" s="363"/>
      <c r="R205" s="363"/>
      <c r="S205" s="363"/>
      <c r="T205" s="364"/>
      <c r="U205" s="43" t="s">
        <v>42</v>
      </c>
      <c r="V205" s="44">
        <f>IFERROR(V204/H204,"0")</f>
        <v>0</v>
      </c>
      <c r="W205" s="44">
        <f>IFERROR(W204/H204,"0")</f>
        <v>0</v>
      </c>
      <c r="X205" s="44">
        <f>IFERROR(IF(X204="",0,X204),"0")</f>
        <v>0</v>
      </c>
      <c r="Y205" s="68"/>
      <c r="Z205" s="68"/>
    </row>
    <row r="206" spans="1:53" ht="12.5" x14ac:dyDescent="0.25">
      <c r="A206" s="352"/>
      <c r="B206" s="352"/>
      <c r="C206" s="352"/>
      <c r="D206" s="352"/>
      <c r="E206" s="352"/>
      <c r="F206" s="352"/>
      <c r="G206" s="352"/>
      <c r="H206" s="352"/>
      <c r="I206" s="352"/>
      <c r="J206" s="352"/>
      <c r="K206" s="352"/>
      <c r="L206" s="352"/>
      <c r="M206" s="365"/>
      <c r="N206" s="362" t="s">
        <v>43</v>
      </c>
      <c r="O206" s="363"/>
      <c r="P206" s="363"/>
      <c r="Q206" s="363"/>
      <c r="R206" s="363"/>
      <c r="S206" s="363"/>
      <c r="T206" s="364"/>
      <c r="U206" s="43" t="s">
        <v>0</v>
      </c>
      <c r="V206" s="44">
        <f>IFERROR(SUM(V204:V204),"0")</f>
        <v>0</v>
      </c>
      <c r="W206" s="44">
        <f>IFERROR(SUM(W204:W204),"0")</f>
        <v>0</v>
      </c>
      <c r="X206" s="43"/>
      <c r="Y206" s="68"/>
      <c r="Z206" s="68"/>
    </row>
    <row r="207" spans="1:53" ht="16.5" customHeight="1" x14ac:dyDescent="0.3">
      <c r="A207" s="377" t="s">
        <v>323</v>
      </c>
      <c r="B207" s="377"/>
      <c r="C207" s="377"/>
      <c r="D207" s="377"/>
      <c r="E207" s="377"/>
      <c r="F207" s="377"/>
      <c r="G207" s="377"/>
      <c r="H207" s="377"/>
      <c r="I207" s="377"/>
      <c r="J207" s="377"/>
      <c r="K207" s="377"/>
      <c r="L207" s="377"/>
      <c r="M207" s="377"/>
      <c r="N207" s="377"/>
      <c r="O207" s="377"/>
      <c r="P207" s="377"/>
      <c r="Q207" s="377"/>
      <c r="R207" s="377"/>
      <c r="S207" s="377"/>
      <c r="T207" s="377"/>
      <c r="U207" s="377"/>
      <c r="V207" s="377"/>
      <c r="W207" s="377"/>
      <c r="X207" s="377"/>
      <c r="Y207" s="66"/>
      <c r="Z207" s="66"/>
    </row>
    <row r="208" spans="1:53" ht="14.25" customHeight="1" x14ac:dyDescent="0.3">
      <c r="A208" s="368" t="s">
        <v>119</v>
      </c>
      <c r="B208" s="368"/>
      <c r="C208" s="368"/>
      <c r="D208" s="368"/>
      <c r="E208" s="368"/>
      <c r="F208" s="368"/>
      <c r="G208" s="368"/>
      <c r="H208" s="368"/>
      <c r="I208" s="368"/>
      <c r="J208" s="368"/>
      <c r="K208" s="368"/>
      <c r="L208" s="368"/>
      <c r="M208" s="368"/>
      <c r="N208" s="368"/>
      <c r="O208" s="368"/>
      <c r="P208" s="368"/>
      <c r="Q208" s="368"/>
      <c r="R208" s="368"/>
      <c r="S208" s="368"/>
      <c r="T208" s="368"/>
      <c r="U208" s="368"/>
      <c r="V208" s="368"/>
      <c r="W208" s="368"/>
      <c r="X208" s="368"/>
      <c r="Y208" s="67"/>
      <c r="Z208" s="67"/>
    </row>
    <row r="209" spans="1:53" ht="27" customHeight="1" x14ac:dyDescent="0.3">
      <c r="A209" s="64" t="s">
        <v>324</v>
      </c>
      <c r="B209" s="64" t="s">
        <v>325</v>
      </c>
      <c r="C209" s="37">
        <v>4301011826</v>
      </c>
      <c r="D209" s="355">
        <v>4680115884137</v>
      </c>
      <c r="E209" s="355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115</v>
      </c>
      <c r="L209" s="39" t="s">
        <v>114</v>
      </c>
      <c r="M209" s="38">
        <v>55</v>
      </c>
      <c r="N209" s="525" t="s">
        <v>326</v>
      </c>
      <c r="O209" s="357"/>
      <c r="P209" s="357"/>
      <c r="Q209" s="357"/>
      <c r="R209" s="358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ref="W209:W214" si="11">IFERROR(IF(V209="",0,CEILING((V209/$H209),1)*$H209),"")</f>
        <v>0</v>
      </c>
      <c r="X209" s="42" t="str">
        <f>IFERROR(IF(W209=0,"",ROUNDUP(W209/H209,0)*0.02175),"")</f>
        <v/>
      </c>
      <c r="Y209" s="69" t="s">
        <v>48</v>
      </c>
      <c r="Z209" s="70" t="s">
        <v>327</v>
      </c>
      <c r="AD209" s="71"/>
      <c r="BA209" s="186" t="s">
        <v>66</v>
      </c>
    </row>
    <row r="210" spans="1:53" ht="27" customHeight="1" x14ac:dyDescent="0.3">
      <c r="A210" s="64" t="s">
        <v>328</v>
      </c>
      <c r="B210" s="64" t="s">
        <v>329</v>
      </c>
      <c r="C210" s="37">
        <v>4301011824</v>
      </c>
      <c r="D210" s="355">
        <v>4680115884144</v>
      </c>
      <c r="E210" s="355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114</v>
      </c>
      <c r="M210" s="38">
        <v>55</v>
      </c>
      <c r="N210" s="519" t="s">
        <v>330</v>
      </c>
      <c r="O210" s="357"/>
      <c r="P210" s="357"/>
      <c r="Q210" s="357"/>
      <c r="R210" s="358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327</v>
      </c>
      <c r="AD210" s="71"/>
      <c r="BA210" s="187" t="s">
        <v>66</v>
      </c>
    </row>
    <row r="211" spans="1:53" ht="27" customHeight="1" x14ac:dyDescent="0.3">
      <c r="A211" s="64" t="s">
        <v>331</v>
      </c>
      <c r="B211" s="64" t="s">
        <v>332</v>
      </c>
      <c r="C211" s="37">
        <v>4301011724</v>
      </c>
      <c r="D211" s="355">
        <v>4680115884236</v>
      </c>
      <c r="E211" s="355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115</v>
      </c>
      <c r="L211" s="39" t="s">
        <v>114</v>
      </c>
      <c r="M211" s="38">
        <v>55</v>
      </c>
      <c r="N211" s="520" t="s">
        <v>333</v>
      </c>
      <c r="O211" s="357"/>
      <c r="P211" s="357"/>
      <c r="Q211" s="357"/>
      <c r="R211" s="35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IFERROR(IF(W211=0,"",ROUNDUP(W211/H211,0)*0.02175),"")</f>
        <v/>
      </c>
      <c r="Y211" s="69" t="s">
        <v>48</v>
      </c>
      <c r="Z211" s="70" t="s">
        <v>327</v>
      </c>
      <c r="AD211" s="71"/>
      <c r="BA211" s="188" t="s">
        <v>66</v>
      </c>
    </row>
    <row r="212" spans="1:53" ht="27" customHeight="1" x14ac:dyDescent="0.3">
      <c r="A212" s="64" t="s">
        <v>334</v>
      </c>
      <c r="B212" s="64" t="s">
        <v>335</v>
      </c>
      <c r="C212" s="37">
        <v>4301011721</v>
      </c>
      <c r="D212" s="355">
        <v>4680115884175</v>
      </c>
      <c r="E212" s="355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115</v>
      </c>
      <c r="L212" s="39" t="s">
        <v>114</v>
      </c>
      <c r="M212" s="38">
        <v>55</v>
      </c>
      <c r="N212" s="521" t="s">
        <v>336</v>
      </c>
      <c r="O212" s="357"/>
      <c r="P212" s="357"/>
      <c r="Q212" s="357"/>
      <c r="R212" s="358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IFERROR(IF(W212=0,"",ROUNDUP(W212/H212,0)*0.02175),"")</f>
        <v/>
      </c>
      <c r="Y212" s="69" t="s">
        <v>48</v>
      </c>
      <c r="Z212" s="70" t="s">
        <v>327</v>
      </c>
      <c r="AD212" s="71"/>
      <c r="BA212" s="189" t="s">
        <v>66</v>
      </c>
    </row>
    <row r="213" spans="1:53" ht="27" customHeight="1" x14ac:dyDescent="0.3">
      <c r="A213" s="64" t="s">
        <v>337</v>
      </c>
      <c r="B213" s="64" t="s">
        <v>338</v>
      </c>
      <c r="C213" s="37">
        <v>4301011726</v>
      </c>
      <c r="D213" s="355">
        <v>4680115884182</v>
      </c>
      <c r="E213" s="355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80</v>
      </c>
      <c r="L213" s="39" t="s">
        <v>114</v>
      </c>
      <c r="M213" s="38">
        <v>55</v>
      </c>
      <c r="N213" s="522" t="s">
        <v>339</v>
      </c>
      <c r="O213" s="357"/>
      <c r="P213" s="357"/>
      <c r="Q213" s="357"/>
      <c r="R213" s="358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IFERROR(IF(W213=0,"",ROUNDUP(W213/H213,0)*0.00937),"")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3">
      <c r="A214" s="64" t="s">
        <v>340</v>
      </c>
      <c r="B214" s="64" t="s">
        <v>341</v>
      </c>
      <c r="C214" s="37">
        <v>4301011722</v>
      </c>
      <c r="D214" s="355">
        <v>4680115884205</v>
      </c>
      <c r="E214" s="355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114</v>
      </c>
      <c r="M214" s="38">
        <v>55</v>
      </c>
      <c r="N214" s="523" t="s">
        <v>342</v>
      </c>
      <c r="O214" s="357"/>
      <c r="P214" s="357"/>
      <c r="Q214" s="357"/>
      <c r="R214" s="358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12.5" x14ac:dyDescent="0.25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65"/>
      <c r="N215" s="362" t="s">
        <v>43</v>
      </c>
      <c r="O215" s="363"/>
      <c r="P215" s="363"/>
      <c r="Q215" s="363"/>
      <c r="R215" s="363"/>
      <c r="S215" s="363"/>
      <c r="T215" s="364"/>
      <c r="U215" s="43" t="s">
        <v>42</v>
      </c>
      <c r="V215" s="44">
        <f>IFERROR(V209/H209,"0")+IFERROR(V210/H210,"0")+IFERROR(V211/H211,"0")+IFERROR(V212/H212,"0")+IFERROR(V213/H213,"0")+IFERROR(V214/H214,"0")</f>
        <v>0</v>
      </c>
      <c r="W215" s="44">
        <f>IFERROR(W209/H209,"0")+IFERROR(W210/H210,"0")+IFERROR(W211/H211,"0")+IFERROR(W212/H212,"0")+IFERROR(W213/H213,"0")+IFERROR(W214/H214,"0")</f>
        <v>0</v>
      </c>
      <c r="X215" s="44">
        <f>IFERROR(IF(X209="",0,X209),"0")+IFERROR(IF(X210="",0,X210),"0")+IFERROR(IF(X211="",0,X211),"0")+IFERROR(IF(X212="",0,X212),"0")+IFERROR(IF(X213="",0,X213),"0")+IFERROR(IF(X214="",0,X214),"0")</f>
        <v>0</v>
      </c>
      <c r="Y215" s="68"/>
      <c r="Z215" s="68"/>
    </row>
    <row r="216" spans="1:53" ht="12.5" x14ac:dyDescent="0.25">
      <c r="A216" s="352"/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65"/>
      <c r="N216" s="362" t="s">
        <v>43</v>
      </c>
      <c r="O216" s="363"/>
      <c r="P216" s="363"/>
      <c r="Q216" s="363"/>
      <c r="R216" s="363"/>
      <c r="S216" s="363"/>
      <c r="T216" s="364"/>
      <c r="U216" s="43" t="s">
        <v>0</v>
      </c>
      <c r="V216" s="44">
        <f>IFERROR(SUM(V209:V214),"0")</f>
        <v>0</v>
      </c>
      <c r="W216" s="44">
        <f>IFERROR(SUM(W209:W214),"0")</f>
        <v>0</v>
      </c>
      <c r="X216" s="43"/>
      <c r="Y216" s="68"/>
      <c r="Z216" s="68"/>
    </row>
    <row r="217" spans="1:53" ht="16.5" customHeight="1" x14ac:dyDescent="0.3">
      <c r="A217" s="377" t="s">
        <v>343</v>
      </c>
      <c r="B217" s="377"/>
      <c r="C217" s="377"/>
      <c r="D217" s="377"/>
      <c r="E217" s="377"/>
      <c r="F217" s="377"/>
      <c r="G217" s="377"/>
      <c r="H217" s="377"/>
      <c r="I217" s="377"/>
      <c r="J217" s="377"/>
      <c r="K217" s="377"/>
      <c r="L217" s="377"/>
      <c r="M217" s="377"/>
      <c r="N217" s="377"/>
      <c r="O217" s="377"/>
      <c r="P217" s="377"/>
      <c r="Q217" s="377"/>
      <c r="R217" s="377"/>
      <c r="S217" s="377"/>
      <c r="T217" s="377"/>
      <c r="U217" s="377"/>
      <c r="V217" s="377"/>
      <c r="W217" s="377"/>
      <c r="X217" s="377"/>
      <c r="Y217" s="66"/>
      <c r="Z217" s="66"/>
    </row>
    <row r="218" spans="1:53" ht="14.25" customHeight="1" x14ac:dyDescent="0.3">
      <c r="A218" s="368" t="s">
        <v>119</v>
      </c>
      <c r="B218" s="368"/>
      <c r="C218" s="368"/>
      <c r="D218" s="368"/>
      <c r="E218" s="368"/>
      <c r="F218" s="368"/>
      <c r="G218" s="368"/>
      <c r="H218" s="368"/>
      <c r="I218" s="368"/>
      <c r="J218" s="368"/>
      <c r="K218" s="368"/>
      <c r="L218" s="368"/>
      <c r="M218" s="368"/>
      <c r="N218" s="368"/>
      <c r="O218" s="368"/>
      <c r="P218" s="368"/>
      <c r="Q218" s="368"/>
      <c r="R218" s="368"/>
      <c r="S218" s="368"/>
      <c r="T218" s="368"/>
      <c r="U218" s="368"/>
      <c r="V218" s="368"/>
      <c r="W218" s="368"/>
      <c r="X218" s="368"/>
      <c r="Y218" s="67"/>
      <c r="Z218" s="67"/>
    </row>
    <row r="219" spans="1:53" ht="27" customHeight="1" x14ac:dyDescent="0.3">
      <c r="A219" s="64" t="s">
        <v>344</v>
      </c>
      <c r="B219" s="64" t="s">
        <v>345</v>
      </c>
      <c r="C219" s="37">
        <v>4301011346</v>
      </c>
      <c r="D219" s="355">
        <v>4607091387445</v>
      </c>
      <c r="E219" s="355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115</v>
      </c>
      <c r="L219" s="39" t="s">
        <v>114</v>
      </c>
      <c r="M219" s="38">
        <v>31</v>
      </c>
      <c r="N219" s="51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57"/>
      <c r="P219" s="357"/>
      <c r="Q219" s="357"/>
      <c r="R219" s="358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ref="W219:W233" si="12">IFERROR(IF(V219="",0,CEILING((V219/$H219),1)*$H219),"")</f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customHeight="1" x14ac:dyDescent="0.3">
      <c r="A220" s="64" t="s">
        <v>346</v>
      </c>
      <c r="B220" s="64" t="s">
        <v>347</v>
      </c>
      <c r="C220" s="37">
        <v>4301011362</v>
      </c>
      <c r="D220" s="355">
        <v>4607091386004</v>
      </c>
      <c r="E220" s="355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115</v>
      </c>
      <c r="L220" s="39" t="s">
        <v>123</v>
      </c>
      <c r="M220" s="38">
        <v>55</v>
      </c>
      <c r="N220" s="5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57"/>
      <c r="P220" s="357"/>
      <c r="Q220" s="357"/>
      <c r="R220" s="35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2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customHeight="1" x14ac:dyDescent="0.3">
      <c r="A221" s="64" t="s">
        <v>346</v>
      </c>
      <c r="B221" s="64" t="s">
        <v>348</v>
      </c>
      <c r="C221" s="37">
        <v>4301011308</v>
      </c>
      <c r="D221" s="355">
        <v>4607091386004</v>
      </c>
      <c r="E221" s="355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115</v>
      </c>
      <c r="L221" s="39" t="s">
        <v>114</v>
      </c>
      <c r="M221" s="38">
        <v>55</v>
      </c>
      <c r="N221" s="5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57"/>
      <c r="P221" s="357"/>
      <c r="Q221" s="357"/>
      <c r="R221" s="35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customHeight="1" x14ac:dyDescent="0.3">
      <c r="A222" s="64" t="s">
        <v>349</v>
      </c>
      <c r="B222" s="64" t="s">
        <v>350</v>
      </c>
      <c r="C222" s="37">
        <v>4301011347</v>
      </c>
      <c r="D222" s="355">
        <v>4607091386073</v>
      </c>
      <c r="E222" s="355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115</v>
      </c>
      <c r="L222" s="39" t="s">
        <v>114</v>
      </c>
      <c r="M222" s="38">
        <v>31</v>
      </c>
      <c r="N222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57"/>
      <c r="P222" s="357"/>
      <c r="Q222" s="357"/>
      <c r="R222" s="35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3">
      <c r="A223" s="64" t="s">
        <v>351</v>
      </c>
      <c r="B223" s="64" t="s">
        <v>352</v>
      </c>
      <c r="C223" s="37">
        <v>4301010928</v>
      </c>
      <c r="D223" s="355">
        <v>4607091387322</v>
      </c>
      <c r="E223" s="355"/>
      <c r="F223" s="63">
        <v>1.35</v>
      </c>
      <c r="G223" s="38">
        <v>8</v>
      </c>
      <c r="H223" s="63">
        <v>10.8</v>
      </c>
      <c r="I223" s="63">
        <v>11.28</v>
      </c>
      <c r="J223" s="38">
        <v>56</v>
      </c>
      <c r="K223" s="38" t="s">
        <v>115</v>
      </c>
      <c r="L223" s="39" t="s">
        <v>114</v>
      </c>
      <c r="M223" s="38">
        <v>55</v>
      </c>
      <c r="N223" s="51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57"/>
      <c r="P223" s="357"/>
      <c r="Q223" s="357"/>
      <c r="R223" s="358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3">
      <c r="A224" s="64" t="s">
        <v>351</v>
      </c>
      <c r="B224" s="64" t="s">
        <v>353</v>
      </c>
      <c r="C224" s="37">
        <v>4301011395</v>
      </c>
      <c r="D224" s="355">
        <v>4607091387322</v>
      </c>
      <c r="E224" s="355"/>
      <c r="F224" s="63">
        <v>1.35</v>
      </c>
      <c r="G224" s="38">
        <v>8</v>
      </c>
      <c r="H224" s="63">
        <v>10.8</v>
      </c>
      <c r="I224" s="63">
        <v>11.28</v>
      </c>
      <c r="J224" s="38">
        <v>48</v>
      </c>
      <c r="K224" s="38" t="s">
        <v>115</v>
      </c>
      <c r="L224" s="39" t="s">
        <v>123</v>
      </c>
      <c r="M224" s="38">
        <v>55</v>
      </c>
      <c r="N224" s="51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57"/>
      <c r="P224" s="357"/>
      <c r="Q224" s="357"/>
      <c r="R224" s="358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IFERROR(IF(W224=0,"",ROUNDUP(W224/H224,0)*0.02039),"")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3">
      <c r="A225" s="64" t="s">
        <v>354</v>
      </c>
      <c r="B225" s="64" t="s">
        <v>355</v>
      </c>
      <c r="C225" s="37">
        <v>4301011311</v>
      </c>
      <c r="D225" s="355">
        <v>4607091387377</v>
      </c>
      <c r="E225" s="355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115</v>
      </c>
      <c r="L225" s="39" t="s">
        <v>114</v>
      </c>
      <c r="M225" s="38">
        <v>55</v>
      </c>
      <c r="N225" s="51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57"/>
      <c r="P225" s="357"/>
      <c r="Q225" s="357"/>
      <c r="R225" s="358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3">
      <c r="A226" s="64" t="s">
        <v>356</v>
      </c>
      <c r="B226" s="64" t="s">
        <v>357</v>
      </c>
      <c r="C226" s="37">
        <v>4301010945</v>
      </c>
      <c r="D226" s="355">
        <v>4607091387353</v>
      </c>
      <c r="E226" s="355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115</v>
      </c>
      <c r="L226" s="39" t="s">
        <v>114</v>
      </c>
      <c r="M226" s="38">
        <v>55</v>
      </c>
      <c r="N226" s="5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57"/>
      <c r="P226" s="357"/>
      <c r="Q226" s="357"/>
      <c r="R226" s="358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3">
      <c r="A227" s="64" t="s">
        <v>358</v>
      </c>
      <c r="B227" s="64" t="s">
        <v>359</v>
      </c>
      <c r="C227" s="37">
        <v>4301011328</v>
      </c>
      <c r="D227" s="355">
        <v>4607091386011</v>
      </c>
      <c r="E227" s="355"/>
      <c r="F227" s="63">
        <v>0.5</v>
      </c>
      <c r="G227" s="38">
        <v>10</v>
      </c>
      <c r="H227" s="63">
        <v>5</v>
      </c>
      <c r="I227" s="63">
        <v>5.21</v>
      </c>
      <c r="J227" s="38">
        <v>120</v>
      </c>
      <c r="K227" s="38" t="s">
        <v>80</v>
      </c>
      <c r="L227" s="39" t="s">
        <v>79</v>
      </c>
      <c r="M227" s="38">
        <v>55</v>
      </c>
      <c r="N227" s="5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57"/>
      <c r="P227" s="357"/>
      <c r="Q227" s="357"/>
      <c r="R227" s="358"/>
      <c r="S227" s="40" t="s">
        <v>48</v>
      </c>
      <c r="T227" s="40" t="s">
        <v>48</v>
      </c>
      <c r="U227" s="41" t="s">
        <v>0</v>
      </c>
      <c r="V227" s="59">
        <v>100</v>
      </c>
      <c r="W227" s="56">
        <f t="shared" si="12"/>
        <v>100</v>
      </c>
      <c r="X227" s="42">
        <f t="shared" ref="X227:X233" si="13">IFERROR(IF(W227=0,"",ROUNDUP(W227/H227,0)*0.00937),"")</f>
        <v>0.18740000000000001</v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3">
      <c r="A228" s="64" t="s">
        <v>360</v>
      </c>
      <c r="B228" s="64" t="s">
        <v>361</v>
      </c>
      <c r="C228" s="37">
        <v>4301011329</v>
      </c>
      <c r="D228" s="355">
        <v>4607091387308</v>
      </c>
      <c r="E228" s="355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50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57"/>
      <c r="P228" s="357"/>
      <c r="Q228" s="357"/>
      <c r="R228" s="358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 t="shared" si="13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3">
      <c r="A229" s="64" t="s">
        <v>362</v>
      </c>
      <c r="B229" s="64" t="s">
        <v>363</v>
      </c>
      <c r="C229" s="37">
        <v>4301011049</v>
      </c>
      <c r="D229" s="355">
        <v>4607091387339</v>
      </c>
      <c r="E229" s="355"/>
      <c r="F229" s="63">
        <v>0.5</v>
      </c>
      <c r="G229" s="38">
        <v>10</v>
      </c>
      <c r="H229" s="63">
        <v>5</v>
      </c>
      <c r="I229" s="63">
        <v>5.24</v>
      </c>
      <c r="J229" s="38">
        <v>120</v>
      </c>
      <c r="K229" s="38" t="s">
        <v>80</v>
      </c>
      <c r="L229" s="39" t="s">
        <v>114</v>
      </c>
      <c r="M229" s="38">
        <v>55</v>
      </c>
      <c r="N229" s="51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57"/>
      <c r="P229" s="357"/>
      <c r="Q229" s="357"/>
      <c r="R229" s="358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 t="shared" si="13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3">
      <c r="A230" s="64" t="s">
        <v>364</v>
      </c>
      <c r="B230" s="64" t="s">
        <v>365</v>
      </c>
      <c r="C230" s="37">
        <v>4301011433</v>
      </c>
      <c r="D230" s="355">
        <v>4680115882638</v>
      </c>
      <c r="E230" s="355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114</v>
      </c>
      <c r="M230" s="38">
        <v>90</v>
      </c>
      <c r="N230" s="51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57"/>
      <c r="P230" s="357"/>
      <c r="Q230" s="357"/>
      <c r="R230" s="358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 t="shared" si="13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3">
      <c r="A231" s="64" t="s">
        <v>366</v>
      </c>
      <c r="B231" s="64" t="s">
        <v>367</v>
      </c>
      <c r="C231" s="37">
        <v>4301011573</v>
      </c>
      <c r="D231" s="355">
        <v>4680115881938</v>
      </c>
      <c r="E231" s="355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114</v>
      </c>
      <c r="M231" s="38">
        <v>90</v>
      </c>
      <c r="N231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57"/>
      <c r="P231" s="357"/>
      <c r="Q231" s="357"/>
      <c r="R231" s="358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 t="shared" si="13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3">
      <c r="A232" s="64" t="s">
        <v>368</v>
      </c>
      <c r="B232" s="64" t="s">
        <v>369</v>
      </c>
      <c r="C232" s="37">
        <v>4301010944</v>
      </c>
      <c r="D232" s="355">
        <v>4607091387346</v>
      </c>
      <c r="E232" s="355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114</v>
      </c>
      <c r="M232" s="38">
        <v>55</v>
      </c>
      <c r="N232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57"/>
      <c r="P232" s="357"/>
      <c r="Q232" s="357"/>
      <c r="R232" s="358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 t="shared" si="13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3">
      <c r="A233" s="64" t="s">
        <v>370</v>
      </c>
      <c r="B233" s="64" t="s">
        <v>371</v>
      </c>
      <c r="C233" s="37">
        <v>4301011353</v>
      </c>
      <c r="D233" s="355">
        <v>4607091389807</v>
      </c>
      <c r="E233" s="355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114</v>
      </c>
      <c r="M233" s="38">
        <v>55</v>
      </c>
      <c r="N233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57"/>
      <c r="P233" s="357"/>
      <c r="Q233" s="357"/>
      <c r="R233" s="358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 t="shared" si="13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ht="12.5" x14ac:dyDescent="0.25">
      <c r="A234" s="352"/>
      <c r="B234" s="352"/>
      <c r="C234" s="352"/>
      <c r="D234" s="352"/>
      <c r="E234" s="352"/>
      <c r="F234" s="352"/>
      <c r="G234" s="352"/>
      <c r="H234" s="352"/>
      <c r="I234" s="352"/>
      <c r="J234" s="352"/>
      <c r="K234" s="352"/>
      <c r="L234" s="352"/>
      <c r="M234" s="365"/>
      <c r="N234" s="362" t="s">
        <v>43</v>
      </c>
      <c r="O234" s="363"/>
      <c r="P234" s="363"/>
      <c r="Q234" s="363"/>
      <c r="R234" s="363"/>
      <c r="S234" s="363"/>
      <c r="T234" s="364"/>
      <c r="U234" s="43" t="s">
        <v>42</v>
      </c>
      <c r="V234" s="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20</v>
      </c>
      <c r="W234" s="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20</v>
      </c>
      <c r="X234" s="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0.18740000000000001</v>
      </c>
      <c r="Y234" s="68"/>
      <c r="Z234" s="68"/>
    </row>
    <row r="235" spans="1:53" ht="12.5" x14ac:dyDescent="0.25">
      <c r="A235" s="352"/>
      <c r="B235" s="352"/>
      <c r="C235" s="352"/>
      <c r="D235" s="352"/>
      <c r="E235" s="352"/>
      <c r="F235" s="352"/>
      <c r="G235" s="352"/>
      <c r="H235" s="352"/>
      <c r="I235" s="352"/>
      <c r="J235" s="352"/>
      <c r="K235" s="352"/>
      <c r="L235" s="352"/>
      <c r="M235" s="365"/>
      <c r="N235" s="362" t="s">
        <v>43</v>
      </c>
      <c r="O235" s="363"/>
      <c r="P235" s="363"/>
      <c r="Q235" s="363"/>
      <c r="R235" s="363"/>
      <c r="S235" s="363"/>
      <c r="T235" s="364"/>
      <c r="U235" s="43" t="s">
        <v>0</v>
      </c>
      <c r="V235" s="44">
        <f>IFERROR(SUM(V219:V233),"0")</f>
        <v>100</v>
      </c>
      <c r="W235" s="44">
        <f>IFERROR(SUM(W219:W233),"0")</f>
        <v>100</v>
      </c>
      <c r="X235" s="43"/>
      <c r="Y235" s="68"/>
      <c r="Z235" s="68"/>
    </row>
    <row r="236" spans="1:53" ht="14.25" customHeight="1" x14ac:dyDescent="0.3">
      <c r="A236" s="368" t="s">
        <v>111</v>
      </c>
      <c r="B236" s="368"/>
      <c r="C236" s="368"/>
      <c r="D236" s="368"/>
      <c r="E236" s="368"/>
      <c r="F236" s="368"/>
      <c r="G236" s="368"/>
      <c r="H236" s="368"/>
      <c r="I236" s="368"/>
      <c r="J236" s="368"/>
      <c r="K236" s="368"/>
      <c r="L236" s="368"/>
      <c r="M236" s="368"/>
      <c r="N236" s="368"/>
      <c r="O236" s="368"/>
      <c r="P236" s="368"/>
      <c r="Q236" s="368"/>
      <c r="R236" s="368"/>
      <c r="S236" s="368"/>
      <c r="T236" s="368"/>
      <c r="U236" s="368"/>
      <c r="V236" s="368"/>
      <c r="W236" s="368"/>
      <c r="X236" s="368"/>
      <c r="Y236" s="67"/>
      <c r="Z236" s="67"/>
    </row>
    <row r="237" spans="1:53" ht="27" customHeight="1" x14ac:dyDescent="0.3">
      <c r="A237" s="64" t="s">
        <v>372</v>
      </c>
      <c r="B237" s="64" t="s">
        <v>373</v>
      </c>
      <c r="C237" s="37">
        <v>4301020254</v>
      </c>
      <c r="D237" s="355">
        <v>4680115881914</v>
      </c>
      <c r="E237" s="355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114</v>
      </c>
      <c r="M237" s="38">
        <v>90</v>
      </c>
      <c r="N237" s="50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57"/>
      <c r="P237" s="357"/>
      <c r="Q237" s="357"/>
      <c r="R237" s="358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IFERROR(IF(W237=0,"",ROUNDUP(W237/H237,0)*0.00937),"")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12.5" x14ac:dyDescent="0.25">
      <c r="A238" s="352"/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65"/>
      <c r="N238" s="362" t="s">
        <v>43</v>
      </c>
      <c r="O238" s="363"/>
      <c r="P238" s="363"/>
      <c r="Q238" s="363"/>
      <c r="R238" s="363"/>
      <c r="S238" s="363"/>
      <c r="T238" s="364"/>
      <c r="U238" s="43" t="s">
        <v>42</v>
      </c>
      <c r="V238" s="44">
        <f>IFERROR(V237/H237,"0")</f>
        <v>0</v>
      </c>
      <c r="W238" s="44">
        <f>IFERROR(W237/H237,"0")</f>
        <v>0</v>
      </c>
      <c r="X238" s="44">
        <f>IFERROR(IF(X237="",0,X237),"0")</f>
        <v>0</v>
      </c>
      <c r="Y238" s="68"/>
      <c r="Z238" s="68"/>
    </row>
    <row r="239" spans="1:53" ht="12.5" x14ac:dyDescent="0.25">
      <c r="A239" s="352"/>
      <c r="B239" s="352"/>
      <c r="C239" s="352"/>
      <c r="D239" s="352"/>
      <c r="E239" s="352"/>
      <c r="F239" s="352"/>
      <c r="G239" s="352"/>
      <c r="H239" s="352"/>
      <c r="I239" s="352"/>
      <c r="J239" s="352"/>
      <c r="K239" s="352"/>
      <c r="L239" s="352"/>
      <c r="M239" s="365"/>
      <c r="N239" s="362" t="s">
        <v>43</v>
      </c>
      <c r="O239" s="363"/>
      <c r="P239" s="363"/>
      <c r="Q239" s="363"/>
      <c r="R239" s="363"/>
      <c r="S239" s="363"/>
      <c r="T239" s="364"/>
      <c r="U239" s="43" t="s">
        <v>0</v>
      </c>
      <c r="V239" s="44">
        <f>IFERROR(SUM(V237:V237),"0")</f>
        <v>0</v>
      </c>
      <c r="W239" s="44">
        <f>IFERROR(SUM(W237:W237),"0")</f>
        <v>0</v>
      </c>
      <c r="X239" s="43"/>
      <c r="Y239" s="68"/>
      <c r="Z239" s="68"/>
    </row>
    <row r="240" spans="1:53" ht="14.25" customHeight="1" x14ac:dyDescent="0.3">
      <c r="A240" s="368" t="s">
        <v>76</v>
      </c>
      <c r="B240" s="368"/>
      <c r="C240" s="368"/>
      <c r="D240" s="368"/>
      <c r="E240" s="368"/>
      <c r="F240" s="368"/>
      <c r="G240" s="368"/>
      <c r="H240" s="368"/>
      <c r="I240" s="368"/>
      <c r="J240" s="368"/>
      <c r="K240" s="368"/>
      <c r="L240" s="368"/>
      <c r="M240" s="368"/>
      <c r="N240" s="368"/>
      <c r="O240" s="368"/>
      <c r="P240" s="368"/>
      <c r="Q240" s="368"/>
      <c r="R240" s="368"/>
      <c r="S240" s="368"/>
      <c r="T240" s="368"/>
      <c r="U240" s="368"/>
      <c r="V240" s="368"/>
      <c r="W240" s="368"/>
      <c r="X240" s="368"/>
      <c r="Y240" s="67"/>
      <c r="Z240" s="67"/>
    </row>
    <row r="241" spans="1:53" ht="27" customHeight="1" x14ac:dyDescent="0.3">
      <c r="A241" s="64" t="s">
        <v>374</v>
      </c>
      <c r="B241" s="64" t="s">
        <v>375</v>
      </c>
      <c r="C241" s="37">
        <v>4301030878</v>
      </c>
      <c r="D241" s="355">
        <v>4607091387193</v>
      </c>
      <c r="E241" s="355"/>
      <c r="F241" s="63">
        <v>0.7</v>
      </c>
      <c r="G241" s="38">
        <v>6</v>
      </c>
      <c r="H241" s="63">
        <v>4.2</v>
      </c>
      <c r="I241" s="63">
        <v>4.46</v>
      </c>
      <c r="J241" s="38">
        <v>156</v>
      </c>
      <c r="K241" s="38" t="s">
        <v>80</v>
      </c>
      <c r="L241" s="39" t="s">
        <v>79</v>
      </c>
      <c r="M241" s="38">
        <v>35</v>
      </c>
      <c r="N241" s="5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57"/>
      <c r="P241" s="357"/>
      <c r="Q241" s="357"/>
      <c r="R241" s="358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8" t="s">
        <v>66</v>
      </c>
    </row>
    <row r="242" spans="1:53" ht="27" customHeight="1" x14ac:dyDescent="0.3">
      <c r="A242" s="64" t="s">
        <v>376</v>
      </c>
      <c r="B242" s="64" t="s">
        <v>377</v>
      </c>
      <c r="C242" s="37">
        <v>4301031153</v>
      </c>
      <c r="D242" s="355">
        <v>4607091387230</v>
      </c>
      <c r="E242" s="355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40</v>
      </c>
      <c r="N242" s="4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57"/>
      <c r="P242" s="357"/>
      <c r="Q242" s="357"/>
      <c r="R242" s="358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9" t="s">
        <v>66</v>
      </c>
    </row>
    <row r="243" spans="1:53" ht="27" customHeight="1" x14ac:dyDescent="0.3">
      <c r="A243" s="64" t="s">
        <v>378</v>
      </c>
      <c r="B243" s="64" t="s">
        <v>379</v>
      </c>
      <c r="C243" s="37">
        <v>4301031152</v>
      </c>
      <c r="D243" s="355">
        <v>4607091387285</v>
      </c>
      <c r="E243" s="355"/>
      <c r="F243" s="63">
        <v>0.35</v>
      </c>
      <c r="G243" s="38">
        <v>6</v>
      </c>
      <c r="H243" s="63">
        <v>2.1</v>
      </c>
      <c r="I243" s="63">
        <v>2.23</v>
      </c>
      <c r="J243" s="38">
        <v>234</v>
      </c>
      <c r="K243" s="38" t="s">
        <v>177</v>
      </c>
      <c r="L243" s="39" t="s">
        <v>79</v>
      </c>
      <c r="M243" s="38">
        <v>40</v>
      </c>
      <c r="N243" s="5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57"/>
      <c r="P243" s="357"/>
      <c r="Q243" s="357"/>
      <c r="R243" s="358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IFERROR(IF(W243=0,"",ROUNDUP(W243/H243,0)*0.00502),"")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customHeight="1" x14ac:dyDescent="0.3">
      <c r="A244" s="64" t="s">
        <v>380</v>
      </c>
      <c r="B244" s="64" t="s">
        <v>381</v>
      </c>
      <c r="C244" s="37">
        <v>4301031164</v>
      </c>
      <c r="D244" s="355">
        <v>4680115880481</v>
      </c>
      <c r="E244" s="355"/>
      <c r="F244" s="63">
        <v>0.28000000000000003</v>
      </c>
      <c r="G244" s="38">
        <v>6</v>
      </c>
      <c r="H244" s="63">
        <v>1.68</v>
      </c>
      <c r="I244" s="63">
        <v>1.78</v>
      </c>
      <c r="J244" s="38">
        <v>234</v>
      </c>
      <c r="K244" s="38" t="s">
        <v>177</v>
      </c>
      <c r="L244" s="39" t="s">
        <v>79</v>
      </c>
      <c r="M244" s="38">
        <v>40</v>
      </c>
      <c r="N244" s="50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57"/>
      <c r="P244" s="357"/>
      <c r="Q244" s="357"/>
      <c r="R244" s="358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ht="12.5" x14ac:dyDescent="0.25">
      <c r="A245" s="352"/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65"/>
      <c r="N245" s="362" t="s">
        <v>43</v>
      </c>
      <c r="O245" s="363"/>
      <c r="P245" s="363"/>
      <c r="Q245" s="363"/>
      <c r="R245" s="363"/>
      <c r="S245" s="363"/>
      <c r="T245" s="364"/>
      <c r="U245" s="43" t="s">
        <v>42</v>
      </c>
      <c r="V245" s="44">
        <f>IFERROR(V241/H241,"0")+IFERROR(V242/H242,"0")+IFERROR(V243/H243,"0")+IFERROR(V244/H244,"0")</f>
        <v>0</v>
      </c>
      <c r="W245" s="44">
        <f>IFERROR(W241/H241,"0")+IFERROR(W242/H242,"0")+IFERROR(W243/H243,"0")+IFERROR(W244/H244,"0")</f>
        <v>0</v>
      </c>
      <c r="X245" s="44">
        <f>IFERROR(IF(X241="",0,X241),"0")+IFERROR(IF(X242="",0,X242),"0")+IFERROR(IF(X243="",0,X243),"0")+IFERROR(IF(X244="",0,X244),"0")</f>
        <v>0</v>
      </c>
      <c r="Y245" s="68"/>
      <c r="Z245" s="68"/>
    </row>
    <row r="246" spans="1:53" ht="12.5" x14ac:dyDescent="0.25">
      <c r="A246" s="352"/>
      <c r="B246" s="352"/>
      <c r="C246" s="352"/>
      <c r="D246" s="352"/>
      <c r="E246" s="352"/>
      <c r="F246" s="352"/>
      <c r="G246" s="352"/>
      <c r="H246" s="352"/>
      <c r="I246" s="352"/>
      <c r="J246" s="352"/>
      <c r="K246" s="352"/>
      <c r="L246" s="352"/>
      <c r="M246" s="365"/>
      <c r="N246" s="362" t="s">
        <v>43</v>
      </c>
      <c r="O246" s="363"/>
      <c r="P246" s="363"/>
      <c r="Q246" s="363"/>
      <c r="R246" s="363"/>
      <c r="S246" s="363"/>
      <c r="T246" s="364"/>
      <c r="U246" s="43" t="s">
        <v>0</v>
      </c>
      <c r="V246" s="44">
        <f>IFERROR(SUM(V241:V244),"0")</f>
        <v>0</v>
      </c>
      <c r="W246" s="44">
        <f>IFERROR(SUM(W241:W244),"0")</f>
        <v>0</v>
      </c>
      <c r="X246" s="43"/>
      <c r="Y246" s="68"/>
      <c r="Z246" s="68"/>
    </row>
    <row r="247" spans="1:53" ht="14.25" customHeight="1" x14ac:dyDescent="0.3">
      <c r="A247" s="368" t="s">
        <v>81</v>
      </c>
      <c r="B247" s="368"/>
      <c r="C247" s="368"/>
      <c r="D247" s="368"/>
      <c r="E247" s="368"/>
      <c r="F247" s="368"/>
      <c r="G247" s="368"/>
      <c r="H247" s="368"/>
      <c r="I247" s="368"/>
      <c r="J247" s="368"/>
      <c r="K247" s="368"/>
      <c r="L247" s="368"/>
      <c r="M247" s="368"/>
      <c r="N247" s="368"/>
      <c r="O247" s="368"/>
      <c r="P247" s="368"/>
      <c r="Q247" s="368"/>
      <c r="R247" s="368"/>
      <c r="S247" s="368"/>
      <c r="T247" s="368"/>
      <c r="U247" s="368"/>
      <c r="V247" s="368"/>
      <c r="W247" s="368"/>
      <c r="X247" s="368"/>
      <c r="Y247" s="67"/>
      <c r="Z247" s="67"/>
    </row>
    <row r="248" spans="1:53" ht="16.5" customHeight="1" x14ac:dyDescent="0.3">
      <c r="A248" s="64" t="s">
        <v>382</v>
      </c>
      <c r="B248" s="64" t="s">
        <v>383</v>
      </c>
      <c r="C248" s="37">
        <v>4301051100</v>
      </c>
      <c r="D248" s="355">
        <v>4607091387766</v>
      </c>
      <c r="E248" s="355"/>
      <c r="F248" s="63">
        <v>1.3</v>
      </c>
      <c r="G248" s="38">
        <v>6</v>
      </c>
      <c r="H248" s="63">
        <v>7.8</v>
      </c>
      <c r="I248" s="63">
        <v>8.3580000000000005</v>
      </c>
      <c r="J248" s="38">
        <v>56</v>
      </c>
      <c r="K248" s="38" t="s">
        <v>115</v>
      </c>
      <c r="L248" s="39" t="s">
        <v>134</v>
      </c>
      <c r="M248" s="38">
        <v>40</v>
      </c>
      <c r="N248" s="4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57"/>
      <c r="P248" s="357"/>
      <c r="Q248" s="357"/>
      <c r="R248" s="358"/>
      <c r="S248" s="40" t="s">
        <v>48</v>
      </c>
      <c r="T248" s="40" t="s">
        <v>48</v>
      </c>
      <c r="U248" s="41" t="s">
        <v>0</v>
      </c>
      <c r="V248" s="59">
        <v>0</v>
      </c>
      <c r="W248" s="56">
        <f t="shared" ref="W248:W257" si="14"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2" t="s">
        <v>66</v>
      </c>
    </row>
    <row r="249" spans="1:53" ht="27" customHeight="1" x14ac:dyDescent="0.3">
      <c r="A249" s="64" t="s">
        <v>384</v>
      </c>
      <c r="B249" s="64" t="s">
        <v>385</v>
      </c>
      <c r="C249" s="37">
        <v>4301051116</v>
      </c>
      <c r="D249" s="355">
        <v>4607091387957</v>
      </c>
      <c r="E249" s="355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115</v>
      </c>
      <c r="L249" s="39" t="s">
        <v>79</v>
      </c>
      <c r="M249" s="38">
        <v>40</v>
      </c>
      <c r="N249" s="4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57"/>
      <c r="P249" s="357"/>
      <c r="Q249" s="357"/>
      <c r="R249" s="358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4"/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3">
      <c r="A250" s="64" t="s">
        <v>386</v>
      </c>
      <c r="B250" s="64" t="s">
        <v>387</v>
      </c>
      <c r="C250" s="37">
        <v>4301051115</v>
      </c>
      <c r="D250" s="355">
        <v>4607091387964</v>
      </c>
      <c r="E250" s="355"/>
      <c r="F250" s="63">
        <v>1.35</v>
      </c>
      <c r="G250" s="38">
        <v>6</v>
      </c>
      <c r="H250" s="63">
        <v>8.1</v>
      </c>
      <c r="I250" s="63">
        <v>8.6460000000000008</v>
      </c>
      <c r="J250" s="38">
        <v>56</v>
      </c>
      <c r="K250" s="38" t="s">
        <v>115</v>
      </c>
      <c r="L250" s="39" t="s">
        <v>79</v>
      </c>
      <c r="M250" s="38">
        <v>40</v>
      </c>
      <c r="N250" s="4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57"/>
      <c r="P250" s="357"/>
      <c r="Q250" s="357"/>
      <c r="R250" s="358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4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3">
      <c r="A251" s="64" t="s">
        <v>388</v>
      </c>
      <c r="B251" s="64" t="s">
        <v>389</v>
      </c>
      <c r="C251" s="37">
        <v>4301051461</v>
      </c>
      <c r="D251" s="355">
        <v>4680115883604</v>
      </c>
      <c r="E251" s="355"/>
      <c r="F251" s="63">
        <v>0.35</v>
      </c>
      <c r="G251" s="38">
        <v>6</v>
      </c>
      <c r="H251" s="63">
        <v>2.1</v>
      </c>
      <c r="I251" s="63">
        <v>2.3719999999999999</v>
      </c>
      <c r="J251" s="38">
        <v>156</v>
      </c>
      <c r="K251" s="38" t="s">
        <v>80</v>
      </c>
      <c r="L251" s="39" t="s">
        <v>134</v>
      </c>
      <c r="M251" s="38">
        <v>45</v>
      </c>
      <c r="N251" s="4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1" s="357"/>
      <c r="P251" s="357"/>
      <c r="Q251" s="357"/>
      <c r="R251" s="358"/>
      <c r="S251" s="40" t="s">
        <v>48</v>
      </c>
      <c r="T251" s="40" t="s">
        <v>48</v>
      </c>
      <c r="U251" s="41" t="s">
        <v>0</v>
      </c>
      <c r="V251" s="59">
        <v>85.679999999999993</v>
      </c>
      <c r="W251" s="56">
        <f t="shared" si="14"/>
        <v>86.100000000000009</v>
      </c>
      <c r="X251" s="42">
        <f>IFERROR(IF(W251=0,"",ROUNDUP(W251/H251,0)*0.00753),"")</f>
        <v>0.30873</v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3">
      <c r="A252" s="64" t="s">
        <v>390</v>
      </c>
      <c r="B252" s="64" t="s">
        <v>391</v>
      </c>
      <c r="C252" s="37">
        <v>4301051485</v>
      </c>
      <c r="D252" s="355">
        <v>4680115883567</v>
      </c>
      <c r="E252" s="355"/>
      <c r="F252" s="63">
        <v>0.35</v>
      </c>
      <c r="G252" s="38">
        <v>6</v>
      </c>
      <c r="H252" s="63">
        <v>2.1</v>
      </c>
      <c r="I252" s="63">
        <v>2.36</v>
      </c>
      <c r="J252" s="38">
        <v>156</v>
      </c>
      <c r="K252" s="38" t="s">
        <v>80</v>
      </c>
      <c r="L252" s="39" t="s">
        <v>79</v>
      </c>
      <c r="M252" s="38">
        <v>40</v>
      </c>
      <c r="N252" s="49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2" s="357"/>
      <c r="P252" s="357"/>
      <c r="Q252" s="357"/>
      <c r="R252" s="358"/>
      <c r="S252" s="40" t="s">
        <v>48</v>
      </c>
      <c r="T252" s="40" t="s">
        <v>48</v>
      </c>
      <c r="U252" s="41" t="s">
        <v>0</v>
      </c>
      <c r="V252" s="59">
        <v>75.599999999999994</v>
      </c>
      <c r="W252" s="56">
        <f t="shared" si="14"/>
        <v>75.600000000000009</v>
      </c>
      <c r="X252" s="42">
        <f>IFERROR(IF(W252=0,"",ROUNDUP(W252/H252,0)*0.00753),"")</f>
        <v>0.27107999999999999</v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3">
      <c r="A253" s="64" t="s">
        <v>392</v>
      </c>
      <c r="B253" s="64" t="s">
        <v>393</v>
      </c>
      <c r="C253" s="37">
        <v>4301051134</v>
      </c>
      <c r="D253" s="355">
        <v>4607091381672</v>
      </c>
      <c r="E253" s="355"/>
      <c r="F253" s="63">
        <v>0.6</v>
      </c>
      <c r="G253" s="38">
        <v>6</v>
      </c>
      <c r="H253" s="63">
        <v>3.6</v>
      </c>
      <c r="I253" s="63">
        <v>3.8759999999999999</v>
      </c>
      <c r="J253" s="38">
        <v>120</v>
      </c>
      <c r="K253" s="38" t="s">
        <v>80</v>
      </c>
      <c r="L253" s="39" t="s">
        <v>79</v>
      </c>
      <c r="M253" s="38">
        <v>40</v>
      </c>
      <c r="N253" s="4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57"/>
      <c r="P253" s="357"/>
      <c r="Q253" s="357"/>
      <c r="R253" s="358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4"/>
        <v>0</v>
      </c>
      <c r="X253" s="42" t="str">
        <f>IFERROR(IF(W253=0,"",ROUNDUP(W253/H253,0)*0.00937),"")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3">
      <c r="A254" s="64" t="s">
        <v>394</v>
      </c>
      <c r="B254" s="64" t="s">
        <v>395</v>
      </c>
      <c r="C254" s="37">
        <v>4301051130</v>
      </c>
      <c r="D254" s="355">
        <v>4607091387537</v>
      </c>
      <c r="E254" s="355"/>
      <c r="F254" s="63">
        <v>0.45</v>
      </c>
      <c r="G254" s="38">
        <v>6</v>
      </c>
      <c r="H254" s="63">
        <v>2.7</v>
      </c>
      <c r="I254" s="63">
        <v>2.99</v>
      </c>
      <c r="J254" s="38">
        <v>156</v>
      </c>
      <c r="K254" s="38" t="s">
        <v>80</v>
      </c>
      <c r="L254" s="39" t="s">
        <v>79</v>
      </c>
      <c r="M254" s="38">
        <v>40</v>
      </c>
      <c r="N254" s="4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57"/>
      <c r="P254" s="357"/>
      <c r="Q254" s="357"/>
      <c r="R254" s="358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4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3">
      <c r="A255" s="64" t="s">
        <v>396</v>
      </c>
      <c r="B255" s="64" t="s">
        <v>397</v>
      </c>
      <c r="C255" s="37">
        <v>4301051132</v>
      </c>
      <c r="D255" s="355">
        <v>4607091387513</v>
      </c>
      <c r="E255" s="355"/>
      <c r="F255" s="63">
        <v>0.45</v>
      </c>
      <c r="G255" s="38">
        <v>6</v>
      </c>
      <c r="H255" s="63">
        <v>2.7</v>
      </c>
      <c r="I255" s="63">
        <v>2.9780000000000002</v>
      </c>
      <c r="J255" s="38">
        <v>156</v>
      </c>
      <c r="K255" s="38" t="s">
        <v>80</v>
      </c>
      <c r="L255" s="39" t="s">
        <v>79</v>
      </c>
      <c r="M255" s="38">
        <v>40</v>
      </c>
      <c r="N255" s="4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57"/>
      <c r="P255" s="357"/>
      <c r="Q255" s="357"/>
      <c r="R255" s="358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4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3">
      <c r="A256" s="64" t="s">
        <v>398</v>
      </c>
      <c r="B256" s="64" t="s">
        <v>399</v>
      </c>
      <c r="C256" s="37">
        <v>4301051277</v>
      </c>
      <c r="D256" s="355">
        <v>4680115880511</v>
      </c>
      <c r="E256" s="355"/>
      <c r="F256" s="63">
        <v>0.33</v>
      </c>
      <c r="G256" s="38">
        <v>6</v>
      </c>
      <c r="H256" s="63">
        <v>1.98</v>
      </c>
      <c r="I256" s="63">
        <v>2.1800000000000002</v>
      </c>
      <c r="J256" s="38">
        <v>156</v>
      </c>
      <c r="K256" s="38" t="s">
        <v>80</v>
      </c>
      <c r="L256" s="39" t="s">
        <v>134</v>
      </c>
      <c r="M256" s="38">
        <v>40</v>
      </c>
      <c r="N256" s="49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57"/>
      <c r="P256" s="357"/>
      <c r="Q256" s="357"/>
      <c r="R256" s="358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4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3">
      <c r="A257" s="64" t="s">
        <v>400</v>
      </c>
      <c r="B257" s="64" t="s">
        <v>401</v>
      </c>
      <c r="C257" s="37">
        <v>4301051344</v>
      </c>
      <c r="D257" s="355">
        <v>4680115880412</v>
      </c>
      <c r="E257" s="355"/>
      <c r="F257" s="63">
        <v>0.33</v>
      </c>
      <c r="G257" s="38">
        <v>6</v>
      </c>
      <c r="H257" s="63">
        <v>1.98</v>
      </c>
      <c r="I257" s="63">
        <v>2.246</v>
      </c>
      <c r="J257" s="38">
        <v>156</v>
      </c>
      <c r="K257" s="38" t="s">
        <v>80</v>
      </c>
      <c r="L257" s="39" t="s">
        <v>134</v>
      </c>
      <c r="M257" s="38">
        <v>45</v>
      </c>
      <c r="N257" s="48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57"/>
      <c r="P257" s="357"/>
      <c r="Q257" s="357"/>
      <c r="R257" s="358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4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ht="12.5" x14ac:dyDescent="0.25">
      <c r="A258" s="352"/>
      <c r="B258" s="352"/>
      <c r="C258" s="352"/>
      <c r="D258" s="352"/>
      <c r="E258" s="352"/>
      <c r="F258" s="352"/>
      <c r="G258" s="352"/>
      <c r="H258" s="352"/>
      <c r="I258" s="352"/>
      <c r="J258" s="352"/>
      <c r="K258" s="352"/>
      <c r="L258" s="352"/>
      <c r="M258" s="365"/>
      <c r="N258" s="362" t="s">
        <v>43</v>
      </c>
      <c r="O258" s="363"/>
      <c r="P258" s="363"/>
      <c r="Q258" s="363"/>
      <c r="R258" s="363"/>
      <c r="S258" s="363"/>
      <c r="T258" s="364"/>
      <c r="U258" s="43" t="s">
        <v>42</v>
      </c>
      <c r="V258" s="44">
        <f>IFERROR(V248/H248,"0")+IFERROR(V249/H249,"0")+IFERROR(V250/H250,"0")+IFERROR(V251/H251,"0")+IFERROR(V252/H252,"0")+IFERROR(V253/H253,"0")+IFERROR(V254/H254,"0")+IFERROR(V255/H255,"0")+IFERROR(V256/H256,"0")+IFERROR(V257/H257,"0")</f>
        <v>76.799999999999983</v>
      </c>
      <c r="W258" s="44">
        <f>IFERROR(W248/H248,"0")+IFERROR(W249/H249,"0")+IFERROR(W250/H250,"0")+IFERROR(W251/H251,"0")+IFERROR(W252/H252,"0")+IFERROR(W253/H253,"0")+IFERROR(W254/H254,"0")+IFERROR(W255/H255,"0")+IFERROR(W256/H256,"0")+IFERROR(W257/H257,"0")</f>
        <v>77</v>
      </c>
      <c r="X258" s="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0.57980999999999994</v>
      </c>
      <c r="Y258" s="68"/>
      <c r="Z258" s="68"/>
    </row>
    <row r="259" spans="1:53" ht="12.5" x14ac:dyDescent="0.25">
      <c r="A259" s="352"/>
      <c r="B259" s="352"/>
      <c r="C259" s="352"/>
      <c r="D259" s="352"/>
      <c r="E259" s="352"/>
      <c r="F259" s="352"/>
      <c r="G259" s="352"/>
      <c r="H259" s="352"/>
      <c r="I259" s="352"/>
      <c r="J259" s="352"/>
      <c r="K259" s="352"/>
      <c r="L259" s="352"/>
      <c r="M259" s="365"/>
      <c r="N259" s="362" t="s">
        <v>43</v>
      </c>
      <c r="O259" s="363"/>
      <c r="P259" s="363"/>
      <c r="Q259" s="363"/>
      <c r="R259" s="363"/>
      <c r="S259" s="363"/>
      <c r="T259" s="364"/>
      <c r="U259" s="43" t="s">
        <v>0</v>
      </c>
      <c r="V259" s="44">
        <f>IFERROR(SUM(V248:V257),"0")</f>
        <v>161.27999999999997</v>
      </c>
      <c r="W259" s="44">
        <f>IFERROR(SUM(W248:W257),"0")</f>
        <v>161.70000000000002</v>
      </c>
      <c r="X259" s="43"/>
      <c r="Y259" s="68"/>
      <c r="Z259" s="68"/>
    </row>
    <row r="260" spans="1:53" ht="14.25" customHeight="1" x14ac:dyDescent="0.3">
      <c r="A260" s="368" t="s">
        <v>212</v>
      </c>
      <c r="B260" s="368"/>
      <c r="C260" s="368"/>
      <c r="D260" s="368"/>
      <c r="E260" s="368"/>
      <c r="F260" s="368"/>
      <c r="G260" s="368"/>
      <c r="H260" s="368"/>
      <c r="I260" s="368"/>
      <c r="J260" s="368"/>
      <c r="K260" s="368"/>
      <c r="L260" s="368"/>
      <c r="M260" s="368"/>
      <c r="N260" s="368"/>
      <c r="O260" s="368"/>
      <c r="P260" s="368"/>
      <c r="Q260" s="368"/>
      <c r="R260" s="368"/>
      <c r="S260" s="368"/>
      <c r="T260" s="368"/>
      <c r="U260" s="368"/>
      <c r="V260" s="368"/>
      <c r="W260" s="368"/>
      <c r="X260" s="368"/>
      <c r="Y260" s="67"/>
      <c r="Z260" s="67"/>
    </row>
    <row r="261" spans="1:53" ht="16.5" customHeight="1" x14ac:dyDescent="0.3">
      <c r="A261" s="64" t="s">
        <v>402</v>
      </c>
      <c r="B261" s="64" t="s">
        <v>403</v>
      </c>
      <c r="C261" s="37">
        <v>4301060326</v>
      </c>
      <c r="D261" s="355">
        <v>4607091380880</v>
      </c>
      <c r="E261" s="355"/>
      <c r="F261" s="63">
        <v>1.4</v>
      </c>
      <c r="G261" s="38">
        <v>6</v>
      </c>
      <c r="H261" s="63">
        <v>8.4</v>
      </c>
      <c r="I261" s="63">
        <v>8.9640000000000004</v>
      </c>
      <c r="J261" s="38">
        <v>56</v>
      </c>
      <c r="K261" s="38" t="s">
        <v>115</v>
      </c>
      <c r="L261" s="39" t="s">
        <v>79</v>
      </c>
      <c r="M261" s="38">
        <v>30</v>
      </c>
      <c r="N261" s="48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57"/>
      <c r="P261" s="357"/>
      <c r="Q261" s="357"/>
      <c r="R261" s="358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3">
      <c r="A262" s="64" t="s">
        <v>404</v>
      </c>
      <c r="B262" s="64" t="s">
        <v>405</v>
      </c>
      <c r="C262" s="37">
        <v>4301060308</v>
      </c>
      <c r="D262" s="355">
        <v>4607091384482</v>
      </c>
      <c r="E262" s="355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115</v>
      </c>
      <c r="L262" s="39" t="s">
        <v>79</v>
      </c>
      <c r="M262" s="38">
        <v>30</v>
      </c>
      <c r="N262" s="48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57"/>
      <c r="P262" s="357"/>
      <c r="Q262" s="357"/>
      <c r="R262" s="358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16.5" customHeight="1" x14ac:dyDescent="0.3">
      <c r="A263" s="64" t="s">
        <v>406</v>
      </c>
      <c r="B263" s="64" t="s">
        <v>407</v>
      </c>
      <c r="C263" s="37">
        <v>4301060325</v>
      </c>
      <c r="D263" s="355">
        <v>4607091380897</v>
      </c>
      <c r="E263" s="355"/>
      <c r="F263" s="63">
        <v>1.4</v>
      </c>
      <c r="G263" s="38">
        <v>6</v>
      </c>
      <c r="H263" s="63">
        <v>8.4</v>
      </c>
      <c r="I263" s="63">
        <v>8.9640000000000004</v>
      </c>
      <c r="J263" s="38">
        <v>56</v>
      </c>
      <c r="K263" s="38" t="s">
        <v>115</v>
      </c>
      <c r="L263" s="39" t="s">
        <v>79</v>
      </c>
      <c r="M263" s="38">
        <v>30</v>
      </c>
      <c r="N263" s="4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57"/>
      <c r="P263" s="357"/>
      <c r="Q263" s="357"/>
      <c r="R263" s="358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IFERROR(IF(W263=0,"",ROUNDUP(W263/H263,0)*0.02175),"")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12.5" x14ac:dyDescent="0.25">
      <c r="A264" s="352"/>
      <c r="B264" s="352"/>
      <c r="C264" s="352"/>
      <c r="D264" s="352"/>
      <c r="E264" s="352"/>
      <c r="F264" s="352"/>
      <c r="G264" s="352"/>
      <c r="H264" s="352"/>
      <c r="I264" s="352"/>
      <c r="J264" s="352"/>
      <c r="K264" s="352"/>
      <c r="L264" s="352"/>
      <c r="M264" s="365"/>
      <c r="N264" s="362" t="s">
        <v>43</v>
      </c>
      <c r="O264" s="363"/>
      <c r="P264" s="363"/>
      <c r="Q264" s="363"/>
      <c r="R264" s="363"/>
      <c r="S264" s="363"/>
      <c r="T264" s="364"/>
      <c r="U264" s="43" t="s">
        <v>42</v>
      </c>
      <c r="V264" s="44">
        <f>IFERROR(V261/H261,"0")+IFERROR(V262/H262,"0")+IFERROR(V263/H263,"0")</f>
        <v>0</v>
      </c>
      <c r="W264" s="44">
        <f>IFERROR(W261/H261,"0")+IFERROR(W262/H262,"0")+IFERROR(W263/H263,"0")</f>
        <v>0</v>
      </c>
      <c r="X264" s="44">
        <f>IFERROR(IF(X261="",0,X261),"0")+IFERROR(IF(X262="",0,X262),"0")+IFERROR(IF(X263="",0,X263),"0")</f>
        <v>0</v>
      </c>
      <c r="Y264" s="68"/>
      <c r="Z264" s="68"/>
    </row>
    <row r="265" spans="1:53" ht="12.5" x14ac:dyDescent="0.25">
      <c r="A265" s="352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65"/>
      <c r="N265" s="362" t="s">
        <v>43</v>
      </c>
      <c r="O265" s="363"/>
      <c r="P265" s="363"/>
      <c r="Q265" s="363"/>
      <c r="R265" s="363"/>
      <c r="S265" s="363"/>
      <c r="T265" s="364"/>
      <c r="U265" s="43" t="s">
        <v>0</v>
      </c>
      <c r="V265" s="44">
        <f>IFERROR(SUM(V261:V263),"0")</f>
        <v>0</v>
      </c>
      <c r="W265" s="44">
        <f>IFERROR(SUM(W261:W263),"0")</f>
        <v>0</v>
      </c>
      <c r="X265" s="43"/>
      <c r="Y265" s="68"/>
      <c r="Z265" s="68"/>
    </row>
    <row r="266" spans="1:53" ht="14.25" customHeight="1" x14ac:dyDescent="0.3">
      <c r="A266" s="368" t="s">
        <v>97</v>
      </c>
      <c r="B266" s="368"/>
      <c r="C266" s="368"/>
      <c r="D266" s="368"/>
      <c r="E266" s="368"/>
      <c r="F266" s="368"/>
      <c r="G266" s="368"/>
      <c r="H266" s="368"/>
      <c r="I266" s="368"/>
      <c r="J266" s="368"/>
      <c r="K266" s="368"/>
      <c r="L266" s="368"/>
      <c r="M266" s="368"/>
      <c r="N266" s="368"/>
      <c r="O266" s="368"/>
      <c r="P266" s="368"/>
      <c r="Q266" s="368"/>
      <c r="R266" s="368"/>
      <c r="S266" s="368"/>
      <c r="T266" s="368"/>
      <c r="U266" s="368"/>
      <c r="V266" s="368"/>
      <c r="W266" s="368"/>
      <c r="X266" s="368"/>
      <c r="Y266" s="67"/>
      <c r="Z266" s="67"/>
    </row>
    <row r="267" spans="1:53" ht="16.5" customHeight="1" x14ac:dyDescent="0.3">
      <c r="A267" s="64" t="s">
        <v>408</v>
      </c>
      <c r="B267" s="64" t="s">
        <v>409</v>
      </c>
      <c r="C267" s="37">
        <v>4301030232</v>
      </c>
      <c r="D267" s="355">
        <v>4607091388374</v>
      </c>
      <c r="E267" s="355"/>
      <c r="F267" s="63">
        <v>0.38</v>
      </c>
      <c r="G267" s="38">
        <v>8</v>
      </c>
      <c r="H267" s="63">
        <v>3.04</v>
      </c>
      <c r="I267" s="63">
        <v>3.28</v>
      </c>
      <c r="J267" s="38">
        <v>156</v>
      </c>
      <c r="K267" s="38" t="s">
        <v>80</v>
      </c>
      <c r="L267" s="39" t="s">
        <v>101</v>
      </c>
      <c r="M267" s="38">
        <v>180</v>
      </c>
      <c r="N267" s="485" t="s">
        <v>410</v>
      </c>
      <c r="O267" s="357"/>
      <c r="P267" s="357"/>
      <c r="Q267" s="357"/>
      <c r="R267" s="358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customHeight="1" x14ac:dyDescent="0.3">
      <c r="A268" s="64" t="s">
        <v>411</v>
      </c>
      <c r="B268" s="64" t="s">
        <v>412</v>
      </c>
      <c r="C268" s="37">
        <v>4301030235</v>
      </c>
      <c r="D268" s="355">
        <v>4607091388381</v>
      </c>
      <c r="E268" s="355"/>
      <c r="F268" s="63">
        <v>0.38</v>
      </c>
      <c r="G268" s="38">
        <v>8</v>
      </c>
      <c r="H268" s="63">
        <v>3.04</v>
      </c>
      <c r="I268" s="63">
        <v>3.32</v>
      </c>
      <c r="J268" s="38">
        <v>156</v>
      </c>
      <c r="K268" s="38" t="s">
        <v>80</v>
      </c>
      <c r="L268" s="39" t="s">
        <v>101</v>
      </c>
      <c r="M268" s="38">
        <v>180</v>
      </c>
      <c r="N268" s="486" t="s">
        <v>413</v>
      </c>
      <c r="O268" s="357"/>
      <c r="P268" s="357"/>
      <c r="Q268" s="357"/>
      <c r="R268" s="358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customHeight="1" x14ac:dyDescent="0.3">
      <c r="A269" s="64" t="s">
        <v>414</v>
      </c>
      <c r="B269" s="64" t="s">
        <v>415</v>
      </c>
      <c r="C269" s="37">
        <v>4301030233</v>
      </c>
      <c r="D269" s="355">
        <v>4607091388404</v>
      </c>
      <c r="E269" s="355"/>
      <c r="F269" s="63">
        <v>0.17</v>
      </c>
      <c r="G269" s="38">
        <v>15</v>
      </c>
      <c r="H269" s="63">
        <v>2.5499999999999998</v>
      </c>
      <c r="I269" s="63">
        <v>2.9</v>
      </c>
      <c r="J269" s="38">
        <v>156</v>
      </c>
      <c r="K269" s="38" t="s">
        <v>80</v>
      </c>
      <c r="L269" s="39" t="s">
        <v>101</v>
      </c>
      <c r="M269" s="38">
        <v>180</v>
      </c>
      <c r="N269" s="4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57"/>
      <c r="P269" s="357"/>
      <c r="Q269" s="357"/>
      <c r="R269" s="358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ht="12.5" x14ac:dyDescent="0.25">
      <c r="A270" s="352"/>
      <c r="B270" s="352"/>
      <c r="C270" s="352"/>
      <c r="D270" s="352"/>
      <c r="E270" s="352"/>
      <c r="F270" s="352"/>
      <c r="G270" s="352"/>
      <c r="H270" s="352"/>
      <c r="I270" s="352"/>
      <c r="J270" s="352"/>
      <c r="K270" s="352"/>
      <c r="L270" s="352"/>
      <c r="M270" s="365"/>
      <c r="N270" s="362" t="s">
        <v>43</v>
      </c>
      <c r="O270" s="363"/>
      <c r="P270" s="363"/>
      <c r="Q270" s="363"/>
      <c r="R270" s="363"/>
      <c r="S270" s="363"/>
      <c r="T270" s="364"/>
      <c r="U270" s="43" t="s">
        <v>42</v>
      </c>
      <c r="V270" s="44">
        <f>IFERROR(V267/H267,"0")+IFERROR(V268/H268,"0")+IFERROR(V269/H269,"0")</f>
        <v>0</v>
      </c>
      <c r="W270" s="44">
        <f>IFERROR(W267/H267,"0")+IFERROR(W268/H268,"0")+IFERROR(W269/H269,"0")</f>
        <v>0</v>
      </c>
      <c r="X270" s="44">
        <f>IFERROR(IF(X267="",0,X267),"0")+IFERROR(IF(X268="",0,X268),"0")+IFERROR(IF(X269="",0,X269),"0")</f>
        <v>0</v>
      </c>
      <c r="Y270" s="68"/>
      <c r="Z270" s="68"/>
    </row>
    <row r="271" spans="1:53" ht="12.5" x14ac:dyDescent="0.25">
      <c r="A271" s="352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65"/>
      <c r="N271" s="362" t="s">
        <v>43</v>
      </c>
      <c r="O271" s="363"/>
      <c r="P271" s="363"/>
      <c r="Q271" s="363"/>
      <c r="R271" s="363"/>
      <c r="S271" s="363"/>
      <c r="T271" s="364"/>
      <c r="U271" s="43" t="s">
        <v>0</v>
      </c>
      <c r="V271" s="44">
        <f>IFERROR(SUM(V267:V269),"0")</f>
        <v>0</v>
      </c>
      <c r="W271" s="44">
        <f>IFERROR(SUM(W267:W269),"0")</f>
        <v>0</v>
      </c>
      <c r="X271" s="43"/>
      <c r="Y271" s="68"/>
      <c r="Z271" s="68"/>
    </row>
    <row r="272" spans="1:53" ht="14.25" customHeight="1" x14ac:dyDescent="0.3">
      <c r="A272" s="368" t="s">
        <v>416</v>
      </c>
      <c r="B272" s="368"/>
      <c r="C272" s="368"/>
      <c r="D272" s="368"/>
      <c r="E272" s="368"/>
      <c r="F272" s="368"/>
      <c r="G272" s="368"/>
      <c r="H272" s="368"/>
      <c r="I272" s="368"/>
      <c r="J272" s="368"/>
      <c r="K272" s="368"/>
      <c r="L272" s="368"/>
      <c r="M272" s="368"/>
      <c r="N272" s="368"/>
      <c r="O272" s="368"/>
      <c r="P272" s="368"/>
      <c r="Q272" s="368"/>
      <c r="R272" s="368"/>
      <c r="S272" s="368"/>
      <c r="T272" s="368"/>
      <c r="U272" s="368"/>
      <c r="V272" s="368"/>
      <c r="W272" s="368"/>
      <c r="X272" s="368"/>
      <c r="Y272" s="67"/>
      <c r="Z272" s="67"/>
    </row>
    <row r="273" spans="1:53" ht="16.5" customHeight="1" x14ac:dyDescent="0.3">
      <c r="A273" s="64" t="s">
        <v>417</v>
      </c>
      <c r="B273" s="64" t="s">
        <v>418</v>
      </c>
      <c r="C273" s="37">
        <v>4301180007</v>
      </c>
      <c r="D273" s="355">
        <v>4680115881808</v>
      </c>
      <c r="E273" s="355"/>
      <c r="F273" s="63">
        <v>0.1</v>
      </c>
      <c r="G273" s="38">
        <v>20</v>
      </c>
      <c r="H273" s="63">
        <v>2</v>
      </c>
      <c r="I273" s="63">
        <v>2.2400000000000002</v>
      </c>
      <c r="J273" s="38">
        <v>238</v>
      </c>
      <c r="K273" s="38" t="s">
        <v>420</v>
      </c>
      <c r="L273" s="39" t="s">
        <v>419</v>
      </c>
      <c r="M273" s="38">
        <v>730</v>
      </c>
      <c r="N273" s="4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57"/>
      <c r="P273" s="357"/>
      <c r="Q273" s="357"/>
      <c r="R273" s="358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IFERROR(IF(W273=0,"",ROUNDUP(W273/H273,0)*0.00474),"")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3">
      <c r="A274" s="64" t="s">
        <v>421</v>
      </c>
      <c r="B274" s="64" t="s">
        <v>422</v>
      </c>
      <c r="C274" s="37">
        <v>4301180006</v>
      </c>
      <c r="D274" s="355">
        <v>4680115881822</v>
      </c>
      <c r="E274" s="355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420</v>
      </c>
      <c r="L274" s="39" t="s">
        <v>419</v>
      </c>
      <c r="M274" s="38">
        <v>730</v>
      </c>
      <c r="N274" s="4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57"/>
      <c r="P274" s="357"/>
      <c r="Q274" s="357"/>
      <c r="R274" s="358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3">
      <c r="A275" s="64" t="s">
        <v>423</v>
      </c>
      <c r="B275" s="64" t="s">
        <v>424</v>
      </c>
      <c r="C275" s="37">
        <v>4301180001</v>
      </c>
      <c r="D275" s="355">
        <v>4680115880016</v>
      </c>
      <c r="E275" s="355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420</v>
      </c>
      <c r="L275" s="39" t="s">
        <v>419</v>
      </c>
      <c r="M275" s="38">
        <v>730</v>
      </c>
      <c r="N275" s="4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57"/>
      <c r="P275" s="357"/>
      <c r="Q275" s="357"/>
      <c r="R275" s="358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t="12.5" x14ac:dyDescent="0.25">
      <c r="A276" s="352"/>
      <c r="B276" s="352"/>
      <c r="C276" s="352"/>
      <c r="D276" s="352"/>
      <c r="E276" s="352"/>
      <c r="F276" s="352"/>
      <c r="G276" s="352"/>
      <c r="H276" s="352"/>
      <c r="I276" s="352"/>
      <c r="J276" s="352"/>
      <c r="K276" s="352"/>
      <c r="L276" s="352"/>
      <c r="M276" s="365"/>
      <c r="N276" s="362" t="s">
        <v>43</v>
      </c>
      <c r="O276" s="363"/>
      <c r="P276" s="363"/>
      <c r="Q276" s="363"/>
      <c r="R276" s="363"/>
      <c r="S276" s="363"/>
      <c r="T276" s="364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ht="12.5" x14ac:dyDescent="0.25">
      <c r="A277" s="352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65"/>
      <c r="N277" s="362" t="s">
        <v>43</v>
      </c>
      <c r="O277" s="363"/>
      <c r="P277" s="363"/>
      <c r="Q277" s="363"/>
      <c r="R277" s="363"/>
      <c r="S277" s="363"/>
      <c r="T277" s="364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6.5" customHeight="1" x14ac:dyDescent="0.3">
      <c r="A278" s="377" t="s">
        <v>425</v>
      </c>
      <c r="B278" s="377"/>
      <c r="C278" s="377"/>
      <c r="D278" s="377"/>
      <c r="E278" s="377"/>
      <c r="F278" s="377"/>
      <c r="G278" s="377"/>
      <c r="H278" s="377"/>
      <c r="I278" s="377"/>
      <c r="J278" s="377"/>
      <c r="K278" s="377"/>
      <c r="L278" s="377"/>
      <c r="M278" s="377"/>
      <c r="N278" s="377"/>
      <c r="O278" s="377"/>
      <c r="P278" s="377"/>
      <c r="Q278" s="377"/>
      <c r="R278" s="377"/>
      <c r="S278" s="377"/>
      <c r="T278" s="377"/>
      <c r="U278" s="377"/>
      <c r="V278" s="377"/>
      <c r="W278" s="377"/>
      <c r="X278" s="377"/>
      <c r="Y278" s="66"/>
      <c r="Z278" s="66"/>
    </row>
    <row r="279" spans="1:53" ht="14.25" customHeight="1" x14ac:dyDescent="0.3">
      <c r="A279" s="368" t="s">
        <v>119</v>
      </c>
      <c r="B279" s="368"/>
      <c r="C279" s="368"/>
      <c r="D279" s="368"/>
      <c r="E279" s="368"/>
      <c r="F279" s="368"/>
      <c r="G279" s="368"/>
      <c r="H279" s="368"/>
      <c r="I279" s="368"/>
      <c r="J279" s="368"/>
      <c r="K279" s="368"/>
      <c r="L279" s="368"/>
      <c r="M279" s="368"/>
      <c r="N279" s="368"/>
      <c r="O279" s="368"/>
      <c r="P279" s="368"/>
      <c r="Q279" s="368"/>
      <c r="R279" s="368"/>
      <c r="S279" s="368"/>
      <c r="T279" s="368"/>
      <c r="U279" s="368"/>
      <c r="V279" s="368"/>
      <c r="W279" s="368"/>
      <c r="X279" s="368"/>
      <c r="Y279" s="67"/>
      <c r="Z279" s="67"/>
    </row>
    <row r="280" spans="1:53" ht="27" customHeight="1" x14ac:dyDescent="0.3">
      <c r="A280" s="64" t="s">
        <v>426</v>
      </c>
      <c r="B280" s="64" t="s">
        <v>427</v>
      </c>
      <c r="C280" s="37">
        <v>4301011315</v>
      </c>
      <c r="D280" s="355">
        <v>4607091387421</v>
      </c>
      <c r="E280" s="355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115</v>
      </c>
      <c r="L280" s="39" t="s">
        <v>114</v>
      </c>
      <c r="M280" s="38">
        <v>55</v>
      </c>
      <c r="N280" s="48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57"/>
      <c r="P280" s="357"/>
      <c r="Q280" s="357"/>
      <c r="R280" s="358"/>
      <c r="S280" s="40" t="s">
        <v>48</v>
      </c>
      <c r="T280" s="40" t="s">
        <v>48</v>
      </c>
      <c r="U280" s="41" t="s">
        <v>0</v>
      </c>
      <c r="V280" s="59">
        <v>0</v>
      </c>
      <c r="W280" s="56">
        <f t="shared" ref="W280:W287" si="15">IFERROR(IF(V280="",0,CEILING((V280/$H280),1)*$H280),"")</f>
        <v>0</v>
      </c>
      <c r="X280" s="42" t="str">
        <f>IFERROR(IF(W280=0,"",ROUNDUP(W280/H280,0)*0.02175),"")</f>
        <v/>
      </c>
      <c r="Y280" s="69" t="s">
        <v>48</v>
      </c>
      <c r="Z280" s="70" t="s">
        <v>48</v>
      </c>
      <c r="AD280" s="71"/>
      <c r="BA280" s="231" t="s">
        <v>66</v>
      </c>
    </row>
    <row r="281" spans="1:53" ht="27" customHeight="1" x14ac:dyDescent="0.3">
      <c r="A281" s="64" t="s">
        <v>426</v>
      </c>
      <c r="B281" s="64" t="s">
        <v>428</v>
      </c>
      <c r="C281" s="37">
        <v>4301011121</v>
      </c>
      <c r="D281" s="355">
        <v>4607091387421</v>
      </c>
      <c r="E281" s="355"/>
      <c r="F281" s="63">
        <v>1.35</v>
      </c>
      <c r="G281" s="38">
        <v>8</v>
      </c>
      <c r="H281" s="63">
        <v>10.8</v>
      </c>
      <c r="I281" s="63">
        <v>11.28</v>
      </c>
      <c r="J281" s="38">
        <v>48</v>
      </c>
      <c r="K281" s="38" t="s">
        <v>115</v>
      </c>
      <c r="L281" s="39" t="s">
        <v>123</v>
      </c>
      <c r="M281" s="38">
        <v>55</v>
      </c>
      <c r="N281" s="4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57"/>
      <c r="P281" s="357"/>
      <c r="Q281" s="357"/>
      <c r="R281" s="358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5"/>
        <v>0</v>
      </c>
      <c r="X281" s="42" t="str">
        <f>IFERROR(IF(W281=0,"",ROUNDUP(W281/H281,0)*0.02039),"")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customHeight="1" x14ac:dyDescent="0.3">
      <c r="A282" s="64" t="s">
        <v>429</v>
      </c>
      <c r="B282" s="64" t="s">
        <v>430</v>
      </c>
      <c r="C282" s="37">
        <v>4301011619</v>
      </c>
      <c r="D282" s="355">
        <v>4607091387452</v>
      </c>
      <c r="E282" s="355"/>
      <c r="F282" s="63">
        <v>1.45</v>
      </c>
      <c r="G282" s="38">
        <v>8</v>
      </c>
      <c r="H282" s="63">
        <v>11.6</v>
      </c>
      <c r="I282" s="63">
        <v>12.08</v>
      </c>
      <c r="J282" s="38">
        <v>56</v>
      </c>
      <c r="K282" s="38" t="s">
        <v>115</v>
      </c>
      <c r="L282" s="39" t="s">
        <v>114</v>
      </c>
      <c r="M282" s="38">
        <v>55</v>
      </c>
      <c r="N282" s="4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57"/>
      <c r="P282" s="357"/>
      <c r="Q282" s="357"/>
      <c r="R282" s="358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5"/>
        <v>0</v>
      </c>
      <c r="X282" s="42" t="str">
        <f>IFERROR(IF(W282=0,"",ROUNDUP(W282/H282,0)*0.02175),"")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customHeight="1" x14ac:dyDescent="0.3">
      <c r="A283" s="64" t="s">
        <v>429</v>
      </c>
      <c r="B283" s="64" t="s">
        <v>431</v>
      </c>
      <c r="C283" s="37">
        <v>4301011322</v>
      </c>
      <c r="D283" s="355">
        <v>4607091387452</v>
      </c>
      <c r="E283" s="355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115</v>
      </c>
      <c r="L283" s="39" t="s">
        <v>134</v>
      </c>
      <c r="M283" s="38">
        <v>55</v>
      </c>
      <c r="N283" s="4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57"/>
      <c r="P283" s="357"/>
      <c r="Q283" s="357"/>
      <c r="R283" s="358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5"/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3">
      <c r="A284" s="64" t="s">
        <v>429</v>
      </c>
      <c r="B284" s="64" t="s">
        <v>432</v>
      </c>
      <c r="C284" s="37">
        <v>4301011396</v>
      </c>
      <c r="D284" s="355">
        <v>4607091387452</v>
      </c>
      <c r="E284" s="355"/>
      <c r="F284" s="63">
        <v>1.35</v>
      </c>
      <c r="G284" s="38">
        <v>8</v>
      </c>
      <c r="H284" s="63">
        <v>10.8</v>
      </c>
      <c r="I284" s="63">
        <v>11.28</v>
      </c>
      <c r="J284" s="38">
        <v>48</v>
      </c>
      <c r="K284" s="38" t="s">
        <v>115</v>
      </c>
      <c r="L284" s="39" t="s">
        <v>123</v>
      </c>
      <c r="M284" s="38">
        <v>55</v>
      </c>
      <c r="N284" s="4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57"/>
      <c r="P284" s="357"/>
      <c r="Q284" s="357"/>
      <c r="R284" s="358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5"/>
        <v>0</v>
      </c>
      <c r="X284" s="42" t="str">
        <f>IFERROR(IF(W284=0,"",ROUNDUP(W284/H284,0)*0.02039),"")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3">
      <c r="A285" s="64" t="s">
        <v>433</v>
      </c>
      <c r="B285" s="64" t="s">
        <v>434</v>
      </c>
      <c r="C285" s="37">
        <v>4301011313</v>
      </c>
      <c r="D285" s="355">
        <v>4607091385984</v>
      </c>
      <c r="E285" s="355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115</v>
      </c>
      <c r="L285" s="39" t="s">
        <v>114</v>
      </c>
      <c r="M285" s="38">
        <v>55</v>
      </c>
      <c r="N285" s="4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57"/>
      <c r="P285" s="357"/>
      <c r="Q285" s="357"/>
      <c r="R285" s="358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5"/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3">
      <c r="A286" s="64" t="s">
        <v>435</v>
      </c>
      <c r="B286" s="64" t="s">
        <v>436</v>
      </c>
      <c r="C286" s="37">
        <v>4301011316</v>
      </c>
      <c r="D286" s="355">
        <v>4607091387438</v>
      </c>
      <c r="E286" s="355"/>
      <c r="F286" s="63">
        <v>0.5</v>
      </c>
      <c r="G286" s="38">
        <v>10</v>
      </c>
      <c r="H286" s="63">
        <v>5</v>
      </c>
      <c r="I286" s="63">
        <v>5.24</v>
      </c>
      <c r="J286" s="38">
        <v>120</v>
      </c>
      <c r="K286" s="38" t="s">
        <v>80</v>
      </c>
      <c r="L286" s="39" t="s">
        <v>114</v>
      </c>
      <c r="M286" s="38">
        <v>55</v>
      </c>
      <c r="N286" s="4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57"/>
      <c r="P286" s="357"/>
      <c r="Q286" s="357"/>
      <c r="R286" s="358"/>
      <c r="S286" s="40" t="s">
        <v>48</v>
      </c>
      <c r="T286" s="40" t="s">
        <v>48</v>
      </c>
      <c r="U286" s="41" t="s">
        <v>0</v>
      </c>
      <c r="V286" s="59">
        <v>120</v>
      </c>
      <c r="W286" s="56">
        <f t="shared" si="15"/>
        <v>120</v>
      </c>
      <c r="X286" s="42">
        <f>IFERROR(IF(W286=0,"",ROUNDUP(W286/H286,0)*0.00937),"")</f>
        <v>0.22488</v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3">
      <c r="A287" s="64" t="s">
        <v>437</v>
      </c>
      <c r="B287" s="64" t="s">
        <v>438</v>
      </c>
      <c r="C287" s="37">
        <v>4301011318</v>
      </c>
      <c r="D287" s="355">
        <v>4607091387469</v>
      </c>
      <c r="E287" s="355"/>
      <c r="F287" s="63">
        <v>0.5</v>
      </c>
      <c r="G287" s="38">
        <v>10</v>
      </c>
      <c r="H287" s="63">
        <v>5</v>
      </c>
      <c r="I287" s="63">
        <v>5.21</v>
      </c>
      <c r="J287" s="38">
        <v>120</v>
      </c>
      <c r="K287" s="38" t="s">
        <v>80</v>
      </c>
      <c r="L287" s="39" t="s">
        <v>79</v>
      </c>
      <c r="M287" s="38">
        <v>55</v>
      </c>
      <c r="N287" s="47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57"/>
      <c r="P287" s="357"/>
      <c r="Q287" s="357"/>
      <c r="R287" s="358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5"/>
        <v>0</v>
      </c>
      <c r="X287" s="42" t="str">
        <f>IFERROR(IF(W287=0,"",ROUNDUP(W287/H287,0)*0.00937),"")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ht="12.5" x14ac:dyDescent="0.25">
      <c r="A288" s="352"/>
      <c r="B288" s="352"/>
      <c r="C288" s="352"/>
      <c r="D288" s="352"/>
      <c r="E288" s="352"/>
      <c r="F288" s="352"/>
      <c r="G288" s="352"/>
      <c r="H288" s="352"/>
      <c r="I288" s="352"/>
      <c r="J288" s="352"/>
      <c r="K288" s="352"/>
      <c r="L288" s="352"/>
      <c r="M288" s="365"/>
      <c r="N288" s="362" t="s">
        <v>43</v>
      </c>
      <c r="O288" s="363"/>
      <c r="P288" s="363"/>
      <c r="Q288" s="363"/>
      <c r="R288" s="363"/>
      <c r="S288" s="363"/>
      <c r="T288" s="364"/>
      <c r="U288" s="43" t="s">
        <v>42</v>
      </c>
      <c r="V288" s="44">
        <f>IFERROR(V280/H280,"0")+IFERROR(V281/H281,"0")+IFERROR(V282/H282,"0")+IFERROR(V283/H283,"0")+IFERROR(V284/H284,"0")+IFERROR(V285/H285,"0")+IFERROR(V286/H286,"0")+IFERROR(V287/H287,"0")</f>
        <v>24</v>
      </c>
      <c r="W288" s="44">
        <f>IFERROR(W280/H280,"0")+IFERROR(W281/H281,"0")+IFERROR(W282/H282,"0")+IFERROR(W283/H283,"0")+IFERROR(W284/H284,"0")+IFERROR(W285/H285,"0")+IFERROR(W286/H286,"0")+IFERROR(W287/H287,"0")</f>
        <v>24</v>
      </c>
      <c r="X288" s="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0.22488</v>
      </c>
      <c r="Y288" s="68"/>
      <c r="Z288" s="68"/>
    </row>
    <row r="289" spans="1:53" ht="12.5" x14ac:dyDescent="0.25">
      <c r="A289" s="352"/>
      <c r="B289" s="352"/>
      <c r="C289" s="352"/>
      <c r="D289" s="352"/>
      <c r="E289" s="352"/>
      <c r="F289" s="352"/>
      <c r="G289" s="352"/>
      <c r="H289" s="352"/>
      <c r="I289" s="352"/>
      <c r="J289" s="352"/>
      <c r="K289" s="352"/>
      <c r="L289" s="352"/>
      <c r="M289" s="365"/>
      <c r="N289" s="362" t="s">
        <v>43</v>
      </c>
      <c r="O289" s="363"/>
      <c r="P289" s="363"/>
      <c r="Q289" s="363"/>
      <c r="R289" s="363"/>
      <c r="S289" s="363"/>
      <c r="T289" s="364"/>
      <c r="U289" s="43" t="s">
        <v>0</v>
      </c>
      <c r="V289" s="44">
        <f>IFERROR(SUM(V280:V287),"0")</f>
        <v>120</v>
      </c>
      <c r="W289" s="44">
        <f>IFERROR(SUM(W280:W287),"0")</f>
        <v>120</v>
      </c>
      <c r="X289" s="43"/>
      <c r="Y289" s="68"/>
      <c r="Z289" s="68"/>
    </row>
    <row r="290" spans="1:53" ht="14.25" customHeight="1" x14ac:dyDescent="0.3">
      <c r="A290" s="368" t="s">
        <v>76</v>
      </c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68"/>
      <c r="N290" s="368"/>
      <c r="O290" s="368"/>
      <c r="P290" s="368"/>
      <c r="Q290" s="368"/>
      <c r="R290" s="368"/>
      <c r="S290" s="368"/>
      <c r="T290" s="368"/>
      <c r="U290" s="368"/>
      <c r="V290" s="368"/>
      <c r="W290" s="368"/>
      <c r="X290" s="368"/>
      <c r="Y290" s="67"/>
      <c r="Z290" s="67"/>
    </row>
    <row r="291" spans="1:53" ht="27" customHeight="1" x14ac:dyDescent="0.3">
      <c r="A291" s="64" t="s">
        <v>439</v>
      </c>
      <c r="B291" s="64" t="s">
        <v>440</v>
      </c>
      <c r="C291" s="37">
        <v>4301031154</v>
      </c>
      <c r="D291" s="355">
        <v>4607091387292</v>
      </c>
      <c r="E291" s="355"/>
      <c r="F291" s="63">
        <v>0.73</v>
      </c>
      <c r="G291" s="38">
        <v>6</v>
      </c>
      <c r="H291" s="63">
        <v>4.38</v>
      </c>
      <c r="I291" s="63">
        <v>4.6399999999999997</v>
      </c>
      <c r="J291" s="38">
        <v>156</v>
      </c>
      <c r="K291" s="38" t="s">
        <v>80</v>
      </c>
      <c r="L291" s="39" t="s">
        <v>79</v>
      </c>
      <c r="M291" s="38">
        <v>45</v>
      </c>
      <c r="N291" s="47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57"/>
      <c r="P291" s="357"/>
      <c r="Q291" s="357"/>
      <c r="R291" s="358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3">
      <c r="A292" s="64" t="s">
        <v>441</v>
      </c>
      <c r="B292" s="64" t="s">
        <v>442</v>
      </c>
      <c r="C292" s="37">
        <v>4301031155</v>
      </c>
      <c r="D292" s="355">
        <v>4607091387315</v>
      </c>
      <c r="E292" s="355"/>
      <c r="F292" s="63">
        <v>0.7</v>
      </c>
      <c r="G292" s="38">
        <v>4</v>
      </c>
      <c r="H292" s="63">
        <v>2.8</v>
      </c>
      <c r="I292" s="63">
        <v>3.048</v>
      </c>
      <c r="J292" s="38">
        <v>156</v>
      </c>
      <c r="K292" s="38" t="s">
        <v>80</v>
      </c>
      <c r="L292" s="39" t="s">
        <v>79</v>
      </c>
      <c r="M292" s="38">
        <v>45</v>
      </c>
      <c r="N292" s="4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57"/>
      <c r="P292" s="357"/>
      <c r="Q292" s="357"/>
      <c r="R292" s="358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12.5" x14ac:dyDescent="0.25">
      <c r="A293" s="352"/>
      <c r="B293" s="352"/>
      <c r="C293" s="352"/>
      <c r="D293" s="352"/>
      <c r="E293" s="352"/>
      <c r="F293" s="352"/>
      <c r="G293" s="352"/>
      <c r="H293" s="352"/>
      <c r="I293" s="352"/>
      <c r="J293" s="352"/>
      <c r="K293" s="352"/>
      <c r="L293" s="352"/>
      <c r="M293" s="365"/>
      <c r="N293" s="362" t="s">
        <v>43</v>
      </c>
      <c r="O293" s="363"/>
      <c r="P293" s="363"/>
      <c r="Q293" s="363"/>
      <c r="R293" s="363"/>
      <c r="S293" s="363"/>
      <c r="T293" s="364"/>
      <c r="U293" s="43" t="s">
        <v>42</v>
      </c>
      <c r="V293" s="44">
        <f>IFERROR(V291/H291,"0")+IFERROR(V292/H292,"0")</f>
        <v>0</v>
      </c>
      <c r="W293" s="44">
        <f>IFERROR(W291/H291,"0")+IFERROR(W292/H292,"0")</f>
        <v>0</v>
      </c>
      <c r="X293" s="44">
        <f>IFERROR(IF(X291="",0,X291),"0")+IFERROR(IF(X292="",0,X292),"0")</f>
        <v>0</v>
      </c>
      <c r="Y293" s="68"/>
      <c r="Z293" s="68"/>
    </row>
    <row r="294" spans="1:53" ht="12.5" x14ac:dyDescent="0.25">
      <c r="A294" s="352"/>
      <c r="B294" s="352"/>
      <c r="C294" s="352"/>
      <c r="D294" s="352"/>
      <c r="E294" s="352"/>
      <c r="F294" s="352"/>
      <c r="G294" s="352"/>
      <c r="H294" s="352"/>
      <c r="I294" s="352"/>
      <c r="J294" s="352"/>
      <c r="K294" s="352"/>
      <c r="L294" s="352"/>
      <c r="M294" s="365"/>
      <c r="N294" s="362" t="s">
        <v>43</v>
      </c>
      <c r="O294" s="363"/>
      <c r="P294" s="363"/>
      <c r="Q294" s="363"/>
      <c r="R294" s="363"/>
      <c r="S294" s="363"/>
      <c r="T294" s="364"/>
      <c r="U294" s="43" t="s">
        <v>0</v>
      </c>
      <c r="V294" s="44">
        <f>IFERROR(SUM(V291:V292),"0")</f>
        <v>0</v>
      </c>
      <c r="W294" s="44">
        <f>IFERROR(SUM(W291:W292),"0")</f>
        <v>0</v>
      </c>
      <c r="X294" s="43"/>
      <c r="Y294" s="68"/>
      <c r="Z294" s="68"/>
    </row>
    <row r="295" spans="1:53" ht="16.5" customHeight="1" x14ac:dyDescent="0.3">
      <c r="A295" s="377" t="s">
        <v>443</v>
      </c>
      <c r="B295" s="377"/>
      <c r="C295" s="377"/>
      <c r="D295" s="377"/>
      <c r="E295" s="377"/>
      <c r="F295" s="377"/>
      <c r="G295" s="377"/>
      <c r="H295" s="377"/>
      <c r="I295" s="377"/>
      <c r="J295" s="377"/>
      <c r="K295" s="377"/>
      <c r="L295" s="377"/>
      <c r="M295" s="377"/>
      <c r="N295" s="377"/>
      <c r="O295" s="377"/>
      <c r="P295" s="377"/>
      <c r="Q295" s="377"/>
      <c r="R295" s="377"/>
      <c r="S295" s="377"/>
      <c r="T295" s="377"/>
      <c r="U295" s="377"/>
      <c r="V295" s="377"/>
      <c r="W295" s="377"/>
      <c r="X295" s="377"/>
      <c r="Y295" s="66"/>
      <c r="Z295" s="66"/>
    </row>
    <row r="296" spans="1:53" ht="14.25" customHeight="1" x14ac:dyDescent="0.3">
      <c r="A296" s="368" t="s">
        <v>76</v>
      </c>
      <c r="B296" s="368"/>
      <c r="C296" s="368"/>
      <c r="D296" s="368"/>
      <c r="E296" s="368"/>
      <c r="F296" s="368"/>
      <c r="G296" s="368"/>
      <c r="H296" s="368"/>
      <c r="I296" s="368"/>
      <c r="J296" s="368"/>
      <c r="K296" s="368"/>
      <c r="L296" s="368"/>
      <c r="M296" s="368"/>
      <c r="N296" s="368"/>
      <c r="O296" s="368"/>
      <c r="P296" s="368"/>
      <c r="Q296" s="368"/>
      <c r="R296" s="368"/>
      <c r="S296" s="368"/>
      <c r="T296" s="368"/>
      <c r="U296" s="368"/>
      <c r="V296" s="368"/>
      <c r="W296" s="368"/>
      <c r="X296" s="368"/>
      <c r="Y296" s="67"/>
      <c r="Z296" s="67"/>
    </row>
    <row r="297" spans="1:53" ht="27" customHeight="1" x14ac:dyDescent="0.3">
      <c r="A297" s="64" t="s">
        <v>444</v>
      </c>
      <c r="B297" s="64" t="s">
        <v>445</v>
      </c>
      <c r="C297" s="37">
        <v>4301031066</v>
      </c>
      <c r="D297" s="355">
        <v>4607091383836</v>
      </c>
      <c r="E297" s="355"/>
      <c r="F297" s="63">
        <v>0.3</v>
      </c>
      <c r="G297" s="38">
        <v>6</v>
      </c>
      <c r="H297" s="63">
        <v>1.8</v>
      </c>
      <c r="I297" s="63">
        <v>2.048</v>
      </c>
      <c r="J297" s="38">
        <v>156</v>
      </c>
      <c r="K297" s="38" t="s">
        <v>80</v>
      </c>
      <c r="L297" s="39" t="s">
        <v>79</v>
      </c>
      <c r="M297" s="38">
        <v>40</v>
      </c>
      <c r="N297" s="4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57"/>
      <c r="P297" s="357"/>
      <c r="Q297" s="357"/>
      <c r="R297" s="358"/>
      <c r="S297" s="40" t="s">
        <v>48</v>
      </c>
      <c r="T297" s="40" t="s">
        <v>48</v>
      </c>
      <c r="U297" s="41" t="s">
        <v>0</v>
      </c>
      <c r="V297" s="59">
        <v>45</v>
      </c>
      <c r="W297" s="56">
        <f>IFERROR(IF(V297="",0,CEILING((V297/$H297),1)*$H297),"")</f>
        <v>45</v>
      </c>
      <c r="X297" s="42">
        <f>IFERROR(IF(W297=0,"",ROUNDUP(W297/H297,0)*0.00753),"")</f>
        <v>0.18825</v>
      </c>
      <c r="Y297" s="69" t="s">
        <v>48</v>
      </c>
      <c r="Z297" s="70" t="s">
        <v>48</v>
      </c>
      <c r="AD297" s="71"/>
      <c r="BA297" s="241" t="s">
        <v>66</v>
      </c>
    </row>
    <row r="298" spans="1:53" ht="12.5" x14ac:dyDescent="0.25">
      <c r="A298" s="352"/>
      <c r="B298" s="352"/>
      <c r="C298" s="352"/>
      <c r="D298" s="352"/>
      <c r="E298" s="352"/>
      <c r="F298" s="352"/>
      <c r="G298" s="352"/>
      <c r="H298" s="352"/>
      <c r="I298" s="352"/>
      <c r="J298" s="352"/>
      <c r="K298" s="352"/>
      <c r="L298" s="352"/>
      <c r="M298" s="365"/>
      <c r="N298" s="362" t="s">
        <v>43</v>
      </c>
      <c r="O298" s="363"/>
      <c r="P298" s="363"/>
      <c r="Q298" s="363"/>
      <c r="R298" s="363"/>
      <c r="S298" s="363"/>
      <c r="T298" s="364"/>
      <c r="U298" s="43" t="s">
        <v>42</v>
      </c>
      <c r="V298" s="44">
        <f>IFERROR(V297/H297,"0")</f>
        <v>25</v>
      </c>
      <c r="W298" s="44">
        <f>IFERROR(W297/H297,"0")</f>
        <v>25</v>
      </c>
      <c r="X298" s="44">
        <f>IFERROR(IF(X297="",0,X297),"0")</f>
        <v>0.18825</v>
      </c>
      <c r="Y298" s="68"/>
      <c r="Z298" s="68"/>
    </row>
    <row r="299" spans="1:53" ht="12.5" x14ac:dyDescent="0.25">
      <c r="A299" s="352"/>
      <c r="B299" s="352"/>
      <c r="C299" s="352"/>
      <c r="D299" s="352"/>
      <c r="E299" s="352"/>
      <c r="F299" s="352"/>
      <c r="G299" s="352"/>
      <c r="H299" s="352"/>
      <c r="I299" s="352"/>
      <c r="J299" s="352"/>
      <c r="K299" s="352"/>
      <c r="L299" s="352"/>
      <c r="M299" s="365"/>
      <c r="N299" s="362" t="s">
        <v>43</v>
      </c>
      <c r="O299" s="363"/>
      <c r="P299" s="363"/>
      <c r="Q299" s="363"/>
      <c r="R299" s="363"/>
      <c r="S299" s="363"/>
      <c r="T299" s="364"/>
      <c r="U299" s="43" t="s">
        <v>0</v>
      </c>
      <c r="V299" s="44">
        <f>IFERROR(SUM(V297:V297),"0")</f>
        <v>45</v>
      </c>
      <c r="W299" s="44">
        <f>IFERROR(SUM(W297:W297),"0")</f>
        <v>45</v>
      </c>
      <c r="X299" s="43"/>
      <c r="Y299" s="68"/>
      <c r="Z299" s="68"/>
    </row>
    <row r="300" spans="1:53" ht="14.25" customHeight="1" x14ac:dyDescent="0.3">
      <c r="A300" s="368" t="s">
        <v>81</v>
      </c>
      <c r="B300" s="368"/>
      <c r="C300" s="368"/>
      <c r="D300" s="368"/>
      <c r="E300" s="368"/>
      <c r="F300" s="368"/>
      <c r="G300" s="368"/>
      <c r="H300" s="368"/>
      <c r="I300" s="368"/>
      <c r="J300" s="368"/>
      <c r="K300" s="368"/>
      <c r="L300" s="368"/>
      <c r="M300" s="368"/>
      <c r="N300" s="368"/>
      <c r="O300" s="368"/>
      <c r="P300" s="368"/>
      <c r="Q300" s="368"/>
      <c r="R300" s="368"/>
      <c r="S300" s="368"/>
      <c r="T300" s="368"/>
      <c r="U300" s="368"/>
      <c r="V300" s="368"/>
      <c r="W300" s="368"/>
      <c r="X300" s="368"/>
      <c r="Y300" s="67"/>
      <c r="Z300" s="67"/>
    </row>
    <row r="301" spans="1:53" ht="27" customHeight="1" x14ac:dyDescent="0.3">
      <c r="A301" s="64" t="s">
        <v>446</v>
      </c>
      <c r="B301" s="64" t="s">
        <v>447</v>
      </c>
      <c r="C301" s="37">
        <v>4301051142</v>
      </c>
      <c r="D301" s="355">
        <v>4607091387919</v>
      </c>
      <c r="E301" s="355"/>
      <c r="F301" s="63">
        <v>1.35</v>
      </c>
      <c r="G301" s="38">
        <v>6</v>
      </c>
      <c r="H301" s="63">
        <v>8.1</v>
      </c>
      <c r="I301" s="63">
        <v>8.6639999999999997</v>
      </c>
      <c r="J301" s="38">
        <v>56</v>
      </c>
      <c r="K301" s="38" t="s">
        <v>115</v>
      </c>
      <c r="L301" s="39" t="s">
        <v>79</v>
      </c>
      <c r="M301" s="38">
        <v>45</v>
      </c>
      <c r="N301" s="4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57"/>
      <c r="P301" s="357"/>
      <c r="Q301" s="357"/>
      <c r="R301" s="358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42" t="s">
        <v>66</v>
      </c>
    </row>
    <row r="302" spans="1:53" ht="12.5" x14ac:dyDescent="0.25">
      <c r="A302" s="352"/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65"/>
      <c r="N302" s="362" t="s">
        <v>43</v>
      </c>
      <c r="O302" s="363"/>
      <c r="P302" s="363"/>
      <c r="Q302" s="363"/>
      <c r="R302" s="363"/>
      <c r="S302" s="363"/>
      <c r="T302" s="364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ht="12.5" x14ac:dyDescent="0.25">
      <c r="A303" s="352"/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65"/>
      <c r="N303" s="362" t="s">
        <v>43</v>
      </c>
      <c r="O303" s="363"/>
      <c r="P303" s="363"/>
      <c r="Q303" s="363"/>
      <c r="R303" s="363"/>
      <c r="S303" s="363"/>
      <c r="T303" s="364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14.25" customHeight="1" x14ac:dyDescent="0.3">
      <c r="A304" s="368" t="s">
        <v>212</v>
      </c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8"/>
      <c r="N304" s="368"/>
      <c r="O304" s="368"/>
      <c r="P304" s="368"/>
      <c r="Q304" s="368"/>
      <c r="R304" s="368"/>
      <c r="S304" s="368"/>
      <c r="T304" s="368"/>
      <c r="U304" s="368"/>
      <c r="V304" s="368"/>
      <c r="W304" s="368"/>
      <c r="X304" s="368"/>
      <c r="Y304" s="67"/>
      <c r="Z304" s="67"/>
    </row>
    <row r="305" spans="1:53" ht="27" customHeight="1" x14ac:dyDescent="0.3">
      <c r="A305" s="64" t="s">
        <v>448</v>
      </c>
      <c r="B305" s="64" t="s">
        <v>449</v>
      </c>
      <c r="C305" s="37">
        <v>4301060324</v>
      </c>
      <c r="D305" s="355">
        <v>4607091388831</v>
      </c>
      <c r="E305" s="355"/>
      <c r="F305" s="63">
        <v>0.38</v>
      </c>
      <c r="G305" s="38">
        <v>6</v>
      </c>
      <c r="H305" s="63">
        <v>2.2799999999999998</v>
      </c>
      <c r="I305" s="63">
        <v>2.552</v>
      </c>
      <c r="J305" s="38">
        <v>156</v>
      </c>
      <c r="K305" s="38" t="s">
        <v>80</v>
      </c>
      <c r="L305" s="39" t="s">
        <v>79</v>
      </c>
      <c r="M305" s="38">
        <v>40</v>
      </c>
      <c r="N305" s="46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57"/>
      <c r="P305" s="357"/>
      <c r="Q305" s="357"/>
      <c r="R305" s="358"/>
      <c r="S305" s="40" t="s">
        <v>48</v>
      </c>
      <c r="T305" s="40" t="s">
        <v>48</v>
      </c>
      <c r="U305" s="41" t="s">
        <v>0</v>
      </c>
      <c r="V305" s="59">
        <v>34.200000000000003</v>
      </c>
      <c r="W305" s="56">
        <f>IFERROR(IF(V305="",0,CEILING((V305/$H305),1)*$H305),"")</f>
        <v>34.199999999999996</v>
      </c>
      <c r="X305" s="42">
        <f>IFERROR(IF(W305=0,"",ROUNDUP(W305/H305,0)*0.00753),"")</f>
        <v>0.11295000000000001</v>
      </c>
      <c r="Y305" s="69" t="s">
        <v>48</v>
      </c>
      <c r="Z305" s="70" t="s">
        <v>48</v>
      </c>
      <c r="AD305" s="71"/>
      <c r="BA305" s="243" t="s">
        <v>66</v>
      </c>
    </row>
    <row r="306" spans="1:53" ht="12.5" x14ac:dyDescent="0.25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65"/>
      <c r="N306" s="362" t="s">
        <v>43</v>
      </c>
      <c r="O306" s="363"/>
      <c r="P306" s="363"/>
      <c r="Q306" s="363"/>
      <c r="R306" s="363"/>
      <c r="S306" s="363"/>
      <c r="T306" s="364"/>
      <c r="U306" s="43" t="s">
        <v>42</v>
      </c>
      <c r="V306" s="44">
        <f>IFERROR(V305/H305,"0")</f>
        <v>15.000000000000002</v>
      </c>
      <c r="W306" s="44">
        <f>IFERROR(W305/H305,"0")</f>
        <v>15</v>
      </c>
      <c r="X306" s="44">
        <f>IFERROR(IF(X305="",0,X305),"0")</f>
        <v>0.11295000000000001</v>
      </c>
      <c r="Y306" s="68"/>
      <c r="Z306" s="68"/>
    </row>
    <row r="307" spans="1:53" ht="12.5" x14ac:dyDescent="0.25">
      <c r="A307" s="352"/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65"/>
      <c r="N307" s="362" t="s">
        <v>43</v>
      </c>
      <c r="O307" s="363"/>
      <c r="P307" s="363"/>
      <c r="Q307" s="363"/>
      <c r="R307" s="363"/>
      <c r="S307" s="363"/>
      <c r="T307" s="364"/>
      <c r="U307" s="43" t="s">
        <v>0</v>
      </c>
      <c r="V307" s="44">
        <f>IFERROR(SUM(V305:V305),"0")</f>
        <v>34.200000000000003</v>
      </c>
      <c r="W307" s="44">
        <f>IFERROR(SUM(W305:W305),"0")</f>
        <v>34.199999999999996</v>
      </c>
      <c r="X307" s="43"/>
      <c r="Y307" s="68"/>
      <c r="Z307" s="68"/>
    </row>
    <row r="308" spans="1:53" ht="14.25" customHeight="1" x14ac:dyDescent="0.3">
      <c r="A308" s="368" t="s">
        <v>97</v>
      </c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68"/>
      <c r="N308" s="368"/>
      <c r="O308" s="368"/>
      <c r="P308" s="368"/>
      <c r="Q308" s="368"/>
      <c r="R308" s="368"/>
      <c r="S308" s="368"/>
      <c r="T308" s="368"/>
      <c r="U308" s="368"/>
      <c r="V308" s="368"/>
      <c r="W308" s="368"/>
      <c r="X308" s="368"/>
      <c r="Y308" s="67"/>
      <c r="Z308" s="67"/>
    </row>
    <row r="309" spans="1:53" ht="27" customHeight="1" x14ac:dyDescent="0.3">
      <c r="A309" s="64" t="s">
        <v>450</v>
      </c>
      <c r="B309" s="64" t="s">
        <v>451</v>
      </c>
      <c r="C309" s="37">
        <v>4301032015</v>
      </c>
      <c r="D309" s="355">
        <v>4607091383102</v>
      </c>
      <c r="E309" s="355"/>
      <c r="F309" s="63">
        <v>0.17</v>
      </c>
      <c r="G309" s="38">
        <v>15</v>
      </c>
      <c r="H309" s="63">
        <v>2.5499999999999998</v>
      </c>
      <c r="I309" s="63">
        <v>2.9750000000000001</v>
      </c>
      <c r="J309" s="38">
        <v>156</v>
      </c>
      <c r="K309" s="38" t="s">
        <v>80</v>
      </c>
      <c r="L309" s="39" t="s">
        <v>101</v>
      </c>
      <c r="M309" s="38">
        <v>180</v>
      </c>
      <c r="N309" s="4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57"/>
      <c r="P309" s="357"/>
      <c r="Q309" s="357"/>
      <c r="R309" s="358"/>
      <c r="S309" s="40" t="s">
        <v>48</v>
      </c>
      <c r="T309" s="40" t="s">
        <v>48</v>
      </c>
      <c r="U309" s="41" t="s">
        <v>0</v>
      </c>
      <c r="V309" s="59">
        <v>43.35</v>
      </c>
      <c r="W309" s="56">
        <f>IFERROR(IF(V309="",0,CEILING((V309/$H309),1)*$H309),"")</f>
        <v>43.349999999999994</v>
      </c>
      <c r="X309" s="42">
        <f>IFERROR(IF(W309=0,"",ROUNDUP(W309/H309,0)*0.00753),"")</f>
        <v>0.12801000000000001</v>
      </c>
      <c r="Y309" s="69" t="s">
        <v>48</v>
      </c>
      <c r="Z309" s="70" t="s">
        <v>48</v>
      </c>
      <c r="AD309" s="71"/>
      <c r="BA309" s="244" t="s">
        <v>66</v>
      </c>
    </row>
    <row r="310" spans="1:53" ht="12.5" x14ac:dyDescent="0.25">
      <c r="A310" s="352"/>
      <c r="B310" s="352"/>
      <c r="C310" s="352"/>
      <c r="D310" s="352"/>
      <c r="E310" s="352"/>
      <c r="F310" s="352"/>
      <c r="G310" s="352"/>
      <c r="H310" s="352"/>
      <c r="I310" s="352"/>
      <c r="J310" s="352"/>
      <c r="K310" s="352"/>
      <c r="L310" s="352"/>
      <c r="M310" s="365"/>
      <c r="N310" s="362" t="s">
        <v>43</v>
      </c>
      <c r="O310" s="363"/>
      <c r="P310" s="363"/>
      <c r="Q310" s="363"/>
      <c r="R310" s="363"/>
      <c r="S310" s="363"/>
      <c r="T310" s="364"/>
      <c r="U310" s="43" t="s">
        <v>42</v>
      </c>
      <c r="V310" s="44">
        <f>IFERROR(V309/H309,"0")</f>
        <v>17</v>
      </c>
      <c r="W310" s="44">
        <f>IFERROR(W309/H309,"0")</f>
        <v>17</v>
      </c>
      <c r="X310" s="44">
        <f>IFERROR(IF(X309="",0,X309),"0")</f>
        <v>0.12801000000000001</v>
      </c>
      <c r="Y310" s="68"/>
      <c r="Z310" s="68"/>
    </row>
    <row r="311" spans="1:53" ht="12.5" x14ac:dyDescent="0.25">
      <c r="A311" s="352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65"/>
      <c r="N311" s="362" t="s">
        <v>43</v>
      </c>
      <c r="O311" s="363"/>
      <c r="P311" s="363"/>
      <c r="Q311" s="363"/>
      <c r="R311" s="363"/>
      <c r="S311" s="363"/>
      <c r="T311" s="364"/>
      <c r="U311" s="43" t="s">
        <v>0</v>
      </c>
      <c r="V311" s="44">
        <f>IFERROR(SUM(V309:V309),"0")</f>
        <v>43.35</v>
      </c>
      <c r="W311" s="44">
        <f>IFERROR(SUM(W309:W309),"0")</f>
        <v>43.349999999999994</v>
      </c>
      <c r="X311" s="43"/>
      <c r="Y311" s="68"/>
      <c r="Z311" s="68"/>
    </row>
    <row r="312" spans="1:53" ht="27.75" customHeight="1" x14ac:dyDescent="0.25">
      <c r="A312" s="376" t="s">
        <v>452</v>
      </c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6"/>
      <c r="O312" s="376"/>
      <c r="P312" s="376"/>
      <c r="Q312" s="376"/>
      <c r="R312" s="376"/>
      <c r="S312" s="376"/>
      <c r="T312" s="376"/>
      <c r="U312" s="376"/>
      <c r="V312" s="376"/>
      <c r="W312" s="376"/>
      <c r="X312" s="376"/>
      <c r="Y312" s="55"/>
      <c r="Z312" s="55"/>
    </row>
    <row r="313" spans="1:53" ht="16.5" customHeight="1" x14ac:dyDescent="0.3">
      <c r="A313" s="377" t="s">
        <v>453</v>
      </c>
      <c r="B313" s="377"/>
      <c r="C313" s="377"/>
      <c r="D313" s="377"/>
      <c r="E313" s="377"/>
      <c r="F313" s="377"/>
      <c r="G313" s="377"/>
      <c r="H313" s="377"/>
      <c r="I313" s="377"/>
      <c r="J313" s="377"/>
      <c r="K313" s="377"/>
      <c r="L313" s="377"/>
      <c r="M313" s="377"/>
      <c r="N313" s="377"/>
      <c r="O313" s="377"/>
      <c r="P313" s="377"/>
      <c r="Q313" s="377"/>
      <c r="R313" s="377"/>
      <c r="S313" s="377"/>
      <c r="T313" s="377"/>
      <c r="U313" s="377"/>
      <c r="V313" s="377"/>
      <c r="W313" s="377"/>
      <c r="X313" s="377"/>
      <c r="Y313" s="66"/>
      <c r="Z313" s="66"/>
    </row>
    <row r="314" spans="1:53" ht="14.25" customHeight="1" x14ac:dyDescent="0.3">
      <c r="A314" s="368" t="s">
        <v>119</v>
      </c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68"/>
      <c r="N314" s="368"/>
      <c r="O314" s="368"/>
      <c r="P314" s="368"/>
      <c r="Q314" s="368"/>
      <c r="R314" s="368"/>
      <c r="S314" s="368"/>
      <c r="T314" s="368"/>
      <c r="U314" s="368"/>
      <c r="V314" s="368"/>
      <c r="W314" s="368"/>
      <c r="X314" s="368"/>
      <c r="Y314" s="67"/>
      <c r="Z314" s="67"/>
    </row>
    <row r="315" spans="1:53" ht="27" customHeight="1" x14ac:dyDescent="0.3">
      <c r="A315" s="64" t="s">
        <v>454</v>
      </c>
      <c r="B315" s="64" t="s">
        <v>455</v>
      </c>
      <c r="C315" s="37">
        <v>4301011339</v>
      </c>
      <c r="D315" s="355">
        <v>4607091383997</v>
      </c>
      <c r="E315" s="355"/>
      <c r="F315" s="63">
        <v>2.5</v>
      </c>
      <c r="G315" s="38">
        <v>6</v>
      </c>
      <c r="H315" s="63">
        <v>15</v>
      </c>
      <c r="I315" s="63">
        <v>15.48</v>
      </c>
      <c r="J315" s="38">
        <v>48</v>
      </c>
      <c r="K315" s="38" t="s">
        <v>115</v>
      </c>
      <c r="L315" s="39" t="s">
        <v>79</v>
      </c>
      <c r="M315" s="38">
        <v>60</v>
      </c>
      <c r="N315" s="4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357"/>
      <c r="P315" s="357"/>
      <c r="Q315" s="357"/>
      <c r="R315" s="358"/>
      <c r="S315" s="40" t="s">
        <v>48</v>
      </c>
      <c r="T315" s="40" t="s">
        <v>48</v>
      </c>
      <c r="U315" s="41" t="s">
        <v>0</v>
      </c>
      <c r="V315" s="59">
        <v>0</v>
      </c>
      <c r="W315" s="56">
        <f t="shared" ref="W315:W322" si="16"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5" t="s">
        <v>66</v>
      </c>
    </row>
    <row r="316" spans="1:53" ht="27" customHeight="1" x14ac:dyDescent="0.3">
      <c r="A316" s="64" t="s">
        <v>454</v>
      </c>
      <c r="B316" s="64" t="s">
        <v>456</v>
      </c>
      <c r="C316" s="37">
        <v>4301011239</v>
      </c>
      <c r="D316" s="355">
        <v>4607091383997</v>
      </c>
      <c r="E316" s="355"/>
      <c r="F316" s="63">
        <v>2.5</v>
      </c>
      <c r="G316" s="38">
        <v>6</v>
      </c>
      <c r="H316" s="63">
        <v>15</v>
      </c>
      <c r="I316" s="63">
        <v>15.48</v>
      </c>
      <c r="J316" s="38">
        <v>48</v>
      </c>
      <c r="K316" s="38" t="s">
        <v>115</v>
      </c>
      <c r="L316" s="39" t="s">
        <v>123</v>
      </c>
      <c r="M316" s="38">
        <v>60</v>
      </c>
      <c r="N316" s="46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57"/>
      <c r="P316" s="357"/>
      <c r="Q316" s="357"/>
      <c r="R316" s="358"/>
      <c r="S316" s="40" t="s">
        <v>48</v>
      </c>
      <c r="T316" s="40" t="s">
        <v>48</v>
      </c>
      <c r="U316" s="41" t="s">
        <v>0</v>
      </c>
      <c r="V316" s="59">
        <v>0</v>
      </c>
      <c r="W316" s="56">
        <f t="shared" si="16"/>
        <v>0</v>
      </c>
      <c r="X316" s="42" t="str">
        <f>IFERROR(IF(W316=0,"",ROUNDUP(W316/H316,0)*0.02039),"")</f>
        <v/>
      </c>
      <c r="Y316" s="69" t="s">
        <v>48</v>
      </c>
      <c r="Z316" s="70" t="s">
        <v>48</v>
      </c>
      <c r="AD316" s="71"/>
      <c r="BA316" s="246" t="s">
        <v>66</v>
      </c>
    </row>
    <row r="317" spans="1:53" ht="27" customHeight="1" x14ac:dyDescent="0.3">
      <c r="A317" s="64" t="s">
        <v>457</v>
      </c>
      <c r="B317" s="64" t="s">
        <v>458</v>
      </c>
      <c r="C317" s="37">
        <v>4301011326</v>
      </c>
      <c r="D317" s="355">
        <v>4607091384130</v>
      </c>
      <c r="E317" s="355"/>
      <c r="F317" s="63">
        <v>2.5</v>
      </c>
      <c r="G317" s="38">
        <v>6</v>
      </c>
      <c r="H317" s="63">
        <v>15</v>
      </c>
      <c r="I317" s="63">
        <v>15.48</v>
      </c>
      <c r="J317" s="38">
        <v>48</v>
      </c>
      <c r="K317" s="38" t="s">
        <v>115</v>
      </c>
      <c r="L317" s="39" t="s">
        <v>79</v>
      </c>
      <c r="M317" s="38">
        <v>60</v>
      </c>
      <c r="N317" s="4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357"/>
      <c r="P317" s="357"/>
      <c r="Q317" s="357"/>
      <c r="R317" s="358"/>
      <c r="S317" s="40" t="s">
        <v>48</v>
      </c>
      <c r="T317" s="40" t="s">
        <v>48</v>
      </c>
      <c r="U317" s="41" t="s">
        <v>0</v>
      </c>
      <c r="V317" s="59">
        <v>0</v>
      </c>
      <c r="W317" s="56">
        <f t="shared" si="16"/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7" t="s">
        <v>66</v>
      </c>
    </row>
    <row r="318" spans="1:53" ht="27" customHeight="1" x14ac:dyDescent="0.3">
      <c r="A318" s="64" t="s">
        <v>457</v>
      </c>
      <c r="B318" s="64" t="s">
        <v>459</v>
      </c>
      <c r="C318" s="37">
        <v>4301011240</v>
      </c>
      <c r="D318" s="355">
        <v>4607091384130</v>
      </c>
      <c r="E318" s="355"/>
      <c r="F318" s="63">
        <v>2.5</v>
      </c>
      <c r="G318" s="38">
        <v>6</v>
      </c>
      <c r="H318" s="63">
        <v>15</v>
      </c>
      <c r="I318" s="63">
        <v>15.48</v>
      </c>
      <c r="J318" s="38">
        <v>48</v>
      </c>
      <c r="K318" s="38" t="s">
        <v>115</v>
      </c>
      <c r="L318" s="39" t="s">
        <v>123</v>
      </c>
      <c r="M318" s="38">
        <v>60</v>
      </c>
      <c r="N318" s="46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57"/>
      <c r="P318" s="357"/>
      <c r="Q318" s="357"/>
      <c r="R318" s="358"/>
      <c r="S318" s="40" t="s">
        <v>48</v>
      </c>
      <c r="T318" s="40" t="s">
        <v>48</v>
      </c>
      <c r="U318" s="41" t="s">
        <v>0</v>
      </c>
      <c r="V318" s="59">
        <v>0</v>
      </c>
      <c r="W318" s="56">
        <f t="shared" si="16"/>
        <v>0</v>
      </c>
      <c r="X318" s="42" t="str">
        <f>IFERROR(IF(W318=0,"",ROUNDUP(W318/H318,0)*0.02039),"")</f>
        <v/>
      </c>
      <c r="Y318" s="69" t="s">
        <v>48</v>
      </c>
      <c r="Z318" s="70" t="s">
        <v>48</v>
      </c>
      <c r="AD318" s="71"/>
      <c r="BA318" s="248" t="s">
        <v>66</v>
      </c>
    </row>
    <row r="319" spans="1:53" ht="16.5" customHeight="1" x14ac:dyDescent="0.3">
      <c r="A319" s="64" t="s">
        <v>460</v>
      </c>
      <c r="B319" s="64" t="s">
        <v>461</v>
      </c>
      <c r="C319" s="37">
        <v>4301011330</v>
      </c>
      <c r="D319" s="355">
        <v>4607091384147</v>
      </c>
      <c r="E319" s="355"/>
      <c r="F319" s="63">
        <v>2.5</v>
      </c>
      <c r="G319" s="38">
        <v>6</v>
      </c>
      <c r="H319" s="63">
        <v>15</v>
      </c>
      <c r="I319" s="63">
        <v>15.48</v>
      </c>
      <c r="J319" s="38">
        <v>48</v>
      </c>
      <c r="K319" s="38" t="s">
        <v>115</v>
      </c>
      <c r="L319" s="39" t="s">
        <v>79</v>
      </c>
      <c r="M319" s="38">
        <v>60</v>
      </c>
      <c r="N319" s="46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357"/>
      <c r="P319" s="357"/>
      <c r="Q319" s="357"/>
      <c r="R319" s="358"/>
      <c r="S319" s="40" t="s">
        <v>48</v>
      </c>
      <c r="T319" s="40" t="s">
        <v>48</v>
      </c>
      <c r="U319" s="41" t="s">
        <v>0</v>
      </c>
      <c r="V319" s="59">
        <v>0</v>
      </c>
      <c r="W319" s="56">
        <f t="shared" si="16"/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9" t="s">
        <v>66</v>
      </c>
    </row>
    <row r="320" spans="1:53" ht="16.5" customHeight="1" x14ac:dyDescent="0.3">
      <c r="A320" s="64" t="s">
        <v>460</v>
      </c>
      <c r="B320" s="64" t="s">
        <v>462</v>
      </c>
      <c r="C320" s="37">
        <v>4301011238</v>
      </c>
      <c r="D320" s="355">
        <v>4607091384147</v>
      </c>
      <c r="E320" s="355"/>
      <c r="F320" s="63">
        <v>2.5</v>
      </c>
      <c r="G320" s="38">
        <v>6</v>
      </c>
      <c r="H320" s="63">
        <v>15</v>
      </c>
      <c r="I320" s="63">
        <v>15.48</v>
      </c>
      <c r="J320" s="38">
        <v>48</v>
      </c>
      <c r="K320" s="38" t="s">
        <v>115</v>
      </c>
      <c r="L320" s="39" t="s">
        <v>123</v>
      </c>
      <c r="M320" s="38">
        <v>60</v>
      </c>
      <c r="N320" s="46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0" s="357"/>
      <c r="P320" s="357"/>
      <c r="Q320" s="357"/>
      <c r="R320" s="358"/>
      <c r="S320" s="40" t="s">
        <v>48</v>
      </c>
      <c r="T320" s="40" t="s">
        <v>48</v>
      </c>
      <c r="U320" s="41" t="s">
        <v>0</v>
      </c>
      <c r="V320" s="59">
        <v>0</v>
      </c>
      <c r="W320" s="56">
        <f t="shared" si="16"/>
        <v>0</v>
      </c>
      <c r="X320" s="42" t="str">
        <f>IFERROR(IF(W320=0,"",ROUNDUP(W320/H320,0)*0.02039),"")</f>
        <v/>
      </c>
      <c r="Y320" s="69" t="s">
        <v>48</v>
      </c>
      <c r="Z320" s="70" t="s">
        <v>48</v>
      </c>
      <c r="AD320" s="71"/>
      <c r="BA320" s="250" t="s">
        <v>66</v>
      </c>
    </row>
    <row r="321" spans="1:53" ht="27" customHeight="1" x14ac:dyDescent="0.3">
      <c r="A321" s="64" t="s">
        <v>463</v>
      </c>
      <c r="B321" s="64" t="s">
        <v>464</v>
      </c>
      <c r="C321" s="37">
        <v>4301011327</v>
      </c>
      <c r="D321" s="355">
        <v>4607091384154</v>
      </c>
      <c r="E321" s="355"/>
      <c r="F321" s="63">
        <v>0.5</v>
      </c>
      <c r="G321" s="38">
        <v>10</v>
      </c>
      <c r="H321" s="63">
        <v>5</v>
      </c>
      <c r="I321" s="63">
        <v>5.21</v>
      </c>
      <c r="J321" s="38">
        <v>120</v>
      </c>
      <c r="K321" s="38" t="s">
        <v>80</v>
      </c>
      <c r="L321" s="39" t="s">
        <v>79</v>
      </c>
      <c r="M321" s="38">
        <v>60</v>
      </c>
      <c r="N321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357"/>
      <c r="P321" s="357"/>
      <c r="Q321" s="357"/>
      <c r="R321" s="358"/>
      <c r="S321" s="40" t="s">
        <v>48</v>
      </c>
      <c r="T321" s="40" t="s">
        <v>48</v>
      </c>
      <c r="U321" s="41" t="s">
        <v>0</v>
      </c>
      <c r="V321" s="59">
        <v>0</v>
      </c>
      <c r="W321" s="56">
        <f t="shared" si="16"/>
        <v>0</v>
      </c>
      <c r="X321" s="42" t="str">
        <f>IFERROR(IF(W321=0,"",ROUNDUP(W321/H321,0)*0.00937),"")</f>
        <v/>
      </c>
      <c r="Y321" s="69" t="s">
        <v>48</v>
      </c>
      <c r="Z321" s="70" t="s">
        <v>48</v>
      </c>
      <c r="AD321" s="71"/>
      <c r="BA321" s="251" t="s">
        <v>66</v>
      </c>
    </row>
    <row r="322" spans="1:53" ht="27" customHeight="1" x14ac:dyDescent="0.3">
      <c r="A322" s="64" t="s">
        <v>465</v>
      </c>
      <c r="B322" s="64" t="s">
        <v>466</v>
      </c>
      <c r="C322" s="37">
        <v>4301011332</v>
      </c>
      <c r="D322" s="355">
        <v>4607091384161</v>
      </c>
      <c r="E322" s="355"/>
      <c r="F322" s="63">
        <v>0.5</v>
      </c>
      <c r="G322" s="38">
        <v>10</v>
      </c>
      <c r="H322" s="63">
        <v>5</v>
      </c>
      <c r="I322" s="63">
        <v>5.21</v>
      </c>
      <c r="J322" s="38">
        <v>120</v>
      </c>
      <c r="K322" s="38" t="s">
        <v>80</v>
      </c>
      <c r="L322" s="39" t="s">
        <v>79</v>
      </c>
      <c r="M322" s="38">
        <v>60</v>
      </c>
      <c r="N322" s="45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357"/>
      <c r="P322" s="357"/>
      <c r="Q322" s="357"/>
      <c r="R322" s="358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6"/>
        <v>0</v>
      </c>
      <c r="X322" s="42" t="str">
        <f>IFERROR(IF(W322=0,"",ROUNDUP(W322/H322,0)*0.00937),"")</f>
        <v/>
      </c>
      <c r="Y322" s="69" t="s">
        <v>48</v>
      </c>
      <c r="Z322" s="70" t="s">
        <v>48</v>
      </c>
      <c r="AD322" s="71"/>
      <c r="BA322" s="252" t="s">
        <v>66</v>
      </c>
    </row>
    <row r="323" spans="1:53" ht="12.5" x14ac:dyDescent="0.25">
      <c r="A323" s="352"/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65"/>
      <c r="N323" s="362" t="s">
        <v>43</v>
      </c>
      <c r="O323" s="363"/>
      <c r="P323" s="363"/>
      <c r="Q323" s="363"/>
      <c r="R323" s="363"/>
      <c r="S323" s="363"/>
      <c r="T323" s="364"/>
      <c r="U323" s="43" t="s">
        <v>42</v>
      </c>
      <c r="V323" s="44">
        <f>IFERROR(V315/H315,"0")+IFERROR(V316/H316,"0")+IFERROR(V317/H317,"0")+IFERROR(V318/H318,"0")+IFERROR(V319/H319,"0")+IFERROR(V320/H320,"0")+IFERROR(V321/H321,"0")+IFERROR(V322/H322,"0")</f>
        <v>0</v>
      </c>
      <c r="W323" s="44">
        <f>IFERROR(W315/H315,"0")+IFERROR(W316/H316,"0")+IFERROR(W317/H317,"0")+IFERROR(W318/H318,"0")+IFERROR(W319/H319,"0")+IFERROR(W320/H320,"0")+IFERROR(W321/H321,"0")+IFERROR(W322/H322,"0")</f>
        <v>0</v>
      </c>
      <c r="X323" s="44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0</v>
      </c>
      <c r="Y323" s="68"/>
      <c r="Z323" s="68"/>
    </row>
    <row r="324" spans="1:53" ht="12.5" x14ac:dyDescent="0.25">
      <c r="A324" s="352"/>
      <c r="B324" s="352"/>
      <c r="C324" s="352"/>
      <c r="D324" s="352"/>
      <c r="E324" s="352"/>
      <c r="F324" s="352"/>
      <c r="G324" s="352"/>
      <c r="H324" s="352"/>
      <c r="I324" s="352"/>
      <c r="J324" s="352"/>
      <c r="K324" s="352"/>
      <c r="L324" s="352"/>
      <c r="M324" s="365"/>
      <c r="N324" s="362" t="s">
        <v>43</v>
      </c>
      <c r="O324" s="363"/>
      <c r="P324" s="363"/>
      <c r="Q324" s="363"/>
      <c r="R324" s="363"/>
      <c r="S324" s="363"/>
      <c r="T324" s="364"/>
      <c r="U324" s="43" t="s">
        <v>0</v>
      </c>
      <c r="V324" s="44">
        <f>IFERROR(SUM(V315:V322),"0")</f>
        <v>0</v>
      </c>
      <c r="W324" s="44">
        <f>IFERROR(SUM(W315:W322),"0")</f>
        <v>0</v>
      </c>
      <c r="X324" s="43"/>
      <c r="Y324" s="68"/>
      <c r="Z324" s="68"/>
    </row>
    <row r="325" spans="1:53" ht="14.25" customHeight="1" x14ac:dyDescent="0.3">
      <c r="A325" s="368" t="s">
        <v>111</v>
      </c>
      <c r="B325" s="368"/>
      <c r="C325" s="368"/>
      <c r="D325" s="368"/>
      <c r="E325" s="368"/>
      <c r="F325" s="368"/>
      <c r="G325" s="368"/>
      <c r="H325" s="368"/>
      <c r="I325" s="368"/>
      <c r="J325" s="368"/>
      <c r="K325" s="368"/>
      <c r="L325" s="368"/>
      <c r="M325" s="368"/>
      <c r="N325" s="368"/>
      <c r="O325" s="368"/>
      <c r="P325" s="368"/>
      <c r="Q325" s="368"/>
      <c r="R325" s="368"/>
      <c r="S325" s="368"/>
      <c r="T325" s="368"/>
      <c r="U325" s="368"/>
      <c r="V325" s="368"/>
      <c r="W325" s="368"/>
      <c r="X325" s="368"/>
      <c r="Y325" s="67"/>
      <c r="Z325" s="67"/>
    </row>
    <row r="326" spans="1:53" ht="27" customHeight="1" x14ac:dyDescent="0.3">
      <c r="A326" s="64" t="s">
        <v>467</v>
      </c>
      <c r="B326" s="64" t="s">
        <v>468</v>
      </c>
      <c r="C326" s="37">
        <v>4301020178</v>
      </c>
      <c r="D326" s="355">
        <v>4607091383980</v>
      </c>
      <c r="E326" s="355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115</v>
      </c>
      <c r="L326" s="39" t="s">
        <v>114</v>
      </c>
      <c r="M326" s="38">
        <v>50</v>
      </c>
      <c r="N326" s="4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357"/>
      <c r="P326" s="357"/>
      <c r="Q326" s="357"/>
      <c r="R326" s="358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t="16.5" customHeight="1" x14ac:dyDescent="0.3">
      <c r="A327" s="64" t="s">
        <v>469</v>
      </c>
      <c r="B327" s="64" t="s">
        <v>470</v>
      </c>
      <c r="C327" s="37">
        <v>4301020270</v>
      </c>
      <c r="D327" s="355">
        <v>4680115883314</v>
      </c>
      <c r="E327" s="355"/>
      <c r="F327" s="63">
        <v>1.35</v>
      </c>
      <c r="G327" s="38">
        <v>8</v>
      </c>
      <c r="H327" s="63">
        <v>10.8</v>
      </c>
      <c r="I327" s="63">
        <v>11.28</v>
      </c>
      <c r="J327" s="38">
        <v>56</v>
      </c>
      <c r="K327" s="38" t="s">
        <v>115</v>
      </c>
      <c r="L327" s="39" t="s">
        <v>134</v>
      </c>
      <c r="M327" s="38">
        <v>50</v>
      </c>
      <c r="N327" s="45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27" s="357"/>
      <c r="P327" s="357"/>
      <c r="Q327" s="357"/>
      <c r="R327" s="358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ht="27" customHeight="1" x14ac:dyDescent="0.3">
      <c r="A328" s="64" t="s">
        <v>471</v>
      </c>
      <c r="B328" s="64" t="s">
        <v>472</v>
      </c>
      <c r="C328" s="37">
        <v>4301020179</v>
      </c>
      <c r="D328" s="355">
        <v>4607091384178</v>
      </c>
      <c r="E328" s="355"/>
      <c r="F328" s="63">
        <v>0.4</v>
      </c>
      <c r="G328" s="38">
        <v>10</v>
      </c>
      <c r="H328" s="63">
        <v>4</v>
      </c>
      <c r="I328" s="63">
        <v>4.24</v>
      </c>
      <c r="J328" s="38">
        <v>120</v>
      </c>
      <c r="K328" s="38" t="s">
        <v>80</v>
      </c>
      <c r="L328" s="39" t="s">
        <v>114</v>
      </c>
      <c r="M328" s="38">
        <v>50</v>
      </c>
      <c r="N328" s="4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357"/>
      <c r="P328" s="357"/>
      <c r="Q328" s="357"/>
      <c r="R328" s="358"/>
      <c r="S328" s="40" t="s">
        <v>48</v>
      </c>
      <c r="T328" s="40" t="s">
        <v>48</v>
      </c>
      <c r="U328" s="41" t="s">
        <v>0</v>
      </c>
      <c r="V328" s="59">
        <v>36</v>
      </c>
      <c r="W328" s="56">
        <f>IFERROR(IF(V328="",0,CEILING((V328/$H328),1)*$H328),"")</f>
        <v>36</v>
      </c>
      <c r="X328" s="42">
        <f>IFERROR(IF(W328=0,"",ROUNDUP(W328/H328,0)*0.00937),"")</f>
        <v>8.4330000000000002E-2</v>
      </c>
      <c r="Y328" s="69" t="s">
        <v>48</v>
      </c>
      <c r="Z328" s="70" t="s">
        <v>48</v>
      </c>
      <c r="AD328" s="71"/>
      <c r="BA328" s="255" t="s">
        <v>66</v>
      </c>
    </row>
    <row r="329" spans="1:53" ht="12.5" x14ac:dyDescent="0.25">
      <c r="A329" s="352"/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65"/>
      <c r="N329" s="362" t="s">
        <v>43</v>
      </c>
      <c r="O329" s="363"/>
      <c r="P329" s="363"/>
      <c r="Q329" s="363"/>
      <c r="R329" s="363"/>
      <c r="S329" s="363"/>
      <c r="T329" s="364"/>
      <c r="U329" s="43" t="s">
        <v>42</v>
      </c>
      <c r="V329" s="44">
        <f>IFERROR(V326/H326,"0")+IFERROR(V327/H327,"0")+IFERROR(V328/H328,"0")</f>
        <v>9</v>
      </c>
      <c r="W329" s="44">
        <f>IFERROR(W326/H326,"0")+IFERROR(W327/H327,"0")+IFERROR(W328/H328,"0")</f>
        <v>9</v>
      </c>
      <c r="X329" s="44">
        <f>IFERROR(IF(X326="",0,X326),"0")+IFERROR(IF(X327="",0,X327),"0")+IFERROR(IF(X328="",0,X328),"0")</f>
        <v>8.4330000000000002E-2</v>
      </c>
      <c r="Y329" s="68"/>
      <c r="Z329" s="68"/>
    </row>
    <row r="330" spans="1:53" ht="12.5" x14ac:dyDescent="0.25">
      <c r="A330" s="352"/>
      <c r="B330" s="352"/>
      <c r="C330" s="352"/>
      <c r="D330" s="352"/>
      <c r="E330" s="352"/>
      <c r="F330" s="352"/>
      <c r="G330" s="352"/>
      <c r="H330" s="352"/>
      <c r="I330" s="352"/>
      <c r="J330" s="352"/>
      <c r="K330" s="352"/>
      <c r="L330" s="352"/>
      <c r="M330" s="365"/>
      <c r="N330" s="362" t="s">
        <v>43</v>
      </c>
      <c r="O330" s="363"/>
      <c r="P330" s="363"/>
      <c r="Q330" s="363"/>
      <c r="R330" s="363"/>
      <c r="S330" s="363"/>
      <c r="T330" s="364"/>
      <c r="U330" s="43" t="s">
        <v>0</v>
      </c>
      <c r="V330" s="44">
        <f>IFERROR(SUM(V326:V328),"0")</f>
        <v>36</v>
      </c>
      <c r="W330" s="44">
        <f>IFERROR(SUM(W326:W328),"0")</f>
        <v>36</v>
      </c>
      <c r="X330" s="43"/>
      <c r="Y330" s="68"/>
      <c r="Z330" s="68"/>
    </row>
    <row r="331" spans="1:53" ht="14.25" customHeight="1" x14ac:dyDescent="0.3">
      <c r="A331" s="368" t="s">
        <v>81</v>
      </c>
      <c r="B331" s="368"/>
      <c r="C331" s="368"/>
      <c r="D331" s="368"/>
      <c r="E331" s="368"/>
      <c r="F331" s="368"/>
      <c r="G331" s="368"/>
      <c r="H331" s="368"/>
      <c r="I331" s="368"/>
      <c r="J331" s="368"/>
      <c r="K331" s="368"/>
      <c r="L331" s="368"/>
      <c r="M331" s="368"/>
      <c r="N331" s="368"/>
      <c r="O331" s="368"/>
      <c r="P331" s="368"/>
      <c r="Q331" s="368"/>
      <c r="R331" s="368"/>
      <c r="S331" s="368"/>
      <c r="T331" s="368"/>
      <c r="U331" s="368"/>
      <c r="V331" s="368"/>
      <c r="W331" s="368"/>
      <c r="X331" s="368"/>
      <c r="Y331" s="67"/>
      <c r="Z331" s="67"/>
    </row>
    <row r="332" spans="1:53" ht="27" customHeight="1" x14ac:dyDescent="0.3">
      <c r="A332" s="64" t="s">
        <v>473</v>
      </c>
      <c r="B332" s="64" t="s">
        <v>474</v>
      </c>
      <c r="C332" s="37">
        <v>4301051560</v>
      </c>
      <c r="D332" s="355">
        <v>4607091383928</v>
      </c>
      <c r="E332" s="355"/>
      <c r="F332" s="63">
        <v>1.3</v>
      </c>
      <c r="G332" s="38">
        <v>6</v>
      </c>
      <c r="H332" s="63">
        <v>7.8</v>
      </c>
      <c r="I332" s="63">
        <v>8.3699999999999992</v>
      </c>
      <c r="J332" s="38">
        <v>56</v>
      </c>
      <c r="K332" s="38" t="s">
        <v>115</v>
      </c>
      <c r="L332" s="39" t="s">
        <v>134</v>
      </c>
      <c r="M332" s="38">
        <v>40</v>
      </c>
      <c r="N332" s="454" t="s">
        <v>475</v>
      </c>
      <c r="O332" s="357"/>
      <c r="P332" s="357"/>
      <c r="Q332" s="357"/>
      <c r="R332" s="358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6" t="s">
        <v>66</v>
      </c>
    </row>
    <row r="333" spans="1:53" ht="27" customHeight="1" x14ac:dyDescent="0.3">
      <c r="A333" s="64" t="s">
        <v>476</v>
      </c>
      <c r="B333" s="64" t="s">
        <v>477</v>
      </c>
      <c r="C333" s="37">
        <v>4301051298</v>
      </c>
      <c r="D333" s="355">
        <v>4607091384260</v>
      </c>
      <c r="E333" s="355"/>
      <c r="F333" s="63">
        <v>1.3</v>
      </c>
      <c r="G333" s="38">
        <v>6</v>
      </c>
      <c r="H333" s="63">
        <v>7.8</v>
      </c>
      <c r="I333" s="63">
        <v>8.3640000000000008</v>
      </c>
      <c r="J333" s="38">
        <v>56</v>
      </c>
      <c r="K333" s="38" t="s">
        <v>115</v>
      </c>
      <c r="L333" s="39" t="s">
        <v>79</v>
      </c>
      <c r="M333" s="38">
        <v>35</v>
      </c>
      <c r="N333" s="4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357"/>
      <c r="P333" s="357"/>
      <c r="Q333" s="357"/>
      <c r="R333" s="358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7" t="s">
        <v>66</v>
      </c>
    </row>
    <row r="334" spans="1:53" ht="12.5" x14ac:dyDescent="0.25">
      <c r="A334" s="352"/>
      <c r="B334" s="352"/>
      <c r="C334" s="352"/>
      <c r="D334" s="352"/>
      <c r="E334" s="352"/>
      <c r="F334" s="352"/>
      <c r="G334" s="352"/>
      <c r="H334" s="352"/>
      <c r="I334" s="352"/>
      <c r="J334" s="352"/>
      <c r="K334" s="352"/>
      <c r="L334" s="352"/>
      <c r="M334" s="365"/>
      <c r="N334" s="362" t="s">
        <v>43</v>
      </c>
      <c r="O334" s="363"/>
      <c r="P334" s="363"/>
      <c r="Q334" s="363"/>
      <c r="R334" s="363"/>
      <c r="S334" s="363"/>
      <c r="T334" s="364"/>
      <c r="U334" s="43" t="s">
        <v>42</v>
      </c>
      <c r="V334" s="44">
        <f>IFERROR(V332/H332,"0")+IFERROR(V333/H333,"0")</f>
        <v>0</v>
      </c>
      <c r="W334" s="44">
        <f>IFERROR(W332/H332,"0")+IFERROR(W333/H333,"0")</f>
        <v>0</v>
      </c>
      <c r="X334" s="44">
        <f>IFERROR(IF(X332="",0,X332),"0")+IFERROR(IF(X333="",0,X333),"0")</f>
        <v>0</v>
      </c>
      <c r="Y334" s="68"/>
      <c r="Z334" s="68"/>
    </row>
    <row r="335" spans="1:53" ht="12.5" x14ac:dyDescent="0.25">
      <c r="A335" s="352"/>
      <c r="B335" s="352"/>
      <c r="C335" s="352"/>
      <c r="D335" s="352"/>
      <c r="E335" s="352"/>
      <c r="F335" s="352"/>
      <c r="G335" s="352"/>
      <c r="H335" s="352"/>
      <c r="I335" s="352"/>
      <c r="J335" s="352"/>
      <c r="K335" s="352"/>
      <c r="L335" s="352"/>
      <c r="M335" s="365"/>
      <c r="N335" s="362" t="s">
        <v>43</v>
      </c>
      <c r="O335" s="363"/>
      <c r="P335" s="363"/>
      <c r="Q335" s="363"/>
      <c r="R335" s="363"/>
      <c r="S335" s="363"/>
      <c r="T335" s="364"/>
      <c r="U335" s="43" t="s">
        <v>0</v>
      </c>
      <c r="V335" s="44">
        <f>IFERROR(SUM(V332:V333),"0")</f>
        <v>0</v>
      </c>
      <c r="W335" s="44">
        <f>IFERROR(SUM(W332:W333),"0")</f>
        <v>0</v>
      </c>
      <c r="X335" s="43"/>
      <c r="Y335" s="68"/>
      <c r="Z335" s="68"/>
    </row>
    <row r="336" spans="1:53" ht="14.25" customHeight="1" x14ac:dyDescent="0.3">
      <c r="A336" s="368" t="s">
        <v>212</v>
      </c>
      <c r="B336" s="368"/>
      <c r="C336" s="368"/>
      <c r="D336" s="368"/>
      <c r="E336" s="368"/>
      <c r="F336" s="368"/>
      <c r="G336" s="368"/>
      <c r="H336" s="368"/>
      <c r="I336" s="368"/>
      <c r="J336" s="368"/>
      <c r="K336" s="368"/>
      <c r="L336" s="368"/>
      <c r="M336" s="368"/>
      <c r="N336" s="368"/>
      <c r="O336" s="368"/>
      <c r="P336" s="368"/>
      <c r="Q336" s="368"/>
      <c r="R336" s="368"/>
      <c r="S336" s="368"/>
      <c r="T336" s="368"/>
      <c r="U336" s="368"/>
      <c r="V336" s="368"/>
      <c r="W336" s="368"/>
      <c r="X336" s="368"/>
      <c r="Y336" s="67"/>
      <c r="Z336" s="67"/>
    </row>
    <row r="337" spans="1:53" ht="16.5" customHeight="1" x14ac:dyDescent="0.3">
      <c r="A337" s="64" t="s">
        <v>478</v>
      </c>
      <c r="B337" s="64" t="s">
        <v>479</v>
      </c>
      <c r="C337" s="37">
        <v>4301060314</v>
      </c>
      <c r="D337" s="355">
        <v>4607091384673</v>
      </c>
      <c r="E337" s="355"/>
      <c r="F337" s="63">
        <v>1.3</v>
      </c>
      <c r="G337" s="38">
        <v>6</v>
      </c>
      <c r="H337" s="63">
        <v>7.8</v>
      </c>
      <c r="I337" s="63">
        <v>8.3640000000000008</v>
      </c>
      <c r="J337" s="38">
        <v>56</v>
      </c>
      <c r="K337" s="38" t="s">
        <v>115</v>
      </c>
      <c r="L337" s="39" t="s">
        <v>79</v>
      </c>
      <c r="M337" s="38">
        <v>30</v>
      </c>
      <c r="N337" s="4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357"/>
      <c r="P337" s="357"/>
      <c r="Q337" s="357"/>
      <c r="R337" s="358"/>
      <c r="S337" s="40" t="s">
        <v>48</v>
      </c>
      <c r="T337" s="40" t="s">
        <v>48</v>
      </c>
      <c r="U337" s="41" t="s">
        <v>0</v>
      </c>
      <c r="V337" s="59">
        <v>120</v>
      </c>
      <c r="W337" s="56">
        <f>IFERROR(IF(V337="",0,CEILING((V337/$H337),1)*$H337),"")</f>
        <v>124.8</v>
      </c>
      <c r="X337" s="42">
        <f>IFERROR(IF(W337=0,"",ROUNDUP(W337/H337,0)*0.02175),"")</f>
        <v>0.34799999999999998</v>
      </c>
      <c r="Y337" s="69" t="s">
        <v>48</v>
      </c>
      <c r="Z337" s="70" t="s">
        <v>48</v>
      </c>
      <c r="AD337" s="71"/>
      <c r="BA337" s="258" t="s">
        <v>66</v>
      </c>
    </row>
    <row r="338" spans="1:53" ht="12.5" x14ac:dyDescent="0.25">
      <c r="A338" s="352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65"/>
      <c r="N338" s="362" t="s">
        <v>43</v>
      </c>
      <c r="O338" s="363"/>
      <c r="P338" s="363"/>
      <c r="Q338" s="363"/>
      <c r="R338" s="363"/>
      <c r="S338" s="363"/>
      <c r="T338" s="364"/>
      <c r="U338" s="43" t="s">
        <v>42</v>
      </c>
      <c r="V338" s="44">
        <f>IFERROR(V337/H337,"0")</f>
        <v>15.384615384615385</v>
      </c>
      <c r="W338" s="44">
        <f>IFERROR(W337/H337,"0")</f>
        <v>16</v>
      </c>
      <c r="X338" s="44">
        <f>IFERROR(IF(X337="",0,X337),"0")</f>
        <v>0.34799999999999998</v>
      </c>
      <c r="Y338" s="68"/>
      <c r="Z338" s="68"/>
    </row>
    <row r="339" spans="1:53" ht="12.5" x14ac:dyDescent="0.25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65"/>
      <c r="N339" s="362" t="s">
        <v>43</v>
      </c>
      <c r="O339" s="363"/>
      <c r="P339" s="363"/>
      <c r="Q339" s="363"/>
      <c r="R339" s="363"/>
      <c r="S339" s="363"/>
      <c r="T339" s="364"/>
      <c r="U339" s="43" t="s">
        <v>0</v>
      </c>
      <c r="V339" s="44">
        <f>IFERROR(SUM(V337:V337),"0")</f>
        <v>120</v>
      </c>
      <c r="W339" s="44">
        <f>IFERROR(SUM(W337:W337),"0")</f>
        <v>124.8</v>
      </c>
      <c r="X339" s="43"/>
      <c r="Y339" s="68"/>
      <c r="Z339" s="68"/>
    </row>
    <row r="340" spans="1:53" ht="16.5" customHeight="1" x14ac:dyDescent="0.3">
      <c r="A340" s="377" t="s">
        <v>480</v>
      </c>
      <c r="B340" s="377"/>
      <c r="C340" s="377"/>
      <c r="D340" s="377"/>
      <c r="E340" s="377"/>
      <c r="F340" s="377"/>
      <c r="G340" s="377"/>
      <c r="H340" s="377"/>
      <c r="I340" s="377"/>
      <c r="J340" s="377"/>
      <c r="K340" s="377"/>
      <c r="L340" s="377"/>
      <c r="M340" s="377"/>
      <c r="N340" s="377"/>
      <c r="O340" s="377"/>
      <c r="P340" s="377"/>
      <c r="Q340" s="377"/>
      <c r="R340" s="377"/>
      <c r="S340" s="377"/>
      <c r="T340" s="377"/>
      <c r="U340" s="377"/>
      <c r="V340" s="377"/>
      <c r="W340" s="377"/>
      <c r="X340" s="377"/>
      <c r="Y340" s="66"/>
      <c r="Z340" s="66"/>
    </row>
    <row r="341" spans="1:53" ht="14.25" customHeight="1" x14ac:dyDescent="0.3">
      <c r="A341" s="368" t="s">
        <v>119</v>
      </c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68"/>
      <c r="N341" s="368"/>
      <c r="O341" s="368"/>
      <c r="P341" s="368"/>
      <c r="Q341" s="368"/>
      <c r="R341" s="368"/>
      <c r="S341" s="368"/>
      <c r="T341" s="368"/>
      <c r="U341" s="368"/>
      <c r="V341" s="368"/>
      <c r="W341" s="368"/>
      <c r="X341" s="368"/>
      <c r="Y341" s="67"/>
      <c r="Z341" s="67"/>
    </row>
    <row r="342" spans="1:53" ht="27" customHeight="1" x14ac:dyDescent="0.3">
      <c r="A342" s="64" t="s">
        <v>481</v>
      </c>
      <c r="B342" s="64" t="s">
        <v>482</v>
      </c>
      <c r="C342" s="37">
        <v>4301011324</v>
      </c>
      <c r="D342" s="355">
        <v>4607091384185</v>
      </c>
      <c r="E342" s="355"/>
      <c r="F342" s="63">
        <v>0.8</v>
      </c>
      <c r="G342" s="38">
        <v>15</v>
      </c>
      <c r="H342" s="63">
        <v>12</v>
      </c>
      <c r="I342" s="63">
        <v>12.48</v>
      </c>
      <c r="J342" s="38">
        <v>56</v>
      </c>
      <c r="K342" s="38" t="s">
        <v>115</v>
      </c>
      <c r="L342" s="39" t="s">
        <v>79</v>
      </c>
      <c r="M342" s="38">
        <v>60</v>
      </c>
      <c r="N342" s="44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357"/>
      <c r="P342" s="357"/>
      <c r="Q342" s="357"/>
      <c r="R342" s="358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59" t="s">
        <v>66</v>
      </c>
    </row>
    <row r="343" spans="1:53" ht="27" customHeight="1" x14ac:dyDescent="0.3">
      <c r="A343" s="64" t="s">
        <v>483</v>
      </c>
      <c r="B343" s="64" t="s">
        <v>484</v>
      </c>
      <c r="C343" s="37">
        <v>4301011312</v>
      </c>
      <c r="D343" s="355">
        <v>4607091384192</v>
      </c>
      <c r="E343" s="355"/>
      <c r="F343" s="63">
        <v>1.8</v>
      </c>
      <c r="G343" s="38">
        <v>6</v>
      </c>
      <c r="H343" s="63">
        <v>10.8</v>
      </c>
      <c r="I343" s="63">
        <v>11.28</v>
      </c>
      <c r="J343" s="38">
        <v>56</v>
      </c>
      <c r="K343" s="38" t="s">
        <v>115</v>
      </c>
      <c r="L343" s="39" t="s">
        <v>114</v>
      </c>
      <c r="M343" s="38">
        <v>60</v>
      </c>
      <c r="N343" s="4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357"/>
      <c r="P343" s="357"/>
      <c r="Q343" s="357"/>
      <c r="R343" s="358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0" t="s">
        <v>66</v>
      </c>
    </row>
    <row r="344" spans="1:53" ht="27" customHeight="1" x14ac:dyDescent="0.3">
      <c r="A344" s="64" t="s">
        <v>485</v>
      </c>
      <c r="B344" s="64" t="s">
        <v>486</v>
      </c>
      <c r="C344" s="37">
        <v>4301011483</v>
      </c>
      <c r="D344" s="355">
        <v>4680115881907</v>
      </c>
      <c r="E344" s="355"/>
      <c r="F344" s="63">
        <v>1.8</v>
      </c>
      <c r="G344" s="38">
        <v>6</v>
      </c>
      <c r="H344" s="63">
        <v>10.8</v>
      </c>
      <c r="I344" s="63">
        <v>11.28</v>
      </c>
      <c r="J344" s="38">
        <v>56</v>
      </c>
      <c r="K344" s="38" t="s">
        <v>115</v>
      </c>
      <c r="L344" s="39" t="s">
        <v>79</v>
      </c>
      <c r="M344" s="38">
        <v>60</v>
      </c>
      <c r="N344" s="45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357"/>
      <c r="P344" s="357"/>
      <c r="Q344" s="357"/>
      <c r="R344" s="358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1" t="s">
        <v>66</v>
      </c>
    </row>
    <row r="345" spans="1:53" ht="27" customHeight="1" x14ac:dyDescent="0.3">
      <c r="A345" s="64" t="s">
        <v>487</v>
      </c>
      <c r="B345" s="64" t="s">
        <v>488</v>
      </c>
      <c r="C345" s="37">
        <v>4301011655</v>
      </c>
      <c r="D345" s="355">
        <v>4680115883925</v>
      </c>
      <c r="E345" s="355"/>
      <c r="F345" s="63">
        <v>2.5</v>
      </c>
      <c r="G345" s="38">
        <v>6</v>
      </c>
      <c r="H345" s="63">
        <v>15</v>
      </c>
      <c r="I345" s="63">
        <v>15.48</v>
      </c>
      <c r="J345" s="38">
        <v>48</v>
      </c>
      <c r="K345" s="38" t="s">
        <v>115</v>
      </c>
      <c r="L345" s="39" t="s">
        <v>79</v>
      </c>
      <c r="M345" s="38">
        <v>60</v>
      </c>
      <c r="N345" s="45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5" s="357"/>
      <c r="P345" s="357"/>
      <c r="Q345" s="357"/>
      <c r="R345" s="358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2" t="s">
        <v>66</v>
      </c>
    </row>
    <row r="346" spans="1:53" ht="27" customHeight="1" x14ac:dyDescent="0.3">
      <c r="A346" s="64" t="s">
        <v>489</v>
      </c>
      <c r="B346" s="64" t="s">
        <v>490</v>
      </c>
      <c r="C346" s="37">
        <v>4301011303</v>
      </c>
      <c r="D346" s="355">
        <v>4607091384680</v>
      </c>
      <c r="E346" s="355"/>
      <c r="F346" s="63">
        <v>0.4</v>
      </c>
      <c r="G346" s="38">
        <v>10</v>
      </c>
      <c r="H346" s="63">
        <v>4</v>
      </c>
      <c r="I346" s="63">
        <v>4.21</v>
      </c>
      <c r="J346" s="38">
        <v>120</v>
      </c>
      <c r="K346" s="38" t="s">
        <v>80</v>
      </c>
      <c r="L346" s="39" t="s">
        <v>79</v>
      </c>
      <c r="M346" s="38">
        <v>60</v>
      </c>
      <c r="N346" s="4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357"/>
      <c r="P346" s="357"/>
      <c r="Q346" s="357"/>
      <c r="R346" s="358"/>
      <c r="S346" s="40" t="s">
        <v>48</v>
      </c>
      <c r="T346" s="40" t="s">
        <v>48</v>
      </c>
      <c r="U346" s="41" t="s">
        <v>0</v>
      </c>
      <c r="V346" s="59">
        <v>176</v>
      </c>
      <c r="W346" s="56">
        <f>IFERROR(IF(V346="",0,CEILING((V346/$H346),1)*$H346),"")</f>
        <v>176</v>
      </c>
      <c r="X346" s="42">
        <f>IFERROR(IF(W346=0,"",ROUNDUP(W346/H346,0)*0.00937),"")</f>
        <v>0.41227999999999998</v>
      </c>
      <c r="Y346" s="69" t="s">
        <v>48</v>
      </c>
      <c r="Z346" s="70" t="s">
        <v>48</v>
      </c>
      <c r="AD346" s="71"/>
      <c r="BA346" s="263" t="s">
        <v>66</v>
      </c>
    </row>
    <row r="347" spans="1:53" ht="12.5" x14ac:dyDescent="0.25">
      <c r="A347" s="352"/>
      <c r="B347" s="352"/>
      <c r="C347" s="352"/>
      <c r="D347" s="352"/>
      <c r="E347" s="352"/>
      <c r="F347" s="352"/>
      <c r="G347" s="352"/>
      <c r="H347" s="352"/>
      <c r="I347" s="352"/>
      <c r="J347" s="352"/>
      <c r="K347" s="352"/>
      <c r="L347" s="352"/>
      <c r="M347" s="365"/>
      <c r="N347" s="362" t="s">
        <v>43</v>
      </c>
      <c r="O347" s="363"/>
      <c r="P347" s="363"/>
      <c r="Q347" s="363"/>
      <c r="R347" s="363"/>
      <c r="S347" s="363"/>
      <c r="T347" s="364"/>
      <c r="U347" s="43" t="s">
        <v>42</v>
      </c>
      <c r="V347" s="44">
        <f>IFERROR(V342/H342,"0")+IFERROR(V343/H343,"0")+IFERROR(V344/H344,"0")+IFERROR(V345/H345,"0")+IFERROR(V346/H346,"0")</f>
        <v>44</v>
      </c>
      <c r="W347" s="44">
        <f>IFERROR(W342/H342,"0")+IFERROR(W343/H343,"0")+IFERROR(W344/H344,"0")+IFERROR(W345/H345,"0")+IFERROR(W346/H346,"0")</f>
        <v>44</v>
      </c>
      <c r="X347" s="44">
        <f>IFERROR(IF(X342="",0,X342),"0")+IFERROR(IF(X343="",0,X343),"0")+IFERROR(IF(X344="",0,X344),"0")+IFERROR(IF(X345="",0,X345),"0")+IFERROR(IF(X346="",0,X346),"0")</f>
        <v>0.41227999999999998</v>
      </c>
      <c r="Y347" s="68"/>
      <c r="Z347" s="68"/>
    </row>
    <row r="348" spans="1:53" ht="12.5" x14ac:dyDescent="0.25">
      <c r="A348" s="352"/>
      <c r="B348" s="352"/>
      <c r="C348" s="352"/>
      <c r="D348" s="352"/>
      <c r="E348" s="352"/>
      <c r="F348" s="352"/>
      <c r="G348" s="352"/>
      <c r="H348" s="352"/>
      <c r="I348" s="352"/>
      <c r="J348" s="352"/>
      <c r="K348" s="352"/>
      <c r="L348" s="352"/>
      <c r="M348" s="365"/>
      <c r="N348" s="362" t="s">
        <v>43</v>
      </c>
      <c r="O348" s="363"/>
      <c r="P348" s="363"/>
      <c r="Q348" s="363"/>
      <c r="R348" s="363"/>
      <c r="S348" s="363"/>
      <c r="T348" s="364"/>
      <c r="U348" s="43" t="s">
        <v>0</v>
      </c>
      <c r="V348" s="44">
        <f>IFERROR(SUM(V342:V346),"0")</f>
        <v>176</v>
      </c>
      <c r="W348" s="44">
        <f>IFERROR(SUM(W342:W346),"0")</f>
        <v>176</v>
      </c>
      <c r="X348" s="43"/>
      <c r="Y348" s="68"/>
      <c r="Z348" s="68"/>
    </row>
    <row r="349" spans="1:53" ht="14.25" customHeight="1" x14ac:dyDescent="0.3">
      <c r="A349" s="368" t="s">
        <v>76</v>
      </c>
      <c r="B349" s="368"/>
      <c r="C349" s="368"/>
      <c r="D349" s="368"/>
      <c r="E349" s="368"/>
      <c r="F349" s="368"/>
      <c r="G349" s="368"/>
      <c r="H349" s="368"/>
      <c r="I349" s="368"/>
      <c r="J349" s="368"/>
      <c r="K349" s="368"/>
      <c r="L349" s="368"/>
      <c r="M349" s="368"/>
      <c r="N349" s="368"/>
      <c r="O349" s="368"/>
      <c r="P349" s="368"/>
      <c r="Q349" s="368"/>
      <c r="R349" s="368"/>
      <c r="S349" s="368"/>
      <c r="T349" s="368"/>
      <c r="U349" s="368"/>
      <c r="V349" s="368"/>
      <c r="W349" s="368"/>
      <c r="X349" s="368"/>
      <c r="Y349" s="67"/>
      <c r="Z349" s="67"/>
    </row>
    <row r="350" spans="1:53" ht="27" customHeight="1" x14ac:dyDescent="0.3">
      <c r="A350" s="64" t="s">
        <v>491</v>
      </c>
      <c r="B350" s="64" t="s">
        <v>492</v>
      </c>
      <c r="C350" s="37">
        <v>4301031139</v>
      </c>
      <c r="D350" s="355">
        <v>4607091384802</v>
      </c>
      <c r="E350" s="355"/>
      <c r="F350" s="63">
        <v>0.73</v>
      </c>
      <c r="G350" s="38">
        <v>6</v>
      </c>
      <c r="H350" s="63">
        <v>4.38</v>
      </c>
      <c r="I350" s="63">
        <v>4.58</v>
      </c>
      <c r="J350" s="38">
        <v>156</v>
      </c>
      <c r="K350" s="38" t="s">
        <v>80</v>
      </c>
      <c r="L350" s="39" t="s">
        <v>79</v>
      </c>
      <c r="M350" s="38">
        <v>35</v>
      </c>
      <c r="N350" s="4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357"/>
      <c r="P350" s="357"/>
      <c r="Q350" s="357"/>
      <c r="R350" s="358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64" t="s">
        <v>66</v>
      </c>
    </row>
    <row r="351" spans="1:53" ht="27" customHeight="1" x14ac:dyDescent="0.3">
      <c r="A351" s="64" t="s">
        <v>493</v>
      </c>
      <c r="B351" s="64" t="s">
        <v>494</v>
      </c>
      <c r="C351" s="37">
        <v>4301031140</v>
      </c>
      <c r="D351" s="355">
        <v>4607091384826</v>
      </c>
      <c r="E351" s="355"/>
      <c r="F351" s="63">
        <v>0.35</v>
      </c>
      <c r="G351" s="38">
        <v>8</v>
      </c>
      <c r="H351" s="63">
        <v>2.8</v>
      </c>
      <c r="I351" s="63">
        <v>2.9</v>
      </c>
      <c r="J351" s="38">
        <v>234</v>
      </c>
      <c r="K351" s="38" t="s">
        <v>177</v>
      </c>
      <c r="L351" s="39" t="s">
        <v>79</v>
      </c>
      <c r="M351" s="38">
        <v>35</v>
      </c>
      <c r="N351" s="4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357"/>
      <c r="P351" s="357"/>
      <c r="Q351" s="357"/>
      <c r="R351" s="358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IFERROR(IF(W351=0,"",ROUNDUP(W351/H351,0)*0.00502),"")</f>
        <v/>
      </c>
      <c r="Y351" s="69" t="s">
        <v>48</v>
      </c>
      <c r="Z351" s="70" t="s">
        <v>48</v>
      </c>
      <c r="AD351" s="71"/>
      <c r="BA351" s="265" t="s">
        <v>66</v>
      </c>
    </row>
    <row r="352" spans="1:53" ht="12.5" x14ac:dyDescent="0.25">
      <c r="A352" s="352"/>
      <c r="B352" s="352"/>
      <c r="C352" s="352"/>
      <c r="D352" s="352"/>
      <c r="E352" s="352"/>
      <c r="F352" s="352"/>
      <c r="G352" s="352"/>
      <c r="H352" s="352"/>
      <c r="I352" s="352"/>
      <c r="J352" s="352"/>
      <c r="K352" s="352"/>
      <c r="L352" s="352"/>
      <c r="M352" s="365"/>
      <c r="N352" s="362" t="s">
        <v>43</v>
      </c>
      <c r="O352" s="363"/>
      <c r="P352" s="363"/>
      <c r="Q352" s="363"/>
      <c r="R352" s="363"/>
      <c r="S352" s="363"/>
      <c r="T352" s="364"/>
      <c r="U352" s="43" t="s">
        <v>42</v>
      </c>
      <c r="V352" s="44">
        <f>IFERROR(V350/H350,"0")+IFERROR(V351/H351,"0")</f>
        <v>0</v>
      </c>
      <c r="W352" s="44">
        <f>IFERROR(W350/H350,"0")+IFERROR(W351/H351,"0")</f>
        <v>0</v>
      </c>
      <c r="X352" s="44">
        <f>IFERROR(IF(X350="",0,X350),"0")+IFERROR(IF(X351="",0,X351),"0")</f>
        <v>0</v>
      </c>
      <c r="Y352" s="68"/>
      <c r="Z352" s="68"/>
    </row>
    <row r="353" spans="1:53" ht="12.5" x14ac:dyDescent="0.25">
      <c r="A353" s="352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65"/>
      <c r="N353" s="362" t="s">
        <v>43</v>
      </c>
      <c r="O353" s="363"/>
      <c r="P353" s="363"/>
      <c r="Q353" s="363"/>
      <c r="R353" s="363"/>
      <c r="S353" s="363"/>
      <c r="T353" s="364"/>
      <c r="U353" s="43" t="s">
        <v>0</v>
      </c>
      <c r="V353" s="44">
        <f>IFERROR(SUM(V350:V351),"0")</f>
        <v>0</v>
      </c>
      <c r="W353" s="44">
        <f>IFERROR(SUM(W350:W351),"0")</f>
        <v>0</v>
      </c>
      <c r="X353" s="43"/>
      <c r="Y353" s="68"/>
      <c r="Z353" s="68"/>
    </row>
    <row r="354" spans="1:53" ht="14.25" customHeight="1" x14ac:dyDescent="0.3">
      <c r="A354" s="368" t="s">
        <v>81</v>
      </c>
      <c r="B354" s="368"/>
      <c r="C354" s="368"/>
      <c r="D354" s="368"/>
      <c r="E354" s="368"/>
      <c r="F354" s="368"/>
      <c r="G354" s="368"/>
      <c r="H354" s="368"/>
      <c r="I354" s="368"/>
      <c r="J354" s="368"/>
      <c r="K354" s="368"/>
      <c r="L354" s="368"/>
      <c r="M354" s="368"/>
      <c r="N354" s="368"/>
      <c r="O354" s="368"/>
      <c r="P354" s="368"/>
      <c r="Q354" s="368"/>
      <c r="R354" s="368"/>
      <c r="S354" s="368"/>
      <c r="T354" s="368"/>
      <c r="U354" s="368"/>
      <c r="V354" s="368"/>
      <c r="W354" s="368"/>
      <c r="X354" s="368"/>
      <c r="Y354" s="67"/>
      <c r="Z354" s="67"/>
    </row>
    <row r="355" spans="1:53" ht="27" customHeight="1" x14ac:dyDescent="0.3">
      <c r="A355" s="64" t="s">
        <v>495</v>
      </c>
      <c r="B355" s="64" t="s">
        <v>496</v>
      </c>
      <c r="C355" s="37">
        <v>4301051303</v>
      </c>
      <c r="D355" s="355">
        <v>4607091384246</v>
      </c>
      <c r="E355" s="355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115</v>
      </c>
      <c r="L355" s="39" t="s">
        <v>79</v>
      </c>
      <c r="M355" s="38">
        <v>40</v>
      </c>
      <c r="N355" s="4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357"/>
      <c r="P355" s="357"/>
      <c r="Q355" s="357"/>
      <c r="R355" s="358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6" t="s">
        <v>66</v>
      </c>
    </row>
    <row r="356" spans="1:53" ht="27" customHeight="1" x14ac:dyDescent="0.3">
      <c r="A356" s="64" t="s">
        <v>497</v>
      </c>
      <c r="B356" s="64" t="s">
        <v>498</v>
      </c>
      <c r="C356" s="37">
        <v>4301051445</v>
      </c>
      <c r="D356" s="355">
        <v>4680115881976</v>
      </c>
      <c r="E356" s="355"/>
      <c r="F356" s="63">
        <v>1.3</v>
      </c>
      <c r="G356" s="38">
        <v>6</v>
      </c>
      <c r="H356" s="63">
        <v>7.8</v>
      </c>
      <c r="I356" s="63">
        <v>8.2799999999999994</v>
      </c>
      <c r="J356" s="38">
        <v>56</v>
      </c>
      <c r="K356" s="38" t="s">
        <v>115</v>
      </c>
      <c r="L356" s="39" t="s">
        <v>79</v>
      </c>
      <c r="M356" s="38">
        <v>40</v>
      </c>
      <c r="N356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357"/>
      <c r="P356" s="357"/>
      <c r="Q356" s="357"/>
      <c r="R356" s="358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IFERROR(IF(W356=0,"",ROUNDUP(W356/H356,0)*0.02175),"")</f>
        <v/>
      </c>
      <c r="Y356" s="69" t="s">
        <v>48</v>
      </c>
      <c r="Z356" s="70" t="s">
        <v>48</v>
      </c>
      <c r="AD356" s="71"/>
      <c r="BA356" s="267" t="s">
        <v>66</v>
      </c>
    </row>
    <row r="357" spans="1:53" ht="27" customHeight="1" x14ac:dyDescent="0.3">
      <c r="A357" s="64" t="s">
        <v>499</v>
      </c>
      <c r="B357" s="64" t="s">
        <v>500</v>
      </c>
      <c r="C357" s="37">
        <v>4301051297</v>
      </c>
      <c r="D357" s="355">
        <v>4607091384253</v>
      </c>
      <c r="E357" s="355"/>
      <c r="F357" s="63">
        <v>0.4</v>
      </c>
      <c r="G357" s="38">
        <v>6</v>
      </c>
      <c r="H357" s="63">
        <v>2.4</v>
      </c>
      <c r="I357" s="63">
        <v>2.6840000000000002</v>
      </c>
      <c r="J357" s="38">
        <v>156</v>
      </c>
      <c r="K357" s="38" t="s">
        <v>80</v>
      </c>
      <c r="L357" s="39" t="s">
        <v>79</v>
      </c>
      <c r="M357" s="38">
        <v>40</v>
      </c>
      <c r="N357" s="4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357"/>
      <c r="P357" s="357"/>
      <c r="Q357" s="357"/>
      <c r="R357" s="358"/>
      <c r="S357" s="40" t="s">
        <v>48</v>
      </c>
      <c r="T357" s="40" t="s">
        <v>48</v>
      </c>
      <c r="U357" s="41" t="s">
        <v>0</v>
      </c>
      <c r="V357" s="59">
        <v>96</v>
      </c>
      <c r="W357" s="56">
        <f>IFERROR(IF(V357="",0,CEILING((V357/$H357),1)*$H357),"")</f>
        <v>96</v>
      </c>
      <c r="X357" s="42">
        <f>IFERROR(IF(W357=0,"",ROUNDUP(W357/H357,0)*0.00753),"")</f>
        <v>0.30120000000000002</v>
      </c>
      <c r="Y357" s="69" t="s">
        <v>48</v>
      </c>
      <c r="Z357" s="70" t="s">
        <v>48</v>
      </c>
      <c r="AD357" s="71"/>
      <c r="BA357" s="268" t="s">
        <v>66</v>
      </c>
    </row>
    <row r="358" spans="1:53" ht="27" customHeight="1" x14ac:dyDescent="0.3">
      <c r="A358" s="64" t="s">
        <v>501</v>
      </c>
      <c r="B358" s="64" t="s">
        <v>502</v>
      </c>
      <c r="C358" s="37">
        <v>4301051444</v>
      </c>
      <c r="D358" s="355">
        <v>4680115881969</v>
      </c>
      <c r="E358" s="355"/>
      <c r="F358" s="63">
        <v>0.4</v>
      </c>
      <c r="G358" s="38">
        <v>6</v>
      </c>
      <c r="H358" s="63">
        <v>2.4</v>
      </c>
      <c r="I358" s="63">
        <v>2.6</v>
      </c>
      <c r="J358" s="38">
        <v>156</v>
      </c>
      <c r="K358" s="38" t="s">
        <v>80</v>
      </c>
      <c r="L358" s="39" t="s">
        <v>79</v>
      </c>
      <c r="M358" s="38">
        <v>40</v>
      </c>
      <c r="N358" s="4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357"/>
      <c r="P358" s="357"/>
      <c r="Q358" s="357"/>
      <c r="R358" s="358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9" t="s">
        <v>66</v>
      </c>
    </row>
    <row r="359" spans="1:53" ht="12.5" x14ac:dyDescent="0.25">
      <c r="A359" s="352"/>
      <c r="B359" s="352"/>
      <c r="C359" s="352"/>
      <c r="D359" s="352"/>
      <c r="E359" s="352"/>
      <c r="F359" s="352"/>
      <c r="G359" s="352"/>
      <c r="H359" s="352"/>
      <c r="I359" s="352"/>
      <c r="J359" s="352"/>
      <c r="K359" s="352"/>
      <c r="L359" s="352"/>
      <c r="M359" s="365"/>
      <c r="N359" s="362" t="s">
        <v>43</v>
      </c>
      <c r="O359" s="363"/>
      <c r="P359" s="363"/>
      <c r="Q359" s="363"/>
      <c r="R359" s="363"/>
      <c r="S359" s="363"/>
      <c r="T359" s="364"/>
      <c r="U359" s="43" t="s">
        <v>42</v>
      </c>
      <c r="V359" s="44">
        <f>IFERROR(V355/H355,"0")+IFERROR(V356/H356,"0")+IFERROR(V357/H357,"0")+IFERROR(V358/H358,"0")</f>
        <v>40</v>
      </c>
      <c r="W359" s="44">
        <f>IFERROR(W355/H355,"0")+IFERROR(W356/H356,"0")+IFERROR(W357/H357,"0")+IFERROR(W358/H358,"0")</f>
        <v>40</v>
      </c>
      <c r="X359" s="44">
        <f>IFERROR(IF(X355="",0,X355),"0")+IFERROR(IF(X356="",0,X356),"0")+IFERROR(IF(X357="",0,X357),"0")+IFERROR(IF(X358="",0,X358),"0")</f>
        <v>0.30120000000000002</v>
      </c>
      <c r="Y359" s="68"/>
      <c r="Z359" s="68"/>
    </row>
    <row r="360" spans="1:53" ht="12.5" x14ac:dyDescent="0.25">
      <c r="A360" s="352"/>
      <c r="B360" s="352"/>
      <c r="C360" s="352"/>
      <c r="D360" s="352"/>
      <c r="E360" s="352"/>
      <c r="F360" s="352"/>
      <c r="G360" s="352"/>
      <c r="H360" s="352"/>
      <c r="I360" s="352"/>
      <c r="J360" s="352"/>
      <c r="K360" s="352"/>
      <c r="L360" s="352"/>
      <c r="M360" s="365"/>
      <c r="N360" s="362" t="s">
        <v>43</v>
      </c>
      <c r="O360" s="363"/>
      <c r="P360" s="363"/>
      <c r="Q360" s="363"/>
      <c r="R360" s="363"/>
      <c r="S360" s="363"/>
      <c r="T360" s="364"/>
      <c r="U360" s="43" t="s">
        <v>0</v>
      </c>
      <c r="V360" s="44">
        <f>IFERROR(SUM(V355:V358),"0")</f>
        <v>96</v>
      </c>
      <c r="W360" s="44">
        <f>IFERROR(SUM(W355:W358),"0")</f>
        <v>96</v>
      </c>
      <c r="X360" s="43"/>
      <c r="Y360" s="68"/>
      <c r="Z360" s="68"/>
    </row>
    <row r="361" spans="1:53" ht="14.25" customHeight="1" x14ac:dyDescent="0.3">
      <c r="A361" s="368" t="s">
        <v>212</v>
      </c>
      <c r="B361" s="368"/>
      <c r="C361" s="368"/>
      <c r="D361" s="368"/>
      <c r="E361" s="368"/>
      <c r="F361" s="368"/>
      <c r="G361" s="368"/>
      <c r="H361" s="368"/>
      <c r="I361" s="368"/>
      <c r="J361" s="368"/>
      <c r="K361" s="368"/>
      <c r="L361" s="368"/>
      <c r="M361" s="368"/>
      <c r="N361" s="368"/>
      <c r="O361" s="368"/>
      <c r="P361" s="368"/>
      <c r="Q361" s="368"/>
      <c r="R361" s="368"/>
      <c r="S361" s="368"/>
      <c r="T361" s="368"/>
      <c r="U361" s="368"/>
      <c r="V361" s="368"/>
      <c r="W361" s="368"/>
      <c r="X361" s="368"/>
      <c r="Y361" s="67"/>
      <c r="Z361" s="67"/>
    </row>
    <row r="362" spans="1:53" ht="27" customHeight="1" x14ac:dyDescent="0.3">
      <c r="A362" s="64" t="s">
        <v>503</v>
      </c>
      <c r="B362" s="64" t="s">
        <v>504</v>
      </c>
      <c r="C362" s="37">
        <v>4301060322</v>
      </c>
      <c r="D362" s="355">
        <v>4607091389357</v>
      </c>
      <c r="E362" s="355"/>
      <c r="F362" s="63">
        <v>1.3</v>
      </c>
      <c r="G362" s="38">
        <v>6</v>
      </c>
      <c r="H362" s="63">
        <v>7.8</v>
      </c>
      <c r="I362" s="63">
        <v>8.2799999999999994</v>
      </c>
      <c r="J362" s="38">
        <v>56</v>
      </c>
      <c r="K362" s="38" t="s">
        <v>115</v>
      </c>
      <c r="L362" s="39" t="s">
        <v>79</v>
      </c>
      <c r="M362" s="38">
        <v>40</v>
      </c>
      <c r="N362" s="44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357"/>
      <c r="P362" s="357"/>
      <c r="Q362" s="357"/>
      <c r="R362" s="358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0" t="s">
        <v>66</v>
      </c>
    </row>
    <row r="363" spans="1:53" ht="12.5" x14ac:dyDescent="0.25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65"/>
      <c r="N363" s="362" t="s">
        <v>43</v>
      </c>
      <c r="O363" s="363"/>
      <c r="P363" s="363"/>
      <c r="Q363" s="363"/>
      <c r="R363" s="363"/>
      <c r="S363" s="363"/>
      <c r="T363" s="364"/>
      <c r="U363" s="43" t="s">
        <v>42</v>
      </c>
      <c r="V363" s="44">
        <f>IFERROR(V362/H362,"0")</f>
        <v>0</v>
      </c>
      <c r="W363" s="44">
        <f>IFERROR(W362/H362,"0")</f>
        <v>0</v>
      </c>
      <c r="X363" s="44">
        <f>IFERROR(IF(X362="",0,X362),"0")</f>
        <v>0</v>
      </c>
      <c r="Y363" s="68"/>
      <c r="Z363" s="68"/>
    </row>
    <row r="364" spans="1:53" ht="12.5" x14ac:dyDescent="0.25">
      <c r="A364" s="352"/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65"/>
      <c r="N364" s="362" t="s">
        <v>43</v>
      </c>
      <c r="O364" s="363"/>
      <c r="P364" s="363"/>
      <c r="Q364" s="363"/>
      <c r="R364" s="363"/>
      <c r="S364" s="363"/>
      <c r="T364" s="364"/>
      <c r="U364" s="43" t="s">
        <v>0</v>
      </c>
      <c r="V364" s="44">
        <f>IFERROR(SUM(V362:V362),"0")</f>
        <v>0</v>
      </c>
      <c r="W364" s="44">
        <f>IFERROR(SUM(W362:W362),"0")</f>
        <v>0</v>
      </c>
      <c r="X364" s="43"/>
      <c r="Y364" s="68"/>
      <c r="Z364" s="68"/>
    </row>
    <row r="365" spans="1:53" ht="27.75" customHeight="1" x14ac:dyDescent="0.25">
      <c r="A365" s="376" t="s">
        <v>505</v>
      </c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76"/>
      <c r="O365" s="376"/>
      <c r="P365" s="376"/>
      <c r="Q365" s="376"/>
      <c r="R365" s="376"/>
      <c r="S365" s="376"/>
      <c r="T365" s="376"/>
      <c r="U365" s="376"/>
      <c r="V365" s="376"/>
      <c r="W365" s="376"/>
      <c r="X365" s="376"/>
      <c r="Y365" s="55"/>
      <c r="Z365" s="55"/>
    </row>
    <row r="366" spans="1:53" ht="16.5" customHeight="1" x14ac:dyDescent="0.3">
      <c r="A366" s="377" t="s">
        <v>506</v>
      </c>
      <c r="B366" s="377"/>
      <c r="C366" s="377"/>
      <c r="D366" s="377"/>
      <c r="E366" s="377"/>
      <c r="F366" s="377"/>
      <c r="G366" s="377"/>
      <c r="H366" s="377"/>
      <c r="I366" s="377"/>
      <c r="J366" s="377"/>
      <c r="K366" s="377"/>
      <c r="L366" s="377"/>
      <c r="M366" s="377"/>
      <c r="N366" s="377"/>
      <c r="O366" s="377"/>
      <c r="P366" s="377"/>
      <c r="Q366" s="377"/>
      <c r="R366" s="377"/>
      <c r="S366" s="377"/>
      <c r="T366" s="377"/>
      <c r="U366" s="377"/>
      <c r="V366" s="377"/>
      <c r="W366" s="377"/>
      <c r="X366" s="377"/>
      <c r="Y366" s="66"/>
      <c r="Z366" s="66"/>
    </row>
    <row r="367" spans="1:53" ht="14.25" customHeight="1" x14ac:dyDescent="0.3">
      <c r="A367" s="368" t="s">
        <v>119</v>
      </c>
      <c r="B367" s="368"/>
      <c r="C367" s="368"/>
      <c r="D367" s="368"/>
      <c r="E367" s="368"/>
      <c r="F367" s="368"/>
      <c r="G367" s="368"/>
      <c r="H367" s="368"/>
      <c r="I367" s="368"/>
      <c r="J367" s="368"/>
      <c r="K367" s="368"/>
      <c r="L367" s="368"/>
      <c r="M367" s="368"/>
      <c r="N367" s="368"/>
      <c r="O367" s="368"/>
      <c r="P367" s="368"/>
      <c r="Q367" s="368"/>
      <c r="R367" s="368"/>
      <c r="S367" s="368"/>
      <c r="T367" s="368"/>
      <c r="U367" s="368"/>
      <c r="V367" s="368"/>
      <c r="W367" s="368"/>
      <c r="X367" s="368"/>
      <c r="Y367" s="67"/>
      <c r="Z367" s="67"/>
    </row>
    <row r="368" spans="1:53" ht="27" customHeight="1" x14ac:dyDescent="0.3">
      <c r="A368" s="64" t="s">
        <v>507</v>
      </c>
      <c r="B368" s="64" t="s">
        <v>508</v>
      </c>
      <c r="C368" s="37">
        <v>4301011428</v>
      </c>
      <c r="D368" s="355">
        <v>4607091389708</v>
      </c>
      <c r="E368" s="355"/>
      <c r="F368" s="63">
        <v>0.45</v>
      </c>
      <c r="G368" s="38">
        <v>6</v>
      </c>
      <c r="H368" s="63">
        <v>2.7</v>
      </c>
      <c r="I368" s="63">
        <v>2.9</v>
      </c>
      <c r="J368" s="38">
        <v>156</v>
      </c>
      <c r="K368" s="38" t="s">
        <v>80</v>
      </c>
      <c r="L368" s="39" t="s">
        <v>114</v>
      </c>
      <c r="M368" s="38">
        <v>50</v>
      </c>
      <c r="N368" s="43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357"/>
      <c r="P368" s="357"/>
      <c r="Q368" s="357"/>
      <c r="R368" s="358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1" t="s">
        <v>66</v>
      </c>
    </row>
    <row r="369" spans="1:53" ht="27" customHeight="1" x14ac:dyDescent="0.3">
      <c r="A369" s="64" t="s">
        <v>509</v>
      </c>
      <c r="B369" s="64" t="s">
        <v>510</v>
      </c>
      <c r="C369" s="37">
        <v>4301011427</v>
      </c>
      <c r="D369" s="355">
        <v>4607091389692</v>
      </c>
      <c r="E369" s="355"/>
      <c r="F369" s="63">
        <v>0.45</v>
      </c>
      <c r="G369" s="38">
        <v>6</v>
      </c>
      <c r="H369" s="63">
        <v>2.7</v>
      </c>
      <c r="I369" s="63">
        <v>2.9</v>
      </c>
      <c r="J369" s="38">
        <v>156</v>
      </c>
      <c r="K369" s="38" t="s">
        <v>80</v>
      </c>
      <c r="L369" s="39" t="s">
        <v>114</v>
      </c>
      <c r="M369" s="38">
        <v>50</v>
      </c>
      <c r="N369" s="43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357"/>
      <c r="P369" s="357"/>
      <c r="Q369" s="357"/>
      <c r="R369" s="358"/>
      <c r="S369" s="40" t="s">
        <v>48</v>
      </c>
      <c r="T369" s="40" t="s">
        <v>48</v>
      </c>
      <c r="U369" s="41" t="s">
        <v>0</v>
      </c>
      <c r="V369" s="59">
        <v>27</v>
      </c>
      <c r="W369" s="56">
        <f>IFERROR(IF(V369="",0,CEILING((V369/$H369),1)*$H369),"")</f>
        <v>27</v>
      </c>
      <c r="X369" s="42">
        <f>IFERROR(IF(W369=0,"",ROUNDUP(W369/H369,0)*0.00753),"")</f>
        <v>7.5300000000000006E-2</v>
      </c>
      <c r="Y369" s="69" t="s">
        <v>48</v>
      </c>
      <c r="Z369" s="70" t="s">
        <v>48</v>
      </c>
      <c r="AD369" s="71"/>
      <c r="BA369" s="272" t="s">
        <v>66</v>
      </c>
    </row>
    <row r="370" spans="1:53" ht="12.5" x14ac:dyDescent="0.25">
      <c r="A370" s="352"/>
      <c r="B370" s="352"/>
      <c r="C370" s="352"/>
      <c r="D370" s="352"/>
      <c r="E370" s="352"/>
      <c r="F370" s="352"/>
      <c r="G370" s="352"/>
      <c r="H370" s="352"/>
      <c r="I370" s="352"/>
      <c r="J370" s="352"/>
      <c r="K370" s="352"/>
      <c r="L370" s="352"/>
      <c r="M370" s="365"/>
      <c r="N370" s="362" t="s">
        <v>43</v>
      </c>
      <c r="O370" s="363"/>
      <c r="P370" s="363"/>
      <c r="Q370" s="363"/>
      <c r="R370" s="363"/>
      <c r="S370" s="363"/>
      <c r="T370" s="364"/>
      <c r="U370" s="43" t="s">
        <v>42</v>
      </c>
      <c r="V370" s="44">
        <f>IFERROR(V368/H368,"0")+IFERROR(V369/H369,"0")</f>
        <v>10</v>
      </c>
      <c r="W370" s="44">
        <f>IFERROR(W368/H368,"0")+IFERROR(W369/H369,"0")</f>
        <v>10</v>
      </c>
      <c r="X370" s="44">
        <f>IFERROR(IF(X368="",0,X368),"0")+IFERROR(IF(X369="",0,X369),"0")</f>
        <v>7.5300000000000006E-2</v>
      </c>
      <c r="Y370" s="68"/>
      <c r="Z370" s="68"/>
    </row>
    <row r="371" spans="1:53" ht="12.5" x14ac:dyDescent="0.25">
      <c r="A371" s="352"/>
      <c r="B371" s="352"/>
      <c r="C371" s="352"/>
      <c r="D371" s="352"/>
      <c r="E371" s="352"/>
      <c r="F371" s="352"/>
      <c r="G371" s="352"/>
      <c r="H371" s="352"/>
      <c r="I371" s="352"/>
      <c r="J371" s="352"/>
      <c r="K371" s="352"/>
      <c r="L371" s="352"/>
      <c r="M371" s="365"/>
      <c r="N371" s="362" t="s">
        <v>43</v>
      </c>
      <c r="O371" s="363"/>
      <c r="P371" s="363"/>
      <c r="Q371" s="363"/>
      <c r="R371" s="363"/>
      <c r="S371" s="363"/>
      <c r="T371" s="364"/>
      <c r="U371" s="43" t="s">
        <v>0</v>
      </c>
      <c r="V371" s="44">
        <f>IFERROR(SUM(V368:V369),"0")</f>
        <v>27</v>
      </c>
      <c r="W371" s="44">
        <f>IFERROR(SUM(W368:W369),"0")</f>
        <v>27</v>
      </c>
      <c r="X371" s="43"/>
      <c r="Y371" s="68"/>
      <c r="Z371" s="68"/>
    </row>
    <row r="372" spans="1:53" ht="14.25" customHeight="1" x14ac:dyDescent="0.3">
      <c r="A372" s="368" t="s">
        <v>76</v>
      </c>
      <c r="B372" s="368"/>
      <c r="C372" s="368"/>
      <c r="D372" s="368"/>
      <c r="E372" s="368"/>
      <c r="F372" s="368"/>
      <c r="G372" s="368"/>
      <c r="H372" s="368"/>
      <c r="I372" s="368"/>
      <c r="J372" s="368"/>
      <c r="K372" s="368"/>
      <c r="L372" s="368"/>
      <c r="M372" s="368"/>
      <c r="N372" s="368"/>
      <c r="O372" s="368"/>
      <c r="P372" s="368"/>
      <c r="Q372" s="368"/>
      <c r="R372" s="368"/>
      <c r="S372" s="368"/>
      <c r="T372" s="368"/>
      <c r="U372" s="368"/>
      <c r="V372" s="368"/>
      <c r="W372" s="368"/>
      <c r="X372" s="368"/>
      <c r="Y372" s="67"/>
      <c r="Z372" s="67"/>
    </row>
    <row r="373" spans="1:53" ht="27" customHeight="1" x14ac:dyDescent="0.3">
      <c r="A373" s="64" t="s">
        <v>511</v>
      </c>
      <c r="B373" s="64" t="s">
        <v>512</v>
      </c>
      <c r="C373" s="37">
        <v>4301031177</v>
      </c>
      <c r="D373" s="355">
        <v>4607091389753</v>
      </c>
      <c r="E373" s="355"/>
      <c r="F373" s="63">
        <v>0.7</v>
      </c>
      <c r="G373" s="38">
        <v>6</v>
      </c>
      <c r="H373" s="63">
        <v>4.2</v>
      </c>
      <c r="I373" s="63">
        <v>4.43</v>
      </c>
      <c r="J373" s="38">
        <v>156</v>
      </c>
      <c r="K373" s="38" t="s">
        <v>80</v>
      </c>
      <c r="L373" s="39" t="s">
        <v>79</v>
      </c>
      <c r="M373" s="38">
        <v>45</v>
      </c>
      <c r="N373" s="43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357"/>
      <c r="P373" s="357"/>
      <c r="Q373" s="357"/>
      <c r="R373" s="358"/>
      <c r="S373" s="40" t="s">
        <v>48</v>
      </c>
      <c r="T373" s="40" t="s">
        <v>48</v>
      </c>
      <c r="U373" s="41" t="s">
        <v>0</v>
      </c>
      <c r="V373" s="59">
        <v>0</v>
      </c>
      <c r="W373" s="56">
        <f t="shared" ref="W373:W385" si="17">IFERROR(IF(V373="",0,CEILING((V373/$H373),1)*$H373),"")</f>
        <v>0</v>
      </c>
      <c r="X373" s="42" t="str">
        <f>IFERROR(IF(W373=0,"",ROUNDUP(W373/H373,0)*0.00753),"")</f>
        <v/>
      </c>
      <c r="Y373" s="69" t="s">
        <v>48</v>
      </c>
      <c r="Z373" s="70" t="s">
        <v>48</v>
      </c>
      <c r="AD373" s="71"/>
      <c r="BA373" s="273" t="s">
        <v>66</v>
      </c>
    </row>
    <row r="374" spans="1:53" ht="27" customHeight="1" x14ac:dyDescent="0.3">
      <c r="A374" s="64" t="s">
        <v>513</v>
      </c>
      <c r="B374" s="64" t="s">
        <v>514</v>
      </c>
      <c r="C374" s="37">
        <v>4301031174</v>
      </c>
      <c r="D374" s="355">
        <v>4607091389760</v>
      </c>
      <c r="E374" s="355"/>
      <c r="F374" s="63">
        <v>0.7</v>
      </c>
      <c r="G374" s="38">
        <v>6</v>
      </c>
      <c r="H374" s="63">
        <v>4.2</v>
      </c>
      <c r="I374" s="63">
        <v>4.43</v>
      </c>
      <c r="J374" s="38">
        <v>156</v>
      </c>
      <c r="K374" s="38" t="s">
        <v>80</v>
      </c>
      <c r="L374" s="39" t="s">
        <v>79</v>
      </c>
      <c r="M374" s="38">
        <v>45</v>
      </c>
      <c r="N374" s="4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357"/>
      <c r="P374" s="357"/>
      <c r="Q374" s="357"/>
      <c r="R374" s="358"/>
      <c r="S374" s="40" t="s">
        <v>48</v>
      </c>
      <c r="T374" s="40" t="s">
        <v>48</v>
      </c>
      <c r="U374" s="41" t="s">
        <v>0</v>
      </c>
      <c r="V374" s="59">
        <v>0</v>
      </c>
      <c r="W374" s="56">
        <f t="shared" si="17"/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4" t="s">
        <v>66</v>
      </c>
    </row>
    <row r="375" spans="1:53" ht="27" customHeight="1" x14ac:dyDescent="0.3">
      <c r="A375" s="64" t="s">
        <v>515</v>
      </c>
      <c r="B375" s="64" t="s">
        <v>516</v>
      </c>
      <c r="C375" s="37">
        <v>4301031175</v>
      </c>
      <c r="D375" s="355">
        <v>4607091389746</v>
      </c>
      <c r="E375" s="355"/>
      <c r="F375" s="63">
        <v>0.7</v>
      </c>
      <c r="G375" s="38">
        <v>6</v>
      </c>
      <c r="H375" s="63">
        <v>4.2</v>
      </c>
      <c r="I375" s="63">
        <v>4.43</v>
      </c>
      <c r="J375" s="38">
        <v>156</v>
      </c>
      <c r="K375" s="38" t="s">
        <v>80</v>
      </c>
      <c r="L375" s="39" t="s">
        <v>79</v>
      </c>
      <c r="M375" s="38">
        <v>45</v>
      </c>
      <c r="N375" s="4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357"/>
      <c r="P375" s="357"/>
      <c r="Q375" s="357"/>
      <c r="R375" s="358"/>
      <c r="S375" s="40" t="s">
        <v>48</v>
      </c>
      <c r="T375" s="40" t="s">
        <v>48</v>
      </c>
      <c r="U375" s="41" t="s">
        <v>0</v>
      </c>
      <c r="V375" s="59">
        <v>0</v>
      </c>
      <c r="W375" s="56">
        <f t="shared" si="17"/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5" t="s">
        <v>66</v>
      </c>
    </row>
    <row r="376" spans="1:53" ht="37.5" customHeight="1" x14ac:dyDescent="0.3">
      <c r="A376" s="64" t="s">
        <v>517</v>
      </c>
      <c r="B376" s="64" t="s">
        <v>518</v>
      </c>
      <c r="C376" s="37">
        <v>4301031236</v>
      </c>
      <c r="D376" s="355">
        <v>4680115882928</v>
      </c>
      <c r="E376" s="355"/>
      <c r="F376" s="63">
        <v>0.28000000000000003</v>
      </c>
      <c r="G376" s="38">
        <v>6</v>
      </c>
      <c r="H376" s="63">
        <v>1.68</v>
      </c>
      <c r="I376" s="63">
        <v>2.6</v>
      </c>
      <c r="J376" s="38">
        <v>156</v>
      </c>
      <c r="K376" s="38" t="s">
        <v>80</v>
      </c>
      <c r="L376" s="39" t="s">
        <v>79</v>
      </c>
      <c r="M376" s="38">
        <v>35</v>
      </c>
      <c r="N376" s="4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357"/>
      <c r="P376" s="357"/>
      <c r="Q376" s="357"/>
      <c r="R376" s="358"/>
      <c r="S376" s="40" t="s">
        <v>48</v>
      </c>
      <c r="T376" s="40" t="s">
        <v>48</v>
      </c>
      <c r="U376" s="41" t="s">
        <v>0</v>
      </c>
      <c r="V376" s="59">
        <v>0</v>
      </c>
      <c r="W376" s="56">
        <f t="shared" si="17"/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6" t="s">
        <v>66</v>
      </c>
    </row>
    <row r="377" spans="1:53" ht="27" customHeight="1" x14ac:dyDescent="0.3">
      <c r="A377" s="64" t="s">
        <v>519</v>
      </c>
      <c r="B377" s="64" t="s">
        <v>520</v>
      </c>
      <c r="C377" s="37">
        <v>4301031257</v>
      </c>
      <c r="D377" s="355">
        <v>4680115883147</v>
      </c>
      <c r="E377" s="355"/>
      <c r="F377" s="63">
        <v>0.28000000000000003</v>
      </c>
      <c r="G377" s="38">
        <v>6</v>
      </c>
      <c r="H377" s="63">
        <v>1.68</v>
      </c>
      <c r="I377" s="63">
        <v>1.81</v>
      </c>
      <c r="J377" s="38">
        <v>234</v>
      </c>
      <c r="K377" s="38" t="s">
        <v>177</v>
      </c>
      <c r="L377" s="39" t="s">
        <v>79</v>
      </c>
      <c r="M377" s="38">
        <v>45</v>
      </c>
      <c r="N377" s="42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357"/>
      <c r="P377" s="357"/>
      <c r="Q377" s="357"/>
      <c r="R377" s="358"/>
      <c r="S377" s="40" t="s">
        <v>48</v>
      </c>
      <c r="T377" s="40" t="s">
        <v>48</v>
      </c>
      <c r="U377" s="41" t="s">
        <v>0</v>
      </c>
      <c r="V377" s="59">
        <v>0</v>
      </c>
      <c r="W377" s="56">
        <f t="shared" si="17"/>
        <v>0</v>
      </c>
      <c r="X377" s="42" t="str">
        <f t="shared" ref="X377:X385" si="18">IFERROR(IF(W377=0,"",ROUNDUP(W377/H377,0)*0.00502),"")</f>
        <v/>
      </c>
      <c r="Y377" s="69" t="s">
        <v>48</v>
      </c>
      <c r="Z377" s="70" t="s">
        <v>48</v>
      </c>
      <c r="AD377" s="71"/>
      <c r="BA377" s="277" t="s">
        <v>66</v>
      </c>
    </row>
    <row r="378" spans="1:53" ht="27" customHeight="1" x14ac:dyDescent="0.3">
      <c r="A378" s="64" t="s">
        <v>521</v>
      </c>
      <c r="B378" s="64" t="s">
        <v>522</v>
      </c>
      <c r="C378" s="37">
        <v>4301031178</v>
      </c>
      <c r="D378" s="355">
        <v>4607091384338</v>
      </c>
      <c r="E378" s="355"/>
      <c r="F378" s="63">
        <v>0.35</v>
      </c>
      <c r="G378" s="38">
        <v>6</v>
      </c>
      <c r="H378" s="63">
        <v>2.1</v>
      </c>
      <c r="I378" s="63">
        <v>2.23</v>
      </c>
      <c r="J378" s="38">
        <v>234</v>
      </c>
      <c r="K378" s="38" t="s">
        <v>177</v>
      </c>
      <c r="L378" s="39" t="s">
        <v>79</v>
      </c>
      <c r="M378" s="38">
        <v>45</v>
      </c>
      <c r="N378" s="4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357"/>
      <c r="P378" s="357"/>
      <c r="Q378" s="357"/>
      <c r="R378" s="358"/>
      <c r="S378" s="40" t="s">
        <v>48</v>
      </c>
      <c r="T378" s="40" t="s">
        <v>48</v>
      </c>
      <c r="U378" s="41" t="s">
        <v>0</v>
      </c>
      <c r="V378" s="59">
        <v>42</v>
      </c>
      <c r="W378" s="56">
        <f t="shared" si="17"/>
        <v>42</v>
      </c>
      <c r="X378" s="42">
        <f t="shared" si="18"/>
        <v>0.1004</v>
      </c>
      <c r="Y378" s="69" t="s">
        <v>48</v>
      </c>
      <c r="Z378" s="70" t="s">
        <v>48</v>
      </c>
      <c r="AD378" s="71"/>
      <c r="BA378" s="278" t="s">
        <v>66</v>
      </c>
    </row>
    <row r="379" spans="1:53" ht="37.5" customHeight="1" x14ac:dyDescent="0.3">
      <c r="A379" s="64" t="s">
        <v>523</v>
      </c>
      <c r="B379" s="64" t="s">
        <v>524</v>
      </c>
      <c r="C379" s="37">
        <v>4301031254</v>
      </c>
      <c r="D379" s="355">
        <v>4680115883154</v>
      </c>
      <c r="E379" s="355"/>
      <c r="F379" s="63">
        <v>0.28000000000000003</v>
      </c>
      <c r="G379" s="38">
        <v>6</v>
      </c>
      <c r="H379" s="63">
        <v>1.68</v>
      </c>
      <c r="I379" s="63">
        <v>1.81</v>
      </c>
      <c r="J379" s="38">
        <v>234</v>
      </c>
      <c r="K379" s="38" t="s">
        <v>177</v>
      </c>
      <c r="L379" s="39" t="s">
        <v>79</v>
      </c>
      <c r="M379" s="38">
        <v>45</v>
      </c>
      <c r="N379" s="4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357"/>
      <c r="P379" s="357"/>
      <c r="Q379" s="357"/>
      <c r="R379" s="358"/>
      <c r="S379" s="40" t="s">
        <v>48</v>
      </c>
      <c r="T379" s="40" t="s">
        <v>48</v>
      </c>
      <c r="U379" s="41" t="s">
        <v>0</v>
      </c>
      <c r="V379" s="59">
        <v>0</v>
      </c>
      <c r="W379" s="56">
        <f t="shared" si="17"/>
        <v>0</v>
      </c>
      <c r="X379" s="42" t="str">
        <f t="shared" si="18"/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ht="37.5" customHeight="1" x14ac:dyDescent="0.3">
      <c r="A380" s="64" t="s">
        <v>525</v>
      </c>
      <c r="B380" s="64" t="s">
        <v>526</v>
      </c>
      <c r="C380" s="37">
        <v>4301031171</v>
      </c>
      <c r="D380" s="355">
        <v>4607091389524</v>
      </c>
      <c r="E380" s="355"/>
      <c r="F380" s="63">
        <v>0.35</v>
      </c>
      <c r="G380" s="38">
        <v>6</v>
      </c>
      <c r="H380" s="63">
        <v>2.1</v>
      </c>
      <c r="I380" s="63">
        <v>2.23</v>
      </c>
      <c r="J380" s="38">
        <v>234</v>
      </c>
      <c r="K380" s="38" t="s">
        <v>177</v>
      </c>
      <c r="L380" s="39" t="s">
        <v>79</v>
      </c>
      <c r="M380" s="38">
        <v>45</v>
      </c>
      <c r="N380" s="43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357"/>
      <c r="P380" s="357"/>
      <c r="Q380" s="357"/>
      <c r="R380" s="358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7"/>
        <v>0</v>
      </c>
      <c r="X380" s="42" t="str">
        <f t="shared" si="18"/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ht="27" customHeight="1" x14ac:dyDescent="0.3">
      <c r="A381" s="64" t="s">
        <v>527</v>
      </c>
      <c r="B381" s="64" t="s">
        <v>528</v>
      </c>
      <c r="C381" s="37">
        <v>4301031258</v>
      </c>
      <c r="D381" s="355">
        <v>4680115883161</v>
      </c>
      <c r="E381" s="355"/>
      <c r="F381" s="63">
        <v>0.28000000000000003</v>
      </c>
      <c r="G381" s="38">
        <v>6</v>
      </c>
      <c r="H381" s="63">
        <v>1.68</v>
      </c>
      <c r="I381" s="63">
        <v>1.81</v>
      </c>
      <c r="J381" s="38">
        <v>234</v>
      </c>
      <c r="K381" s="38" t="s">
        <v>177</v>
      </c>
      <c r="L381" s="39" t="s">
        <v>79</v>
      </c>
      <c r="M381" s="38">
        <v>45</v>
      </c>
      <c r="N381" s="4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357"/>
      <c r="P381" s="357"/>
      <c r="Q381" s="357"/>
      <c r="R381" s="358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si="17"/>
        <v>0</v>
      </c>
      <c r="X381" s="42" t="str">
        <f t="shared" si="18"/>
        <v/>
      </c>
      <c r="Y381" s="69" t="s">
        <v>48</v>
      </c>
      <c r="Z381" s="70" t="s">
        <v>48</v>
      </c>
      <c r="AD381" s="71"/>
      <c r="BA381" s="281" t="s">
        <v>66</v>
      </c>
    </row>
    <row r="382" spans="1:53" ht="27" customHeight="1" x14ac:dyDescent="0.3">
      <c r="A382" s="64" t="s">
        <v>529</v>
      </c>
      <c r="B382" s="64" t="s">
        <v>530</v>
      </c>
      <c r="C382" s="37">
        <v>4301031170</v>
      </c>
      <c r="D382" s="355">
        <v>4607091384345</v>
      </c>
      <c r="E382" s="355"/>
      <c r="F382" s="63">
        <v>0.35</v>
      </c>
      <c r="G382" s="38">
        <v>6</v>
      </c>
      <c r="H382" s="63">
        <v>2.1</v>
      </c>
      <c r="I382" s="63">
        <v>2.23</v>
      </c>
      <c r="J382" s="38">
        <v>234</v>
      </c>
      <c r="K382" s="38" t="s">
        <v>177</v>
      </c>
      <c r="L382" s="39" t="s">
        <v>79</v>
      </c>
      <c r="M382" s="38">
        <v>45</v>
      </c>
      <c r="N382" s="4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357"/>
      <c r="P382" s="357"/>
      <c r="Q382" s="357"/>
      <c r="R382" s="358"/>
      <c r="S382" s="40" t="s">
        <v>48</v>
      </c>
      <c r="T382" s="40" t="s">
        <v>48</v>
      </c>
      <c r="U382" s="41" t="s">
        <v>0</v>
      </c>
      <c r="V382" s="59">
        <v>21</v>
      </c>
      <c r="W382" s="56">
        <f t="shared" si="17"/>
        <v>21</v>
      </c>
      <c r="X382" s="42">
        <f t="shared" si="18"/>
        <v>5.0200000000000002E-2</v>
      </c>
      <c r="Y382" s="69" t="s">
        <v>48</v>
      </c>
      <c r="Z382" s="70" t="s">
        <v>48</v>
      </c>
      <c r="AD382" s="71"/>
      <c r="BA382" s="282" t="s">
        <v>66</v>
      </c>
    </row>
    <row r="383" spans="1:53" ht="27" customHeight="1" x14ac:dyDescent="0.3">
      <c r="A383" s="64" t="s">
        <v>531</v>
      </c>
      <c r="B383" s="64" t="s">
        <v>532</v>
      </c>
      <c r="C383" s="37">
        <v>4301031256</v>
      </c>
      <c r="D383" s="355">
        <v>4680115883178</v>
      </c>
      <c r="E383" s="355"/>
      <c r="F383" s="63">
        <v>0.28000000000000003</v>
      </c>
      <c r="G383" s="38">
        <v>6</v>
      </c>
      <c r="H383" s="63">
        <v>1.68</v>
      </c>
      <c r="I383" s="63">
        <v>1.81</v>
      </c>
      <c r="J383" s="38">
        <v>234</v>
      </c>
      <c r="K383" s="38" t="s">
        <v>177</v>
      </c>
      <c r="L383" s="39" t="s">
        <v>79</v>
      </c>
      <c r="M383" s="38">
        <v>45</v>
      </c>
      <c r="N383" s="4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357"/>
      <c r="P383" s="357"/>
      <c r="Q383" s="357"/>
      <c r="R383" s="358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7"/>
        <v>0</v>
      </c>
      <c r="X383" s="42" t="str">
        <f t="shared" si="18"/>
        <v/>
      </c>
      <c r="Y383" s="69" t="s">
        <v>48</v>
      </c>
      <c r="Z383" s="70" t="s">
        <v>48</v>
      </c>
      <c r="AD383" s="71"/>
      <c r="BA383" s="283" t="s">
        <v>66</v>
      </c>
    </row>
    <row r="384" spans="1:53" ht="27" customHeight="1" x14ac:dyDescent="0.3">
      <c r="A384" s="64" t="s">
        <v>533</v>
      </c>
      <c r="B384" s="64" t="s">
        <v>534</v>
      </c>
      <c r="C384" s="37">
        <v>4301031172</v>
      </c>
      <c r="D384" s="355">
        <v>4607091389531</v>
      </c>
      <c r="E384" s="355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177</v>
      </c>
      <c r="L384" s="39" t="s">
        <v>79</v>
      </c>
      <c r="M384" s="38">
        <v>45</v>
      </c>
      <c r="N384" s="42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357"/>
      <c r="P384" s="357"/>
      <c r="Q384" s="357"/>
      <c r="R384" s="358"/>
      <c r="S384" s="40" t="s">
        <v>48</v>
      </c>
      <c r="T384" s="40" t="s">
        <v>48</v>
      </c>
      <c r="U384" s="41" t="s">
        <v>0</v>
      </c>
      <c r="V384" s="59">
        <v>69.3</v>
      </c>
      <c r="W384" s="56">
        <f t="shared" si="17"/>
        <v>69.3</v>
      </c>
      <c r="X384" s="42">
        <f t="shared" si="18"/>
        <v>0.16566</v>
      </c>
      <c r="Y384" s="69" t="s">
        <v>48</v>
      </c>
      <c r="Z384" s="70" t="s">
        <v>48</v>
      </c>
      <c r="AD384" s="71"/>
      <c r="BA384" s="284" t="s">
        <v>66</v>
      </c>
    </row>
    <row r="385" spans="1:53" ht="27" customHeight="1" x14ac:dyDescent="0.3">
      <c r="A385" s="64" t="s">
        <v>535</v>
      </c>
      <c r="B385" s="64" t="s">
        <v>536</v>
      </c>
      <c r="C385" s="37">
        <v>4301031255</v>
      </c>
      <c r="D385" s="355">
        <v>4680115883185</v>
      </c>
      <c r="E385" s="355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177</v>
      </c>
      <c r="L385" s="39" t="s">
        <v>79</v>
      </c>
      <c r="M385" s="38">
        <v>45</v>
      </c>
      <c r="N385" s="4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5" s="357"/>
      <c r="P385" s="357"/>
      <c r="Q385" s="357"/>
      <c r="R385" s="358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 t="shared" si="18"/>
        <v/>
      </c>
      <c r="Y385" s="69" t="s">
        <v>48</v>
      </c>
      <c r="Z385" s="70" t="s">
        <v>48</v>
      </c>
      <c r="AD385" s="71"/>
      <c r="BA385" s="285" t="s">
        <v>66</v>
      </c>
    </row>
    <row r="386" spans="1:53" ht="12.5" x14ac:dyDescent="0.25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65"/>
      <c r="N386" s="362" t="s">
        <v>43</v>
      </c>
      <c r="O386" s="363"/>
      <c r="P386" s="363"/>
      <c r="Q386" s="363"/>
      <c r="R386" s="363"/>
      <c r="S386" s="363"/>
      <c r="T386" s="364"/>
      <c r="U386" s="43" t="s">
        <v>42</v>
      </c>
      <c r="V386" s="44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63</v>
      </c>
      <c r="W386" s="44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63</v>
      </c>
      <c r="X386" s="44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0.31625999999999999</v>
      </c>
      <c r="Y386" s="68"/>
      <c r="Z386" s="68"/>
    </row>
    <row r="387" spans="1:53" ht="12.5" x14ac:dyDescent="0.25">
      <c r="A387" s="352"/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65"/>
      <c r="N387" s="362" t="s">
        <v>43</v>
      </c>
      <c r="O387" s="363"/>
      <c r="P387" s="363"/>
      <c r="Q387" s="363"/>
      <c r="R387" s="363"/>
      <c r="S387" s="363"/>
      <c r="T387" s="364"/>
      <c r="U387" s="43" t="s">
        <v>0</v>
      </c>
      <c r="V387" s="44">
        <f>IFERROR(SUM(V373:V385),"0")</f>
        <v>132.30000000000001</v>
      </c>
      <c r="W387" s="44">
        <f>IFERROR(SUM(W373:W385),"0")</f>
        <v>132.30000000000001</v>
      </c>
      <c r="X387" s="43"/>
      <c r="Y387" s="68"/>
      <c r="Z387" s="68"/>
    </row>
    <row r="388" spans="1:53" ht="14.25" customHeight="1" x14ac:dyDescent="0.3">
      <c r="A388" s="368" t="s">
        <v>81</v>
      </c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68"/>
      <c r="N388" s="368"/>
      <c r="O388" s="368"/>
      <c r="P388" s="368"/>
      <c r="Q388" s="368"/>
      <c r="R388" s="368"/>
      <c r="S388" s="368"/>
      <c r="T388" s="368"/>
      <c r="U388" s="368"/>
      <c r="V388" s="368"/>
      <c r="W388" s="368"/>
      <c r="X388" s="368"/>
      <c r="Y388" s="67"/>
      <c r="Z388" s="67"/>
    </row>
    <row r="389" spans="1:53" ht="27" customHeight="1" x14ac:dyDescent="0.3">
      <c r="A389" s="64" t="s">
        <v>537</v>
      </c>
      <c r="B389" s="64" t="s">
        <v>538</v>
      </c>
      <c r="C389" s="37">
        <v>4301051258</v>
      </c>
      <c r="D389" s="355">
        <v>4607091389685</v>
      </c>
      <c r="E389" s="355"/>
      <c r="F389" s="63">
        <v>1.3</v>
      </c>
      <c r="G389" s="38">
        <v>6</v>
      </c>
      <c r="H389" s="63">
        <v>7.8</v>
      </c>
      <c r="I389" s="63">
        <v>8.3460000000000001</v>
      </c>
      <c r="J389" s="38">
        <v>56</v>
      </c>
      <c r="K389" s="38" t="s">
        <v>115</v>
      </c>
      <c r="L389" s="39" t="s">
        <v>134</v>
      </c>
      <c r="M389" s="38">
        <v>45</v>
      </c>
      <c r="N389" s="42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357"/>
      <c r="P389" s="357"/>
      <c r="Q389" s="357"/>
      <c r="R389" s="358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IFERROR(IF(W389=0,"",ROUNDUP(W389/H389,0)*0.02175),"")</f>
        <v/>
      </c>
      <c r="Y389" s="69" t="s">
        <v>48</v>
      </c>
      <c r="Z389" s="70" t="s">
        <v>48</v>
      </c>
      <c r="AD389" s="71"/>
      <c r="BA389" s="286" t="s">
        <v>66</v>
      </c>
    </row>
    <row r="390" spans="1:53" ht="27" customHeight="1" x14ac:dyDescent="0.3">
      <c r="A390" s="64" t="s">
        <v>539</v>
      </c>
      <c r="B390" s="64" t="s">
        <v>540</v>
      </c>
      <c r="C390" s="37">
        <v>4301051431</v>
      </c>
      <c r="D390" s="355">
        <v>4607091389654</v>
      </c>
      <c r="E390" s="355"/>
      <c r="F390" s="63">
        <v>0.33</v>
      </c>
      <c r="G390" s="38">
        <v>6</v>
      </c>
      <c r="H390" s="63">
        <v>1.98</v>
      </c>
      <c r="I390" s="63">
        <v>2.258</v>
      </c>
      <c r="J390" s="38">
        <v>156</v>
      </c>
      <c r="K390" s="38" t="s">
        <v>80</v>
      </c>
      <c r="L390" s="39" t="s">
        <v>134</v>
      </c>
      <c r="M390" s="38">
        <v>45</v>
      </c>
      <c r="N390" s="4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357"/>
      <c r="P390" s="357"/>
      <c r="Q390" s="357"/>
      <c r="R390" s="358"/>
      <c r="S390" s="40" t="s">
        <v>48</v>
      </c>
      <c r="T390" s="40" t="s">
        <v>48</v>
      </c>
      <c r="U390" s="41" t="s">
        <v>0</v>
      </c>
      <c r="V390" s="59">
        <v>23.76</v>
      </c>
      <c r="W390" s="56">
        <f>IFERROR(IF(V390="",0,CEILING((V390/$H390),1)*$H390),"")</f>
        <v>23.759999999999998</v>
      </c>
      <c r="X390" s="42">
        <f>IFERROR(IF(W390=0,"",ROUNDUP(W390/H390,0)*0.00753),"")</f>
        <v>9.0359999999999996E-2</v>
      </c>
      <c r="Y390" s="69" t="s">
        <v>48</v>
      </c>
      <c r="Z390" s="70" t="s">
        <v>48</v>
      </c>
      <c r="AD390" s="71"/>
      <c r="BA390" s="287" t="s">
        <v>66</v>
      </c>
    </row>
    <row r="391" spans="1:53" ht="27" customHeight="1" x14ac:dyDescent="0.3">
      <c r="A391" s="64" t="s">
        <v>541</v>
      </c>
      <c r="B391" s="64" t="s">
        <v>542</v>
      </c>
      <c r="C391" s="37">
        <v>4301051284</v>
      </c>
      <c r="D391" s="355">
        <v>4607091384352</v>
      </c>
      <c r="E391" s="355"/>
      <c r="F391" s="63">
        <v>0.6</v>
      </c>
      <c r="G391" s="38">
        <v>4</v>
      </c>
      <c r="H391" s="63">
        <v>2.4</v>
      </c>
      <c r="I391" s="63">
        <v>2.6459999999999999</v>
      </c>
      <c r="J391" s="38">
        <v>120</v>
      </c>
      <c r="K391" s="38" t="s">
        <v>80</v>
      </c>
      <c r="L391" s="39" t="s">
        <v>134</v>
      </c>
      <c r="M391" s="38">
        <v>45</v>
      </c>
      <c r="N391" s="4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357"/>
      <c r="P391" s="357"/>
      <c r="Q391" s="357"/>
      <c r="R391" s="358"/>
      <c r="S391" s="40" t="s">
        <v>48</v>
      </c>
      <c r="T391" s="40" t="s">
        <v>48</v>
      </c>
      <c r="U391" s="41" t="s">
        <v>0</v>
      </c>
      <c r="V391" s="59">
        <v>98.399999999999991</v>
      </c>
      <c r="W391" s="56">
        <f>IFERROR(IF(V391="",0,CEILING((V391/$H391),1)*$H391),"")</f>
        <v>98.399999999999991</v>
      </c>
      <c r="X391" s="42">
        <f>IFERROR(IF(W391=0,"",ROUNDUP(W391/H391,0)*0.00937),"")</f>
        <v>0.38417000000000001</v>
      </c>
      <c r="Y391" s="69" t="s">
        <v>48</v>
      </c>
      <c r="Z391" s="70" t="s">
        <v>48</v>
      </c>
      <c r="AD391" s="71"/>
      <c r="BA391" s="288" t="s">
        <v>66</v>
      </c>
    </row>
    <row r="392" spans="1:53" ht="27" customHeight="1" x14ac:dyDescent="0.3">
      <c r="A392" s="64" t="s">
        <v>543</v>
      </c>
      <c r="B392" s="64" t="s">
        <v>544</v>
      </c>
      <c r="C392" s="37">
        <v>4301051257</v>
      </c>
      <c r="D392" s="355">
        <v>4607091389661</v>
      </c>
      <c r="E392" s="355"/>
      <c r="F392" s="63">
        <v>0.55000000000000004</v>
      </c>
      <c r="G392" s="38">
        <v>4</v>
      </c>
      <c r="H392" s="63">
        <v>2.2000000000000002</v>
      </c>
      <c r="I392" s="63">
        <v>2.492</v>
      </c>
      <c r="J392" s="38">
        <v>120</v>
      </c>
      <c r="K392" s="38" t="s">
        <v>80</v>
      </c>
      <c r="L392" s="39" t="s">
        <v>134</v>
      </c>
      <c r="M392" s="38">
        <v>45</v>
      </c>
      <c r="N392" s="42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357"/>
      <c r="P392" s="357"/>
      <c r="Q392" s="357"/>
      <c r="R392" s="358"/>
      <c r="S392" s="40" t="s">
        <v>48</v>
      </c>
      <c r="T392" s="40" t="s">
        <v>48</v>
      </c>
      <c r="U392" s="41" t="s">
        <v>0</v>
      </c>
      <c r="V392" s="59">
        <v>66</v>
      </c>
      <c r="W392" s="56">
        <f>IFERROR(IF(V392="",0,CEILING((V392/$H392),1)*$H392),"")</f>
        <v>66</v>
      </c>
      <c r="X392" s="42">
        <f>IFERROR(IF(W392=0,"",ROUNDUP(W392/H392,0)*0.00937),"")</f>
        <v>0.28110000000000002</v>
      </c>
      <c r="Y392" s="69" t="s">
        <v>48</v>
      </c>
      <c r="Z392" s="70" t="s">
        <v>48</v>
      </c>
      <c r="AD392" s="71"/>
      <c r="BA392" s="289" t="s">
        <v>66</v>
      </c>
    </row>
    <row r="393" spans="1:53" ht="12.5" x14ac:dyDescent="0.25">
      <c r="A393" s="352"/>
      <c r="B393" s="352"/>
      <c r="C393" s="352"/>
      <c r="D393" s="352"/>
      <c r="E393" s="352"/>
      <c r="F393" s="352"/>
      <c r="G393" s="352"/>
      <c r="H393" s="352"/>
      <c r="I393" s="352"/>
      <c r="J393" s="352"/>
      <c r="K393" s="352"/>
      <c r="L393" s="352"/>
      <c r="M393" s="365"/>
      <c r="N393" s="362" t="s">
        <v>43</v>
      </c>
      <c r="O393" s="363"/>
      <c r="P393" s="363"/>
      <c r="Q393" s="363"/>
      <c r="R393" s="363"/>
      <c r="S393" s="363"/>
      <c r="T393" s="364"/>
      <c r="U393" s="43" t="s">
        <v>42</v>
      </c>
      <c r="V393" s="44">
        <f>IFERROR(V389/H389,"0")+IFERROR(V390/H390,"0")+IFERROR(V391/H391,"0")+IFERROR(V392/H392,"0")</f>
        <v>83</v>
      </c>
      <c r="W393" s="44">
        <f>IFERROR(W389/H389,"0")+IFERROR(W390/H390,"0")+IFERROR(W391/H391,"0")+IFERROR(W392/H392,"0")</f>
        <v>83</v>
      </c>
      <c r="X393" s="44">
        <f>IFERROR(IF(X389="",0,X389),"0")+IFERROR(IF(X390="",0,X390),"0")+IFERROR(IF(X391="",0,X391),"0")+IFERROR(IF(X392="",0,X392),"0")</f>
        <v>0.75563000000000002</v>
      </c>
      <c r="Y393" s="68"/>
      <c r="Z393" s="68"/>
    </row>
    <row r="394" spans="1:53" ht="12.5" x14ac:dyDescent="0.25">
      <c r="A394" s="352"/>
      <c r="B394" s="352"/>
      <c r="C394" s="352"/>
      <c r="D394" s="352"/>
      <c r="E394" s="352"/>
      <c r="F394" s="352"/>
      <c r="G394" s="352"/>
      <c r="H394" s="352"/>
      <c r="I394" s="352"/>
      <c r="J394" s="352"/>
      <c r="K394" s="352"/>
      <c r="L394" s="352"/>
      <c r="M394" s="365"/>
      <c r="N394" s="362" t="s">
        <v>43</v>
      </c>
      <c r="O394" s="363"/>
      <c r="P394" s="363"/>
      <c r="Q394" s="363"/>
      <c r="R394" s="363"/>
      <c r="S394" s="363"/>
      <c r="T394" s="364"/>
      <c r="U394" s="43" t="s">
        <v>0</v>
      </c>
      <c r="V394" s="44">
        <f>IFERROR(SUM(V389:V392),"0")</f>
        <v>188.16</v>
      </c>
      <c r="W394" s="44">
        <f>IFERROR(SUM(W389:W392),"0")</f>
        <v>188.16</v>
      </c>
      <c r="X394" s="43"/>
      <c r="Y394" s="68"/>
      <c r="Z394" s="68"/>
    </row>
    <row r="395" spans="1:53" ht="14.25" customHeight="1" x14ac:dyDescent="0.3">
      <c r="A395" s="368" t="s">
        <v>212</v>
      </c>
      <c r="B395" s="368"/>
      <c r="C395" s="368"/>
      <c r="D395" s="368"/>
      <c r="E395" s="368"/>
      <c r="F395" s="368"/>
      <c r="G395" s="368"/>
      <c r="H395" s="368"/>
      <c r="I395" s="368"/>
      <c r="J395" s="368"/>
      <c r="K395" s="368"/>
      <c r="L395" s="368"/>
      <c r="M395" s="368"/>
      <c r="N395" s="368"/>
      <c r="O395" s="368"/>
      <c r="P395" s="368"/>
      <c r="Q395" s="368"/>
      <c r="R395" s="368"/>
      <c r="S395" s="368"/>
      <c r="T395" s="368"/>
      <c r="U395" s="368"/>
      <c r="V395" s="368"/>
      <c r="W395" s="368"/>
      <c r="X395" s="368"/>
      <c r="Y395" s="67"/>
      <c r="Z395" s="67"/>
    </row>
    <row r="396" spans="1:53" ht="27" customHeight="1" x14ac:dyDescent="0.3">
      <c r="A396" s="64" t="s">
        <v>545</v>
      </c>
      <c r="B396" s="64" t="s">
        <v>546</v>
      </c>
      <c r="C396" s="37">
        <v>4301060352</v>
      </c>
      <c r="D396" s="355">
        <v>4680115881648</v>
      </c>
      <c r="E396" s="355"/>
      <c r="F396" s="63">
        <v>1</v>
      </c>
      <c r="G396" s="38">
        <v>4</v>
      </c>
      <c r="H396" s="63">
        <v>4</v>
      </c>
      <c r="I396" s="63">
        <v>4.4039999999999999</v>
      </c>
      <c r="J396" s="38">
        <v>104</v>
      </c>
      <c r="K396" s="38" t="s">
        <v>115</v>
      </c>
      <c r="L396" s="39" t="s">
        <v>79</v>
      </c>
      <c r="M396" s="38">
        <v>35</v>
      </c>
      <c r="N396" s="42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357"/>
      <c r="P396" s="357"/>
      <c r="Q396" s="357"/>
      <c r="R396" s="358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IFERROR(IF(W396=0,"",ROUNDUP(W396/H396,0)*0.01196),"")</f>
        <v/>
      </c>
      <c r="Y396" s="69" t="s">
        <v>48</v>
      </c>
      <c r="Z396" s="70" t="s">
        <v>48</v>
      </c>
      <c r="AD396" s="71"/>
      <c r="BA396" s="290" t="s">
        <v>66</v>
      </c>
    </row>
    <row r="397" spans="1:53" ht="12.5" x14ac:dyDescent="0.25">
      <c r="A397" s="352"/>
      <c r="B397" s="352"/>
      <c r="C397" s="352"/>
      <c r="D397" s="352"/>
      <c r="E397" s="352"/>
      <c r="F397" s="352"/>
      <c r="G397" s="352"/>
      <c r="H397" s="352"/>
      <c r="I397" s="352"/>
      <c r="J397" s="352"/>
      <c r="K397" s="352"/>
      <c r="L397" s="352"/>
      <c r="M397" s="365"/>
      <c r="N397" s="362" t="s">
        <v>43</v>
      </c>
      <c r="O397" s="363"/>
      <c r="P397" s="363"/>
      <c r="Q397" s="363"/>
      <c r="R397" s="363"/>
      <c r="S397" s="363"/>
      <c r="T397" s="364"/>
      <c r="U397" s="43" t="s">
        <v>42</v>
      </c>
      <c r="V397" s="44">
        <f>IFERROR(V396/H396,"0")</f>
        <v>0</v>
      </c>
      <c r="W397" s="44">
        <f>IFERROR(W396/H396,"0")</f>
        <v>0</v>
      </c>
      <c r="X397" s="44">
        <f>IFERROR(IF(X396="",0,X396),"0")</f>
        <v>0</v>
      </c>
      <c r="Y397" s="68"/>
      <c r="Z397" s="68"/>
    </row>
    <row r="398" spans="1:53" ht="12.5" x14ac:dyDescent="0.25">
      <c r="A398" s="352"/>
      <c r="B398" s="352"/>
      <c r="C398" s="352"/>
      <c r="D398" s="352"/>
      <c r="E398" s="352"/>
      <c r="F398" s="352"/>
      <c r="G398" s="352"/>
      <c r="H398" s="352"/>
      <c r="I398" s="352"/>
      <c r="J398" s="352"/>
      <c r="K398" s="352"/>
      <c r="L398" s="352"/>
      <c r="M398" s="365"/>
      <c r="N398" s="362" t="s">
        <v>43</v>
      </c>
      <c r="O398" s="363"/>
      <c r="P398" s="363"/>
      <c r="Q398" s="363"/>
      <c r="R398" s="363"/>
      <c r="S398" s="363"/>
      <c r="T398" s="364"/>
      <c r="U398" s="43" t="s">
        <v>0</v>
      </c>
      <c r="V398" s="44">
        <f>IFERROR(SUM(V396:V396),"0")</f>
        <v>0</v>
      </c>
      <c r="W398" s="44">
        <f>IFERROR(SUM(W396:W396),"0")</f>
        <v>0</v>
      </c>
      <c r="X398" s="43"/>
      <c r="Y398" s="68"/>
      <c r="Z398" s="68"/>
    </row>
    <row r="399" spans="1:53" ht="14.25" customHeight="1" x14ac:dyDescent="0.3">
      <c r="A399" s="368" t="s">
        <v>97</v>
      </c>
      <c r="B399" s="368"/>
      <c r="C399" s="368"/>
      <c r="D399" s="368"/>
      <c r="E399" s="368"/>
      <c r="F399" s="368"/>
      <c r="G399" s="368"/>
      <c r="H399" s="368"/>
      <c r="I399" s="368"/>
      <c r="J399" s="368"/>
      <c r="K399" s="368"/>
      <c r="L399" s="368"/>
      <c r="M399" s="368"/>
      <c r="N399" s="368"/>
      <c r="O399" s="368"/>
      <c r="P399" s="368"/>
      <c r="Q399" s="368"/>
      <c r="R399" s="368"/>
      <c r="S399" s="368"/>
      <c r="T399" s="368"/>
      <c r="U399" s="368"/>
      <c r="V399" s="368"/>
      <c r="W399" s="368"/>
      <c r="X399" s="368"/>
      <c r="Y399" s="67"/>
      <c r="Z399" s="67"/>
    </row>
    <row r="400" spans="1:53" ht="27" customHeight="1" x14ac:dyDescent="0.3">
      <c r="A400" s="64" t="s">
        <v>547</v>
      </c>
      <c r="B400" s="64" t="s">
        <v>548</v>
      </c>
      <c r="C400" s="37">
        <v>4301032046</v>
      </c>
      <c r="D400" s="355">
        <v>4680115884359</v>
      </c>
      <c r="E400" s="355"/>
      <c r="F400" s="63">
        <v>0.06</v>
      </c>
      <c r="G400" s="38">
        <v>20</v>
      </c>
      <c r="H400" s="63">
        <v>1.2</v>
      </c>
      <c r="I400" s="63">
        <v>1.8</v>
      </c>
      <c r="J400" s="38">
        <v>200</v>
      </c>
      <c r="K400" s="38" t="s">
        <v>550</v>
      </c>
      <c r="L400" s="39" t="s">
        <v>549</v>
      </c>
      <c r="M400" s="38">
        <v>60</v>
      </c>
      <c r="N400" s="416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0" s="357"/>
      <c r="P400" s="357"/>
      <c r="Q400" s="357"/>
      <c r="R400" s="358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IFERROR(IF(W400=0,"",ROUNDUP(W400/H400,0)*0.00627),"")</f>
        <v/>
      </c>
      <c r="Y400" s="69" t="s">
        <v>48</v>
      </c>
      <c r="Z400" s="70" t="s">
        <v>48</v>
      </c>
      <c r="AD400" s="71"/>
      <c r="BA400" s="291" t="s">
        <v>66</v>
      </c>
    </row>
    <row r="401" spans="1:53" ht="27" customHeight="1" x14ac:dyDescent="0.3">
      <c r="A401" s="64" t="s">
        <v>551</v>
      </c>
      <c r="B401" s="64" t="s">
        <v>552</v>
      </c>
      <c r="C401" s="37">
        <v>4301032045</v>
      </c>
      <c r="D401" s="355">
        <v>4680115884335</v>
      </c>
      <c r="E401" s="355"/>
      <c r="F401" s="63">
        <v>0.06</v>
      </c>
      <c r="G401" s="38">
        <v>20</v>
      </c>
      <c r="H401" s="63">
        <v>1.2</v>
      </c>
      <c r="I401" s="63">
        <v>1.8</v>
      </c>
      <c r="J401" s="38">
        <v>200</v>
      </c>
      <c r="K401" s="38" t="s">
        <v>550</v>
      </c>
      <c r="L401" s="39" t="s">
        <v>549</v>
      </c>
      <c r="M401" s="38">
        <v>60</v>
      </c>
      <c r="N401" s="41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1" s="357"/>
      <c r="P401" s="357"/>
      <c r="Q401" s="357"/>
      <c r="R401" s="358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IFERROR(IF(W401=0,"",ROUNDUP(W401/H401,0)*0.00627),"")</f>
        <v/>
      </c>
      <c r="Y401" s="69" t="s">
        <v>48</v>
      </c>
      <c r="Z401" s="70" t="s">
        <v>48</v>
      </c>
      <c r="AD401" s="71"/>
      <c r="BA401" s="292" t="s">
        <v>66</v>
      </c>
    </row>
    <row r="402" spans="1:53" ht="27" customHeight="1" x14ac:dyDescent="0.3">
      <c r="A402" s="64" t="s">
        <v>553</v>
      </c>
      <c r="B402" s="64" t="s">
        <v>554</v>
      </c>
      <c r="C402" s="37">
        <v>4301032047</v>
      </c>
      <c r="D402" s="355">
        <v>4680115884342</v>
      </c>
      <c r="E402" s="355"/>
      <c r="F402" s="63">
        <v>0.06</v>
      </c>
      <c r="G402" s="38">
        <v>20</v>
      </c>
      <c r="H402" s="63">
        <v>1.2</v>
      </c>
      <c r="I402" s="63">
        <v>1.8</v>
      </c>
      <c r="J402" s="38">
        <v>200</v>
      </c>
      <c r="K402" s="38" t="s">
        <v>550</v>
      </c>
      <c r="L402" s="39" t="s">
        <v>549</v>
      </c>
      <c r="M402" s="38">
        <v>60</v>
      </c>
      <c r="N402" s="41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2" s="357"/>
      <c r="P402" s="357"/>
      <c r="Q402" s="357"/>
      <c r="R402" s="358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IFERROR(IF(W402=0,"",ROUNDUP(W402/H402,0)*0.00627),"")</f>
        <v/>
      </c>
      <c r="Y402" s="69" t="s">
        <v>48</v>
      </c>
      <c r="Z402" s="70" t="s">
        <v>48</v>
      </c>
      <c r="AD402" s="71"/>
      <c r="BA402" s="293" t="s">
        <v>66</v>
      </c>
    </row>
    <row r="403" spans="1:53" ht="27" customHeight="1" x14ac:dyDescent="0.3">
      <c r="A403" s="64" t="s">
        <v>555</v>
      </c>
      <c r="B403" s="64" t="s">
        <v>556</v>
      </c>
      <c r="C403" s="37">
        <v>4301170011</v>
      </c>
      <c r="D403" s="355">
        <v>4680115884113</v>
      </c>
      <c r="E403" s="355"/>
      <c r="F403" s="63">
        <v>0.11</v>
      </c>
      <c r="G403" s="38">
        <v>12</v>
      </c>
      <c r="H403" s="63">
        <v>1.32</v>
      </c>
      <c r="I403" s="63">
        <v>1.88</v>
      </c>
      <c r="J403" s="38">
        <v>200</v>
      </c>
      <c r="K403" s="38" t="s">
        <v>550</v>
      </c>
      <c r="L403" s="39" t="s">
        <v>549</v>
      </c>
      <c r="M403" s="38">
        <v>150</v>
      </c>
      <c r="N403" s="4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3" s="357"/>
      <c r="P403" s="357"/>
      <c r="Q403" s="357"/>
      <c r="R403" s="358"/>
      <c r="S403" s="40" t="s">
        <v>48</v>
      </c>
      <c r="T403" s="40" t="s">
        <v>48</v>
      </c>
      <c r="U403" s="41" t="s">
        <v>0</v>
      </c>
      <c r="V403" s="59">
        <v>0</v>
      </c>
      <c r="W403" s="56">
        <f>IFERROR(IF(V403="",0,CEILING((V403/$H403),1)*$H403),"")</f>
        <v>0</v>
      </c>
      <c r="X403" s="42" t="str">
        <f>IFERROR(IF(W403=0,"",ROUNDUP(W403/H403,0)*0.00627),"")</f>
        <v/>
      </c>
      <c r="Y403" s="69" t="s">
        <v>48</v>
      </c>
      <c r="Z403" s="70" t="s">
        <v>48</v>
      </c>
      <c r="AD403" s="71"/>
      <c r="BA403" s="294" t="s">
        <v>66</v>
      </c>
    </row>
    <row r="404" spans="1:53" ht="12.5" x14ac:dyDescent="0.25">
      <c r="A404" s="352"/>
      <c r="B404" s="352"/>
      <c r="C404" s="352"/>
      <c r="D404" s="352"/>
      <c r="E404" s="352"/>
      <c r="F404" s="352"/>
      <c r="G404" s="352"/>
      <c r="H404" s="352"/>
      <c r="I404" s="352"/>
      <c r="J404" s="352"/>
      <c r="K404" s="352"/>
      <c r="L404" s="352"/>
      <c r="M404" s="365"/>
      <c r="N404" s="362" t="s">
        <v>43</v>
      </c>
      <c r="O404" s="363"/>
      <c r="P404" s="363"/>
      <c r="Q404" s="363"/>
      <c r="R404" s="363"/>
      <c r="S404" s="363"/>
      <c r="T404" s="364"/>
      <c r="U404" s="43" t="s">
        <v>42</v>
      </c>
      <c r="V404" s="44">
        <f>IFERROR(V400/H400,"0")+IFERROR(V401/H401,"0")+IFERROR(V402/H402,"0")+IFERROR(V403/H403,"0")</f>
        <v>0</v>
      </c>
      <c r="W404" s="44">
        <f>IFERROR(W400/H400,"0")+IFERROR(W401/H401,"0")+IFERROR(W402/H402,"0")+IFERROR(W403/H403,"0")</f>
        <v>0</v>
      </c>
      <c r="X404" s="44">
        <f>IFERROR(IF(X400="",0,X400),"0")+IFERROR(IF(X401="",0,X401),"0")+IFERROR(IF(X402="",0,X402),"0")+IFERROR(IF(X403="",0,X403),"0")</f>
        <v>0</v>
      </c>
      <c r="Y404" s="68"/>
      <c r="Z404" s="68"/>
    </row>
    <row r="405" spans="1:53" ht="12.5" x14ac:dyDescent="0.25">
      <c r="A405" s="352"/>
      <c r="B405" s="352"/>
      <c r="C405" s="352"/>
      <c r="D405" s="352"/>
      <c r="E405" s="352"/>
      <c r="F405" s="352"/>
      <c r="G405" s="352"/>
      <c r="H405" s="352"/>
      <c r="I405" s="352"/>
      <c r="J405" s="352"/>
      <c r="K405" s="352"/>
      <c r="L405" s="352"/>
      <c r="M405" s="365"/>
      <c r="N405" s="362" t="s">
        <v>43</v>
      </c>
      <c r="O405" s="363"/>
      <c r="P405" s="363"/>
      <c r="Q405" s="363"/>
      <c r="R405" s="363"/>
      <c r="S405" s="363"/>
      <c r="T405" s="364"/>
      <c r="U405" s="43" t="s">
        <v>0</v>
      </c>
      <c r="V405" s="44">
        <f>IFERROR(SUM(V400:V403),"0")</f>
        <v>0</v>
      </c>
      <c r="W405" s="44">
        <f>IFERROR(SUM(W400:W403),"0")</f>
        <v>0</v>
      </c>
      <c r="X405" s="43"/>
      <c r="Y405" s="68"/>
      <c r="Z405" s="68"/>
    </row>
    <row r="406" spans="1:53" ht="16.5" customHeight="1" x14ac:dyDescent="0.3">
      <c r="A406" s="377" t="s">
        <v>557</v>
      </c>
      <c r="B406" s="377"/>
      <c r="C406" s="377"/>
      <c r="D406" s="377"/>
      <c r="E406" s="377"/>
      <c r="F406" s="377"/>
      <c r="G406" s="377"/>
      <c r="H406" s="377"/>
      <c r="I406" s="377"/>
      <c r="J406" s="377"/>
      <c r="K406" s="377"/>
      <c r="L406" s="377"/>
      <c r="M406" s="377"/>
      <c r="N406" s="377"/>
      <c r="O406" s="377"/>
      <c r="P406" s="377"/>
      <c r="Q406" s="377"/>
      <c r="R406" s="377"/>
      <c r="S406" s="377"/>
      <c r="T406" s="377"/>
      <c r="U406" s="377"/>
      <c r="V406" s="377"/>
      <c r="W406" s="377"/>
      <c r="X406" s="377"/>
      <c r="Y406" s="66"/>
      <c r="Z406" s="66"/>
    </row>
    <row r="407" spans="1:53" ht="14.25" customHeight="1" x14ac:dyDescent="0.3">
      <c r="A407" s="368" t="s">
        <v>111</v>
      </c>
      <c r="B407" s="368"/>
      <c r="C407" s="368"/>
      <c r="D407" s="368"/>
      <c r="E407" s="368"/>
      <c r="F407" s="368"/>
      <c r="G407" s="368"/>
      <c r="H407" s="368"/>
      <c r="I407" s="368"/>
      <c r="J407" s="368"/>
      <c r="K407" s="368"/>
      <c r="L407" s="368"/>
      <c r="M407" s="368"/>
      <c r="N407" s="368"/>
      <c r="O407" s="368"/>
      <c r="P407" s="368"/>
      <c r="Q407" s="368"/>
      <c r="R407" s="368"/>
      <c r="S407" s="368"/>
      <c r="T407" s="368"/>
      <c r="U407" s="368"/>
      <c r="V407" s="368"/>
      <c r="W407" s="368"/>
      <c r="X407" s="368"/>
      <c r="Y407" s="67"/>
      <c r="Z407" s="67"/>
    </row>
    <row r="408" spans="1:53" ht="27" customHeight="1" x14ac:dyDescent="0.3">
      <c r="A408" s="64" t="s">
        <v>558</v>
      </c>
      <c r="B408" s="64" t="s">
        <v>559</v>
      </c>
      <c r="C408" s="37">
        <v>4301020196</v>
      </c>
      <c r="D408" s="355">
        <v>4607091389388</v>
      </c>
      <c r="E408" s="355"/>
      <c r="F408" s="63">
        <v>1.3</v>
      </c>
      <c r="G408" s="38">
        <v>4</v>
      </c>
      <c r="H408" s="63">
        <v>5.2</v>
      </c>
      <c r="I408" s="63">
        <v>5.6079999999999997</v>
      </c>
      <c r="J408" s="38">
        <v>104</v>
      </c>
      <c r="K408" s="38" t="s">
        <v>115</v>
      </c>
      <c r="L408" s="39" t="s">
        <v>134</v>
      </c>
      <c r="M408" s="38">
        <v>35</v>
      </c>
      <c r="N408" s="41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357"/>
      <c r="P408" s="357"/>
      <c r="Q408" s="357"/>
      <c r="R408" s="358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IFERROR(IF(W408=0,"",ROUNDUP(W408/H408,0)*0.01196),"")</f>
        <v/>
      </c>
      <c r="Y408" s="69" t="s">
        <v>48</v>
      </c>
      <c r="Z408" s="70" t="s">
        <v>48</v>
      </c>
      <c r="AD408" s="71"/>
      <c r="BA408" s="295" t="s">
        <v>66</v>
      </c>
    </row>
    <row r="409" spans="1:53" ht="27" customHeight="1" x14ac:dyDescent="0.3">
      <c r="A409" s="64" t="s">
        <v>560</v>
      </c>
      <c r="B409" s="64" t="s">
        <v>561</v>
      </c>
      <c r="C409" s="37">
        <v>4301020185</v>
      </c>
      <c r="D409" s="355">
        <v>4607091389364</v>
      </c>
      <c r="E409" s="355"/>
      <c r="F409" s="63">
        <v>0.42</v>
      </c>
      <c r="G409" s="38">
        <v>6</v>
      </c>
      <c r="H409" s="63">
        <v>2.52</v>
      </c>
      <c r="I409" s="63">
        <v>2.75</v>
      </c>
      <c r="J409" s="38">
        <v>156</v>
      </c>
      <c r="K409" s="38" t="s">
        <v>80</v>
      </c>
      <c r="L409" s="39" t="s">
        <v>134</v>
      </c>
      <c r="M409" s="38">
        <v>35</v>
      </c>
      <c r="N409" s="41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357"/>
      <c r="P409" s="357"/>
      <c r="Q409" s="357"/>
      <c r="R409" s="358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IFERROR(IF(W409=0,"",ROUNDUP(W409/H409,0)*0.00753),"")</f>
        <v/>
      </c>
      <c r="Y409" s="69" t="s">
        <v>48</v>
      </c>
      <c r="Z409" s="70" t="s">
        <v>48</v>
      </c>
      <c r="AD409" s="71"/>
      <c r="BA409" s="296" t="s">
        <v>66</v>
      </c>
    </row>
    <row r="410" spans="1:53" ht="12.5" x14ac:dyDescent="0.25">
      <c r="A410" s="352"/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65"/>
      <c r="N410" s="362" t="s">
        <v>43</v>
      </c>
      <c r="O410" s="363"/>
      <c r="P410" s="363"/>
      <c r="Q410" s="363"/>
      <c r="R410" s="363"/>
      <c r="S410" s="363"/>
      <c r="T410" s="364"/>
      <c r="U410" s="43" t="s">
        <v>42</v>
      </c>
      <c r="V410" s="44">
        <f>IFERROR(V408/H408,"0")+IFERROR(V409/H409,"0")</f>
        <v>0</v>
      </c>
      <c r="W410" s="44">
        <f>IFERROR(W408/H408,"0")+IFERROR(W409/H409,"0")</f>
        <v>0</v>
      </c>
      <c r="X410" s="44">
        <f>IFERROR(IF(X408="",0,X408),"0")+IFERROR(IF(X409="",0,X409),"0")</f>
        <v>0</v>
      </c>
      <c r="Y410" s="68"/>
      <c r="Z410" s="68"/>
    </row>
    <row r="411" spans="1:53" ht="12.5" x14ac:dyDescent="0.25">
      <c r="A411" s="352"/>
      <c r="B411" s="352"/>
      <c r="C411" s="352"/>
      <c r="D411" s="352"/>
      <c r="E411" s="352"/>
      <c r="F411" s="352"/>
      <c r="G411" s="352"/>
      <c r="H411" s="352"/>
      <c r="I411" s="352"/>
      <c r="J411" s="352"/>
      <c r="K411" s="352"/>
      <c r="L411" s="352"/>
      <c r="M411" s="365"/>
      <c r="N411" s="362" t="s">
        <v>43</v>
      </c>
      <c r="O411" s="363"/>
      <c r="P411" s="363"/>
      <c r="Q411" s="363"/>
      <c r="R411" s="363"/>
      <c r="S411" s="363"/>
      <c r="T411" s="364"/>
      <c r="U411" s="43" t="s">
        <v>0</v>
      </c>
      <c r="V411" s="44">
        <f>IFERROR(SUM(V408:V409),"0")</f>
        <v>0</v>
      </c>
      <c r="W411" s="44">
        <f>IFERROR(SUM(W408:W409),"0")</f>
        <v>0</v>
      </c>
      <c r="X411" s="43"/>
      <c r="Y411" s="68"/>
      <c r="Z411" s="68"/>
    </row>
    <row r="412" spans="1:53" ht="14.25" customHeight="1" x14ac:dyDescent="0.3">
      <c r="A412" s="368" t="s">
        <v>76</v>
      </c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68"/>
      <c r="N412" s="368"/>
      <c r="O412" s="368"/>
      <c r="P412" s="368"/>
      <c r="Q412" s="368"/>
      <c r="R412" s="368"/>
      <c r="S412" s="368"/>
      <c r="T412" s="368"/>
      <c r="U412" s="368"/>
      <c r="V412" s="368"/>
      <c r="W412" s="368"/>
      <c r="X412" s="368"/>
      <c r="Y412" s="67"/>
      <c r="Z412" s="67"/>
    </row>
    <row r="413" spans="1:53" ht="27" customHeight="1" x14ac:dyDescent="0.3">
      <c r="A413" s="64" t="s">
        <v>562</v>
      </c>
      <c r="B413" s="64" t="s">
        <v>563</v>
      </c>
      <c r="C413" s="37">
        <v>4301031212</v>
      </c>
      <c r="D413" s="355">
        <v>4607091389739</v>
      </c>
      <c r="E413" s="355"/>
      <c r="F413" s="63">
        <v>0.7</v>
      </c>
      <c r="G413" s="38">
        <v>6</v>
      </c>
      <c r="H413" s="63">
        <v>4.2</v>
      </c>
      <c r="I413" s="63">
        <v>4.43</v>
      </c>
      <c r="J413" s="38">
        <v>156</v>
      </c>
      <c r="K413" s="38" t="s">
        <v>80</v>
      </c>
      <c r="L413" s="39" t="s">
        <v>114</v>
      </c>
      <c r="M413" s="38">
        <v>45</v>
      </c>
      <c r="N413" s="4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357"/>
      <c r="P413" s="357"/>
      <c r="Q413" s="357"/>
      <c r="R413" s="358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ref="W413:W419" si="19">IFERROR(IF(V413="",0,CEILING((V413/$H413),1)*$H413),"")</f>
        <v>0</v>
      </c>
      <c r="X413" s="42" t="str">
        <f>IFERROR(IF(W413=0,"",ROUNDUP(W413/H413,0)*0.00753),"")</f>
        <v/>
      </c>
      <c r="Y413" s="69" t="s">
        <v>48</v>
      </c>
      <c r="Z413" s="70" t="s">
        <v>48</v>
      </c>
      <c r="AD413" s="71"/>
      <c r="BA413" s="297" t="s">
        <v>66</v>
      </c>
    </row>
    <row r="414" spans="1:53" ht="27" customHeight="1" x14ac:dyDescent="0.3">
      <c r="A414" s="64" t="s">
        <v>564</v>
      </c>
      <c r="B414" s="64" t="s">
        <v>565</v>
      </c>
      <c r="C414" s="37">
        <v>4301031247</v>
      </c>
      <c r="D414" s="355">
        <v>4680115883048</v>
      </c>
      <c r="E414" s="355"/>
      <c r="F414" s="63">
        <v>1</v>
      </c>
      <c r="G414" s="38">
        <v>4</v>
      </c>
      <c r="H414" s="63">
        <v>4</v>
      </c>
      <c r="I414" s="63">
        <v>4.21</v>
      </c>
      <c r="J414" s="38">
        <v>120</v>
      </c>
      <c r="K414" s="38" t="s">
        <v>80</v>
      </c>
      <c r="L414" s="39" t="s">
        <v>79</v>
      </c>
      <c r="M414" s="38">
        <v>40</v>
      </c>
      <c r="N414" s="4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357"/>
      <c r="P414" s="357"/>
      <c r="Q414" s="357"/>
      <c r="R414" s="358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9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8" t="s">
        <v>66</v>
      </c>
    </row>
    <row r="415" spans="1:53" ht="27" customHeight="1" x14ac:dyDescent="0.3">
      <c r="A415" s="64" t="s">
        <v>566</v>
      </c>
      <c r="B415" s="64" t="s">
        <v>567</v>
      </c>
      <c r="C415" s="37">
        <v>4301031176</v>
      </c>
      <c r="D415" s="355">
        <v>4607091389425</v>
      </c>
      <c r="E415" s="355"/>
      <c r="F415" s="63">
        <v>0.35</v>
      </c>
      <c r="G415" s="38">
        <v>6</v>
      </c>
      <c r="H415" s="63">
        <v>2.1</v>
      </c>
      <c r="I415" s="63">
        <v>2.23</v>
      </c>
      <c r="J415" s="38">
        <v>234</v>
      </c>
      <c r="K415" s="38" t="s">
        <v>177</v>
      </c>
      <c r="L415" s="39" t="s">
        <v>79</v>
      </c>
      <c r="M415" s="38">
        <v>45</v>
      </c>
      <c r="N415" s="41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357"/>
      <c r="P415" s="357"/>
      <c r="Q415" s="357"/>
      <c r="R415" s="358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9"/>
        <v>0</v>
      </c>
      <c r="X415" s="42" t="str">
        <f>IFERROR(IF(W415=0,"",ROUNDUP(W415/H415,0)*0.00502),"")</f>
        <v/>
      </c>
      <c r="Y415" s="69" t="s">
        <v>48</v>
      </c>
      <c r="Z415" s="70" t="s">
        <v>48</v>
      </c>
      <c r="AD415" s="71"/>
      <c r="BA415" s="299" t="s">
        <v>66</v>
      </c>
    </row>
    <row r="416" spans="1:53" ht="27" customHeight="1" x14ac:dyDescent="0.3">
      <c r="A416" s="64" t="s">
        <v>568</v>
      </c>
      <c r="B416" s="64" t="s">
        <v>569</v>
      </c>
      <c r="C416" s="37">
        <v>4301031215</v>
      </c>
      <c r="D416" s="355">
        <v>4680115882911</v>
      </c>
      <c r="E416" s="355"/>
      <c r="F416" s="63">
        <v>0.4</v>
      </c>
      <c r="G416" s="38">
        <v>6</v>
      </c>
      <c r="H416" s="63">
        <v>2.4</v>
      </c>
      <c r="I416" s="63">
        <v>2.5299999999999998</v>
      </c>
      <c r="J416" s="38">
        <v>234</v>
      </c>
      <c r="K416" s="38" t="s">
        <v>177</v>
      </c>
      <c r="L416" s="39" t="s">
        <v>79</v>
      </c>
      <c r="M416" s="38">
        <v>40</v>
      </c>
      <c r="N416" s="40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6" s="357"/>
      <c r="P416" s="357"/>
      <c r="Q416" s="357"/>
      <c r="R416" s="358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IFERROR(IF(W416=0,"",ROUNDUP(W416/H416,0)*0.00502),"")</f>
        <v/>
      </c>
      <c r="Y416" s="69" t="s">
        <v>48</v>
      </c>
      <c r="Z416" s="70" t="s">
        <v>48</v>
      </c>
      <c r="AD416" s="71"/>
      <c r="BA416" s="300" t="s">
        <v>66</v>
      </c>
    </row>
    <row r="417" spans="1:53" ht="27" customHeight="1" x14ac:dyDescent="0.3">
      <c r="A417" s="64" t="s">
        <v>570</v>
      </c>
      <c r="B417" s="64" t="s">
        <v>571</v>
      </c>
      <c r="C417" s="37">
        <v>4301031167</v>
      </c>
      <c r="D417" s="355">
        <v>4680115880771</v>
      </c>
      <c r="E417" s="355"/>
      <c r="F417" s="63">
        <v>0.28000000000000003</v>
      </c>
      <c r="G417" s="38">
        <v>6</v>
      </c>
      <c r="H417" s="63">
        <v>1.68</v>
      </c>
      <c r="I417" s="63">
        <v>1.81</v>
      </c>
      <c r="J417" s="38">
        <v>234</v>
      </c>
      <c r="K417" s="38" t="s">
        <v>177</v>
      </c>
      <c r="L417" s="39" t="s">
        <v>79</v>
      </c>
      <c r="M417" s="38">
        <v>45</v>
      </c>
      <c r="N417" s="40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357"/>
      <c r="P417" s="357"/>
      <c r="Q417" s="357"/>
      <c r="R417" s="358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IFERROR(IF(W417=0,"",ROUNDUP(W417/H417,0)*0.00502),"")</f>
        <v/>
      </c>
      <c r="Y417" s="69" t="s">
        <v>48</v>
      </c>
      <c r="Z417" s="70" t="s">
        <v>48</v>
      </c>
      <c r="AD417" s="71"/>
      <c r="BA417" s="301" t="s">
        <v>66</v>
      </c>
    </row>
    <row r="418" spans="1:53" ht="27" customHeight="1" x14ac:dyDescent="0.3">
      <c r="A418" s="64" t="s">
        <v>572</v>
      </c>
      <c r="B418" s="64" t="s">
        <v>573</v>
      </c>
      <c r="C418" s="37">
        <v>4301031173</v>
      </c>
      <c r="D418" s="355">
        <v>4607091389500</v>
      </c>
      <c r="E418" s="355"/>
      <c r="F418" s="63">
        <v>0.35</v>
      </c>
      <c r="G418" s="38">
        <v>6</v>
      </c>
      <c r="H418" s="63">
        <v>2.1</v>
      </c>
      <c r="I418" s="63">
        <v>2.23</v>
      </c>
      <c r="J418" s="38">
        <v>234</v>
      </c>
      <c r="K418" s="38" t="s">
        <v>177</v>
      </c>
      <c r="L418" s="39" t="s">
        <v>79</v>
      </c>
      <c r="M418" s="38">
        <v>45</v>
      </c>
      <c r="N418" s="4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357"/>
      <c r="P418" s="357"/>
      <c r="Q418" s="357"/>
      <c r="R418" s="358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IFERROR(IF(W418=0,"",ROUNDUP(W418/H418,0)*0.00502),"")</f>
        <v/>
      </c>
      <c r="Y418" s="69" t="s">
        <v>48</v>
      </c>
      <c r="Z418" s="70" t="s">
        <v>48</v>
      </c>
      <c r="AD418" s="71"/>
      <c r="BA418" s="302" t="s">
        <v>66</v>
      </c>
    </row>
    <row r="419" spans="1:53" ht="27" customHeight="1" x14ac:dyDescent="0.3">
      <c r="A419" s="64" t="s">
        <v>574</v>
      </c>
      <c r="B419" s="64" t="s">
        <v>575</v>
      </c>
      <c r="C419" s="37">
        <v>4301031103</v>
      </c>
      <c r="D419" s="355">
        <v>4680115881983</v>
      </c>
      <c r="E419" s="355"/>
      <c r="F419" s="63">
        <v>0.28000000000000003</v>
      </c>
      <c r="G419" s="38">
        <v>4</v>
      </c>
      <c r="H419" s="63">
        <v>1.1200000000000001</v>
      </c>
      <c r="I419" s="63">
        <v>1.252</v>
      </c>
      <c r="J419" s="38">
        <v>234</v>
      </c>
      <c r="K419" s="38" t="s">
        <v>177</v>
      </c>
      <c r="L419" s="39" t="s">
        <v>79</v>
      </c>
      <c r="M419" s="38">
        <v>40</v>
      </c>
      <c r="N419" s="41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357"/>
      <c r="P419" s="357"/>
      <c r="Q419" s="357"/>
      <c r="R419" s="358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IFERROR(IF(W419=0,"",ROUNDUP(W419/H419,0)*0.00502),"")</f>
        <v/>
      </c>
      <c r="Y419" s="69" t="s">
        <v>48</v>
      </c>
      <c r="Z419" s="70" t="s">
        <v>48</v>
      </c>
      <c r="AD419" s="71"/>
      <c r="BA419" s="303" t="s">
        <v>66</v>
      </c>
    </row>
    <row r="420" spans="1:53" ht="12.5" x14ac:dyDescent="0.25">
      <c r="A420" s="352"/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65"/>
      <c r="N420" s="362" t="s">
        <v>43</v>
      </c>
      <c r="O420" s="363"/>
      <c r="P420" s="363"/>
      <c r="Q420" s="363"/>
      <c r="R420" s="363"/>
      <c r="S420" s="363"/>
      <c r="T420" s="364"/>
      <c r="U420" s="43" t="s">
        <v>42</v>
      </c>
      <c r="V420" s="44">
        <f>IFERROR(V413/H413,"0")+IFERROR(V414/H414,"0")+IFERROR(V415/H415,"0")+IFERROR(V416/H416,"0")+IFERROR(V417/H417,"0")+IFERROR(V418/H418,"0")+IFERROR(V419/H419,"0")</f>
        <v>0</v>
      </c>
      <c r="W420" s="44">
        <f>IFERROR(W413/H413,"0")+IFERROR(W414/H414,"0")+IFERROR(W415/H415,"0")+IFERROR(W416/H416,"0")+IFERROR(W417/H417,"0")+IFERROR(W418/H418,"0")+IFERROR(W419/H419,"0")</f>
        <v>0</v>
      </c>
      <c r="X420" s="44">
        <f>IFERROR(IF(X413="",0,X413),"0")+IFERROR(IF(X414="",0,X414),"0")+IFERROR(IF(X415="",0,X415),"0")+IFERROR(IF(X416="",0,X416),"0")+IFERROR(IF(X417="",0,X417),"0")+IFERROR(IF(X418="",0,X418),"0")+IFERROR(IF(X419="",0,X419),"0")</f>
        <v>0</v>
      </c>
      <c r="Y420" s="68"/>
      <c r="Z420" s="68"/>
    </row>
    <row r="421" spans="1:53" ht="12.5" x14ac:dyDescent="0.25">
      <c r="A421" s="352"/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65"/>
      <c r="N421" s="362" t="s">
        <v>43</v>
      </c>
      <c r="O421" s="363"/>
      <c r="P421" s="363"/>
      <c r="Q421" s="363"/>
      <c r="R421" s="363"/>
      <c r="S421" s="363"/>
      <c r="T421" s="364"/>
      <c r="U421" s="43" t="s">
        <v>0</v>
      </c>
      <c r="V421" s="44">
        <f>IFERROR(SUM(V413:V419),"0")</f>
        <v>0</v>
      </c>
      <c r="W421" s="44">
        <f>IFERROR(SUM(W413:W419),"0")</f>
        <v>0</v>
      </c>
      <c r="X421" s="43"/>
      <c r="Y421" s="68"/>
      <c r="Z421" s="68"/>
    </row>
    <row r="422" spans="1:53" ht="14.25" customHeight="1" x14ac:dyDescent="0.3">
      <c r="A422" s="368" t="s">
        <v>106</v>
      </c>
      <c r="B422" s="368"/>
      <c r="C422" s="368"/>
      <c r="D422" s="368"/>
      <c r="E422" s="368"/>
      <c r="F422" s="368"/>
      <c r="G422" s="368"/>
      <c r="H422" s="368"/>
      <c r="I422" s="368"/>
      <c r="J422" s="368"/>
      <c r="K422" s="368"/>
      <c r="L422" s="368"/>
      <c r="M422" s="368"/>
      <c r="N422" s="368"/>
      <c r="O422" s="368"/>
      <c r="P422" s="368"/>
      <c r="Q422" s="368"/>
      <c r="R422" s="368"/>
      <c r="S422" s="368"/>
      <c r="T422" s="368"/>
      <c r="U422" s="368"/>
      <c r="V422" s="368"/>
      <c r="W422" s="368"/>
      <c r="X422" s="368"/>
      <c r="Y422" s="67"/>
      <c r="Z422" s="67"/>
    </row>
    <row r="423" spans="1:53" ht="27" customHeight="1" x14ac:dyDescent="0.3">
      <c r="A423" s="64" t="s">
        <v>576</v>
      </c>
      <c r="B423" s="64" t="s">
        <v>577</v>
      </c>
      <c r="C423" s="37">
        <v>4301170010</v>
      </c>
      <c r="D423" s="355">
        <v>4680115884090</v>
      </c>
      <c r="E423" s="355"/>
      <c r="F423" s="63">
        <v>0.11</v>
      </c>
      <c r="G423" s="38">
        <v>12</v>
      </c>
      <c r="H423" s="63">
        <v>1.32</v>
      </c>
      <c r="I423" s="63">
        <v>1.88</v>
      </c>
      <c r="J423" s="38">
        <v>200</v>
      </c>
      <c r="K423" s="38" t="s">
        <v>550</v>
      </c>
      <c r="L423" s="39" t="s">
        <v>549</v>
      </c>
      <c r="M423" s="38">
        <v>150</v>
      </c>
      <c r="N423" s="40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3" s="357"/>
      <c r="P423" s="357"/>
      <c r="Q423" s="357"/>
      <c r="R423" s="358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IFERROR(IF(W423=0,"",ROUNDUP(W423/H423,0)*0.00627),"")</f>
        <v/>
      </c>
      <c r="Y423" s="69" t="s">
        <v>48</v>
      </c>
      <c r="Z423" s="70" t="s">
        <v>48</v>
      </c>
      <c r="AD423" s="71"/>
      <c r="BA423" s="304" t="s">
        <v>66</v>
      </c>
    </row>
    <row r="424" spans="1:53" ht="12.5" x14ac:dyDescent="0.25">
      <c r="A424" s="352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65"/>
      <c r="N424" s="362" t="s">
        <v>43</v>
      </c>
      <c r="O424" s="363"/>
      <c r="P424" s="363"/>
      <c r="Q424" s="363"/>
      <c r="R424" s="363"/>
      <c r="S424" s="363"/>
      <c r="T424" s="364"/>
      <c r="U424" s="43" t="s">
        <v>42</v>
      </c>
      <c r="V424" s="44">
        <f>IFERROR(V423/H423,"0")</f>
        <v>0</v>
      </c>
      <c r="W424" s="44">
        <f>IFERROR(W423/H423,"0")</f>
        <v>0</v>
      </c>
      <c r="X424" s="44">
        <f>IFERROR(IF(X423="",0,X423),"0")</f>
        <v>0</v>
      </c>
      <c r="Y424" s="68"/>
      <c r="Z424" s="68"/>
    </row>
    <row r="425" spans="1:53" ht="12.5" x14ac:dyDescent="0.25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65"/>
      <c r="N425" s="362" t="s">
        <v>43</v>
      </c>
      <c r="O425" s="363"/>
      <c r="P425" s="363"/>
      <c r="Q425" s="363"/>
      <c r="R425" s="363"/>
      <c r="S425" s="363"/>
      <c r="T425" s="364"/>
      <c r="U425" s="43" t="s">
        <v>0</v>
      </c>
      <c r="V425" s="44">
        <f>IFERROR(SUM(V423:V423),"0")</f>
        <v>0</v>
      </c>
      <c r="W425" s="44">
        <f>IFERROR(SUM(W423:W423),"0")</f>
        <v>0</v>
      </c>
      <c r="X425" s="43"/>
      <c r="Y425" s="68"/>
      <c r="Z425" s="68"/>
    </row>
    <row r="426" spans="1:53" ht="14.25" customHeight="1" x14ac:dyDescent="0.3">
      <c r="A426" s="368" t="s">
        <v>578</v>
      </c>
      <c r="B426" s="368"/>
      <c r="C426" s="368"/>
      <c r="D426" s="368"/>
      <c r="E426" s="368"/>
      <c r="F426" s="368"/>
      <c r="G426" s="368"/>
      <c r="H426" s="368"/>
      <c r="I426" s="368"/>
      <c r="J426" s="368"/>
      <c r="K426" s="368"/>
      <c r="L426" s="368"/>
      <c r="M426" s="368"/>
      <c r="N426" s="368"/>
      <c r="O426" s="368"/>
      <c r="P426" s="368"/>
      <c r="Q426" s="368"/>
      <c r="R426" s="368"/>
      <c r="S426" s="368"/>
      <c r="T426" s="368"/>
      <c r="U426" s="368"/>
      <c r="V426" s="368"/>
      <c r="W426" s="368"/>
      <c r="X426" s="368"/>
      <c r="Y426" s="67"/>
      <c r="Z426" s="67"/>
    </row>
    <row r="427" spans="1:53" ht="27" customHeight="1" x14ac:dyDescent="0.3">
      <c r="A427" s="64" t="s">
        <v>579</v>
      </c>
      <c r="B427" s="64" t="s">
        <v>580</v>
      </c>
      <c r="C427" s="37">
        <v>4301040357</v>
      </c>
      <c r="D427" s="355">
        <v>4680115884564</v>
      </c>
      <c r="E427" s="355"/>
      <c r="F427" s="63">
        <v>0.15</v>
      </c>
      <c r="G427" s="38">
        <v>20</v>
      </c>
      <c r="H427" s="63">
        <v>3</v>
      </c>
      <c r="I427" s="63">
        <v>3.6</v>
      </c>
      <c r="J427" s="38">
        <v>200</v>
      </c>
      <c r="K427" s="38" t="s">
        <v>550</v>
      </c>
      <c r="L427" s="39" t="s">
        <v>549</v>
      </c>
      <c r="M427" s="38">
        <v>60</v>
      </c>
      <c r="N427" s="40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27" s="357"/>
      <c r="P427" s="357"/>
      <c r="Q427" s="357"/>
      <c r="R427" s="358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IFERROR(IF(W427=0,"",ROUNDUP(W427/H427,0)*0.00627),"")</f>
        <v/>
      </c>
      <c r="Y427" s="69" t="s">
        <v>48</v>
      </c>
      <c r="Z427" s="70" t="s">
        <v>48</v>
      </c>
      <c r="AD427" s="71"/>
      <c r="BA427" s="305" t="s">
        <v>66</v>
      </c>
    </row>
    <row r="428" spans="1:53" ht="12.5" x14ac:dyDescent="0.25">
      <c r="A428" s="352"/>
      <c r="B428" s="352"/>
      <c r="C428" s="352"/>
      <c r="D428" s="352"/>
      <c r="E428" s="352"/>
      <c r="F428" s="352"/>
      <c r="G428" s="352"/>
      <c r="H428" s="352"/>
      <c r="I428" s="352"/>
      <c r="J428" s="352"/>
      <c r="K428" s="352"/>
      <c r="L428" s="352"/>
      <c r="M428" s="365"/>
      <c r="N428" s="362" t="s">
        <v>43</v>
      </c>
      <c r="O428" s="363"/>
      <c r="P428" s="363"/>
      <c r="Q428" s="363"/>
      <c r="R428" s="363"/>
      <c r="S428" s="363"/>
      <c r="T428" s="364"/>
      <c r="U428" s="43" t="s">
        <v>42</v>
      </c>
      <c r="V428" s="44">
        <f>IFERROR(V427/H427,"0")</f>
        <v>0</v>
      </c>
      <c r="W428" s="44">
        <f>IFERROR(W427/H427,"0")</f>
        <v>0</v>
      </c>
      <c r="X428" s="44">
        <f>IFERROR(IF(X427="",0,X427),"0")</f>
        <v>0</v>
      </c>
      <c r="Y428" s="68"/>
      <c r="Z428" s="68"/>
    </row>
    <row r="429" spans="1:53" ht="12.5" x14ac:dyDescent="0.25">
      <c r="A429" s="352"/>
      <c r="B429" s="352"/>
      <c r="C429" s="352"/>
      <c r="D429" s="352"/>
      <c r="E429" s="352"/>
      <c r="F429" s="352"/>
      <c r="G429" s="352"/>
      <c r="H429" s="352"/>
      <c r="I429" s="352"/>
      <c r="J429" s="352"/>
      <c r="K429" s="352"/>
      <c r="L429" s="352"/>
      <c r="M429" s="365"/>
      <c r="N429" s="362" t="s">
        <v>43</v>
      </c>
      <c r="O429" s="363"/>
      <c r="P429" s="363"/>
      <c r="Q429" s="363"/>
      <c r="R429" s="363"/>
      <c r="S429" s="363"/>
      <c r="T429" s="364"/>
      <c r="U429" s="43" t="s">
        <v>0</v>
      </c>
      <c r="V429" s="44">
        <f>IFERROR(SUM(V427:V427),"0")</f>
        <v>0</v>
      </c>
      <c r="W429" s="44">
        <f>IFERROR(SUM(W427:W427),"0")</f>
        <v>0</v>
      </c>
      <c r="X429" s="43"/>
      <c r="Y429" s="68"/>
      <c r="Z429" s="68"/>
    </row>
    <row r="430" spans="1:53" ht="27.75" customHeight="1" x14ac:dyDescent="0.25">
      <c r="A430" s="376" t="s">
        <v>581</v>
      </c>
      <c r="B430" s="376"/>
      <c r="C430" s="376"/>
      <c r="D430" s="376"/>
      <c r="E430" s="376"/>
      <c r="F430" s="376"/>
      <c r="G430" s="376"/>
      <c r="H430" s="376"/>
      <c r="I430" s="376"/>
      <c r="J430" s="376"/>
      <c r="K430" s="376"/>
      <c r="L430" s="376"/>
      <c r="M430" s="376"/>
      <c r="N430" s="376"/>
      <c r="O430" s="376"/>
      <c r="P430" s="376"/>
      <c r="Q430" s="376"/>
      <c r="R430" s="376"/>
      <c r="S430" s="376"/>
      <c r="T430" s="376"/>
      <c r="U430" s="376"/>
      <c r="V430" s="376"/>
      <c r="W430" s="376"/>
      <c r="X430" s="376"/>
      <c r="Y430" s="55"/>
      <c r="Z430" s="55"/>
    </row>
    <row r="431" spans="1:53" ht="16.5" customHeight="1" x14ac:dyDescent="0.3">
      <c r="A431" s="377" t="s">
        <v>581</v>
      </c>
      <c r="B431" s="377"/>
      <c r="C431" s="377"/>
      <c r="D431" s="377"/>
      <c r="E431" s="377"/>
      <c r="F431" s="377"/>
      <c r="G431" s="377"/>
      <c r="H431" s="377"/>
      <c r="I431" s="377"/>
      <c r="J431" s="377"/>
      <c r="K431" s="377"/>
      <c r="L431" s="377"/>
      <c r="M431" s="377"/>
      <c r="N431" s="377"/>
      <c r="O431" s="377"/>
      <c r="P431" s="377"/>
      <c r="Q431" s="377"/>
      <c r="R431" s="377"/>
      <c r="S431" s="377"/>
      <c r="T431" s="377"/>
      <c r="U431" s="377"/>
      <c r="V431" s="377"/>
      <c r="W431" s="377"/>
      <c r="X431" s="377"/>
      <c r="Y431" s="66"/>
      <c r="Z431" s="66"/>
    </row>
    <row r="432" spans="1:53" ht="14.25" customHeight="1" x14ac:dyDescent="0.3">
      <c r="A432" s="368" t="s">
        <v>119</v>
      </c>
      <c r="B432" s="368"/>
      <c r="C432" s="368"/>
      <c r="D432" s="368"/>
      <c r="E432" s="368"/>
      <c r="F432" s="368"/>
      <c r="G432" s="368"/>
      <c r="H432" s="368"/>
      <c r="I432" s="368"/>
      <c r="J432" s="368"/>
      <c r="K432" s="368"/>
      <c r="L432" s="368"/>
      <c r="M432" s="368"/>
      <c r="N432" s="368"/>
      <c r="O432" s="368"/>
      <c r="P432" s="368"/>
      <c r="Q432" s="368"/>
      <c r="R432" s="368"/>
      <c r="S432" s="368"/>
      <c r="T432" s="368"/>
      <c r="U432" s="368"/>
      <c r="V432" s="368"/>
      <c r="W432" s="368"/>
      <c r="X432" s="368"/>
      <c r="Y432" s="67"/>
      <c r="Z432" s="67"/>
    </row>
    <row r="433" spans="1:53" ht="27" customHeight="1" x14ac:dyDescent="0.3">
      <c r="A433" s="64" t="s">
        <v>582</v>
      </c>
      <c r="B433" s="64" t="s">
        <v>583</v>
      </c>
      <c r="C433" s="37">
        <v>4301011371</v>
      </c>
      <c r="D433" s="355">
        <v>4607091389067</v>
      </c>
      <c r="E433" s="355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115</v>
      </c>
      <c r="L433" s="39" t="s">
        <v>134</v>
      </c>
      <c r="M433" s="38">
        <v>55</v>
      </c>
      <c r="N433" s="4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3" s="357"/>
      <c r="P433" s="357"/>
      <c r="Q433" s="357"/>
      <c r="R433" s="358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ref="W433:W445" si="20">IFERROR(IF(V433="",0,CEILING((V433/$H433),1)*$H433),"")</f>
        <v>0</v>
      </c>
      <c r="X433" s="42" t="str">
        <f t="shared" ref="X433:X438" si="21">IFERROR(IF(W433=0,"",ROUNDUP(W433/H433,0)*0.01196),"")</f>
        <v/>
      </c>
      <c r="Y433" s="69" t="s">
        <v>48</v>
      </c>
      <c r="Z433" s="70" t="s">
        <v>48</v>
      </c>
      <c r="AD433" s="71"/>
      <c r="BA433" s="306" t="s">
        <v>66</v>
      </c>
    </row>
    <row r="434" spans="1:53" ht="27" customHeight="1" x14ac:dyDescent="0.3">
      <c r="A434" s="64" t="s">
        <v>584</v>
      </c>
      <c r="B434" s="64" t="s">
        <v>585</v>
      </c>
      <c r="C434" s="37">
        <v>4301011363</v>
      </c>
      <c r="D434" s="355">
        <v>4607091383522</v>
      </c>
      <c r="E434" s="355"/>
      <c r="F434" s="63">
        <v>0.88</v>
      </c>
      <c r="G434" s="38">
        <v>6</v>
      </c>
      <c r="H434" s="63">
        <v>5.28</v>
      </c>
      <c r="I434" s="63">
        <v>5.64</v>
      </c>
      <c r="J434" s="38">
        <v>104</v>
      </c>
      <c r="K434" s="38" t="s">
        <v>115</v>
      </c>
      <c r="L434" s="39" t="s">
        <v>114</v>
      </c>
      <c r="M434" s="38">
        <v>55</v>
      </c>
      <c r="N434" s="4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4" s="357"/>
      <c r="P434" s="357"/>
      <c r="Q434" s="357"/>
      <c r="R434" s="358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 t="shared" si="21"/>
        <v/>
      </c>
      <c r="Y434" s="69" t="s">
        <v>48</v>
      </c>
      <c r="Z434" s="70" t="s">
        <v>48</v>
      </c>
      <c r="AD434" s="71"/>
      <c r="BA434" s="307" t="s">
        <v>66</v>
      </c>
    </row>
    <row r="435" spans="1:53" ht="27" customHeight="1" x14ac:dyDescent="0.3">
      <c r="A435" s="64" t="s">
        <v>586</v>
      </c>
      <c r="B435" s="64" t="s">
        <v>587</v>
      </c>
      <c r="C435" s="37">
        <v>4301011431</v>
      </c>
      <c r="D435" s="355">
        <v>4607091384437</v>
      </c>
      <c r="E435" s="355"/>
      <c r="F435" s="63">
        <v>0.88</v>
      </c>
      <c r="G435" s="38">
        <v>6</v>
      </c>
      <c r="H435" s="63">
        <v>5.28</v>
      </c>
      <c r="I435" s="63">
        <v>5.64</v>
      </c>
      <c r="J435" s="38">
        <v>104</v>
      </c>
      <c r="K435" s="38" t="s">
        <v>115</v>
      </c>
      <c r="L435" s="39" t="s">
        <v>114</v>
      </c>
      <c r="M435" s="38">
        <v>50</v>
      </c>
      <c r="N435" s="39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5" s="357"/>
      <c r="P435" s="357"/>
      <c r="Q435" s="357"/>
      <c r="R435" s="358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 t="shared" si="21"/>
        <v/>
      </c>
      <c r="Y435" s="69" t="s">
        <v>48</v>
      </c>
      <c r="Z435" s="70" t="s">
        <v>48</v>
      </c>
      <c r="AD435" s="71"/>
      <c r="BA435" s="308" t="s">
        <v>66</v>
      </c>
    </row>
    <row r="436" spans="1:53" ht="27" customHeight="1" x14ac:dyDescent="0.3">
      <c r="A436" s="64" t="s">
        <v>586</v>
      </c>
      <c r="B436" s="64" t="s">
        <v>588</v>
      </c>
      <c r="C436" s="37">
        <v>4301011785</v>
      </c>
      <c r="D436" s="355">
        <v>4607091384437</v>
      </c>
      <c r="E436" s="355"/>
      <c r="F436" s="63">
        <v>0.88</v>
      </c>
      <c r="G436" s="38">
        <v>6</v>
      </c>
      <c r="H436" s="63">
        <v>5.28</v>
      </c>
      <c r="I436" s="63">
        <v>5.64</v>
      </c>
      <c r="J436" s="38">
        <v>104</v>
      </c>
      <c r="K436" s="38" t="s">
        <v>115</v>
      </c>
      <c r="L436" s="39" t="s">
        <v>114</v>
      </c>
      <c r="M436" s="38">
        <v>60</v>
      </c>
      <c r="N436" s="399" t="s">
        <v>589</v>
      </c>
      <c r="O436" s="357"/>
      <c r="P436" s="357"/>
      <c r="Q436" s="357"/>
      <c r="R436" s="358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 t="shared" si="21"/>
        <v/>
      </c>
      <c r="Y436" s="69" t="s">
        <v>48</v>
      </c>
      <c r="Z436" s="70" t="s">
        <v>48</v>
      </c>
      <c r="AD436" s="71"/>
      <c r="BA436" s="309" t="s">
        <v>66</v>
      </c>
    </row>
    <row r="437" spans="1:53" ht="27" customHeight="1" x14ac:dyDescent="0.3">
      <c r="A437" s="64" t="s">
        <v>591</v>
      </c>
      <c r="B437" s="64" t="s">
        <v>592</v>
      </c>
      <c r="C437" s="37">
        <v>4301011771</v>
      </c>
      <c r="D437" s="355">
        <v>4607091389104</v>
      </c>
      <c r="E437" s="355"/>
      <c r="F437" s="63">
        <v>0.88</v>
      </c>
      <c r="G437" s="38">
        <v>6</v>
      </c>
      <c r="H437" s="63">
        <v>5.28</v>
      </c>
      <c r="I437" s="63">
        <v>5.64</v>
      </c>
      <c r="J437" s="38">
        <v>104</v>
      </c>
      <c r="K437" s="38" t="s">
        <v>115</v>
      </c>
      <c r="L437" s="39" t="s">
        <v>114</v>
      </c>
      <c r="M437" s="38">
        <v>60</v>
      </c>
      <c r="N437" s="400" t="s">
        <v>593</v>
      </c>
      <c r="O437" s="357"/>
      <c r="P437" s="357"/>
      <c r="Q437" s="357"/>
      <c r="R437" s="358"/>
      <c r="S437" s="40" t="s">
        <v>590</v>
      </c>
      <c r="T437" s="40" t="s">
        <v>48</v>
      </c>
      <c r="U437" s="41" t="s">
        <v>0</v>
      </c>
      <c r="V437" s="59">
        <v>0</v>
      </c>
      <c r="W437" s="56">
        <f t="shared" si="20"/>
        <v>0</v>
      </c>
      <c r="X437" s="42" t="str">
        <f t="shared" si="21"/>
        <v/>
      </c>
      <c r="Y437" s="69" t="s">
        <v>48</v>
      </c>
      <c r="Z437" s="70" t="s">
        <v>48</v>
      </c>
      <c r="AD437" s="71"/>
      <c r="BA437" s="310" t="s">
        <v>66</v>
      </c>
    </row>
    <row r="438" spans="1:53" ht="27" customHeight="1" x14ac:dyDescent="0.3">
      <c r="A438" s="64" t="s">
        <v>591</v>
      </c>
      <c r="B438" s="64" t="s">
        <v>594</v>
      </c>
      <c r="C438" s="37">
        <v>4301011365</v>
      </c>
      <c r="D438" s="355">
        <v>4607091389104</v>
      </c>
      <c r="E438" s="355"/>
      <c r="F438" s="63">
        <v>0.88</v>
      </c>
      <c r="G438" s="38">
        <v>6</v>
      </c>
      <c r="H438" s="63">
        <v>5.28</v>
      </c>
      <c r="I438" s="63">
        <v>5.64</v>
      </c>
      <c r="J438" s="38">
        <v>104</v>
      </c>
      <c r="K438" s="38" t="s">
        <v>115</v>
      </c>
      <c r="L438" s="39" t="s">
        <v>114</v>
      </c>
      <c r="M438" s="38">
        <v>55</v>
      </c>
      <c r="N438" s="40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8" s="357"/>
      <c r="P438" s="357"/>
      <c r="Q438" s="357"/>
      <c r="R438" s="358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si="20"/>
        <v>0</v>
      </c>
      <c r="X438" s="42" t="str">
        <f t="shared" si="21"/>
        <v/>
      </c>
      <c r="Y438" s="69" t="s">
        <v>48</v>
      </c>
      <c r="Z438" s="70" t="s">
        <v>48</v>
      </c>
      <c r="AD438" s="71"/>
      <c r="BA438" s="311" t="s">
        <v>66</v>
      </c>
    </row>
    <row r="439" spans="1:53" ht="27" customHeight="1" x14ac:dyDescent="0.3">
      <c r="A439" s="64" t="s">
        <v>595</v>
      </c>
      <c r="B439" s="64" t="s">
        <v>596</v>
      </c>
      <c r="C439" s="37">
        <v>4301011367</v>
      </c>
      <c r="D439" s="355">
        <v>4680115880603</v>
      </c>
      <c r="E439" s="355"/>
      <c r="F439" s="63">
        <v>0.6</v>
      </c>
      <c r="G439" s="38">
        <v>6</v>
      </c>
      <c r="H439" s="63">
        <v>3.6</v>
      </c>
      <c r="I439" s="63">
        <v>3.84</v>
      </c>
      <c r="J439" s="38">
        <v>120</v>
      </c>
      <c r="K439" s="38" t="s">
        <v>80</v>
      </c>
      <c r="L439" s="39" t="s">
        <v>114</v>
      </c>
      <c r="M439" s="38">
        <v>55</v>
      </c>
      <c r="N439" s="40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9" s="357"/>
      <c r="P439" s="357"/>
      <c r="Q439" s="357"/>
      <c r="R439" s="358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20"/>
        <v>0</v>
      </c>
      <c r="X439" s="42" t="str">
        <f>IFERROR(IF(W439=0,"",ROUNDUP(W439/H439,0)*0.00937),"")</f>
        <v/>
      </c>
      <c r="Y439" s="69" t="s">
        <v>48</v>
      </c>
      <c r="Z439" s="70" t="s">
        <v>48</v>
      </c>
      <c r="AD439" s="71"/>
      <c r="BA439" s="312" t="s">
        <v>66</v>
      </c>
    </row>
    <row r="440" spans="1:53" ht="27" customHeight="1" x14ac:dyDescent="0.3">
      <c r="A440" s="64" t="s">
        <v>597</v>
      </c>
      <c r="B440" s="64" t="s">
        <v>598</v>
      </c>
      <c r="C440" s="37">
        <v>4301011168</v>
      </c>
      <c r="D440" s="355">
        <v>4607091389999</v>
      </c>
      <c r="E440" s="355"/>
      <c r="F440" s="63">
        <v>0.6</v>
      </c>
      <c r="G440" s="38">
        <v>6</v>
      </c>
      <c r="H440" s="63">
        <v>3.6</v>
      </c>
      <c r="I440" s="63">
        <v>3.84</v>
      </c>
      <c r="J440" s="38">
        <v>120</v>
      </c>
      <c r="K440" s="38" t="s">
        <v>80</v>
      </c>
      <c r="L440" s="39" t="s">
        <v>114</v>
      </c>
      <c r="M440" s="38">
        <v>55</v>
      </c>
      <c r="N440" s="3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0" s="357"/>
      <c r="P440" s="357"/>
      <c r="Q440" s="357"/>
      <c r="R440" s="358"/>
      <c r="S440" s="40" t="s">
        <v>48</v>
      </c>
      <c r="T440" s="40" t="s">
        <v>48</v>
      </c>
      <c r="U440" s="41" t="s">
        <v>0</v>
      </c>
      <c r="V440" s="59">
        <v>0</v>
      </c>
      <c r="W440" s="56">
        <f t="shared" si="20"/>
        <v>0</v>
      </c>
      <c r="X440" s="42" t="str">
        <f>IFERROR(IF(W440=0,"",ROUNDUP(W440/H440,0)*0.00937),"")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ht="27" customHeight="1" x14ac:dyDescent="0.3">
      <c r="A441" s="64" t="s">
        <v>599</v>
      </c>
      <c r="B441" s="64" t="s">
        <v>600</v>
      </c>
      <c r="C441" s="37">
        <v>4301011770</v>
      </c>
      <c r="D441" s="355">
        <v>4680115882782</v>
      </c>
      <c r="E441" s="355"/>
      <c r="F441" s="63">
        <v>0.6</v>
      </c>
      <c r="G441" s="38">
        <v>6</v>
      </c>
      <c r="H441" s="63">
        <v>3.6</v>
      </c>
      <c r="I441" s="63">
        <v>3.84</v>
      </c>
      <c r="J441" s="38">
        <v>120</v>
      </c>
      <c r="K441" s="38" t="s">
        <v>80</v>
      </c>
      <c r="L441" s="39" t="s">
        <v>114</v>
      </c>
      <c r="M441" s="38">
        <v>60</v>
      </c>
      <c r="N441" s="394" t="s">
        <v>601</v>
      </c>
      <c r="O441" s="357"/>
      <c r="P441" s="357"/>
      <c r="Q441" s="357"/>
      <c r="R441" s="358"/>
      <c r="S441" s="40" t="s">
        <v>48</v>
      </c>
      <c r="T441" s="40" t="s">
        <v>48</v>
      </c>
      <c r="U441" s="41" t="s">
        <v>0</v>
      </c>
      <c r="V441" s="59">
        <v>0</v>
      </c>
      <c r="W441" s="56">
        <f t="shared" si="20"/>
        <v>0</v>
      </c>
      <c r="X441" s="42" t="str">
        <f>IFERROR(IF(W441=0,"",ROUNDUP(W441/H441,0)*0.00937),"")</f>
        <v/>
      </c>
      <c r="Y441" s="69" t="s">
        <v>48</v>
      </c>
      <c r="Z441" s="70" t="s">
        <v>48</v>
      </c>
      <c r="AD441" s="71"/>
      <c r="BA441" s="314" t="s">
        <v>66</v>
      </c>
    </row>
    <row r="442" spans="1:53" ht="27" customHeight="1" x14ac:dyDescent="0.3">
      <c r="A442" s="64" t="s">
        <v>599</v>
      </c>
      <c r="B442" s="64" t="s">
        <v>602</v>
      </c>
      <c r="C442" s="37">
        <v>4301011372</v>
      </c>
      <c r="D442" s="355">
        <v>4680115882782</v>
      </c>
      <c r="E442" s="355"/>
      <c r="F442" s="63">
        <v>0.6</v>
      </c>
      <c r="G442" s="38">
        <v>6</v>
      </c>
      <c r="H442" s="63">
        <v>3.6</v>
      </c>
      <c r="I442" s="63">
        <v>3.84</v>
      </c>
      <c r="J442" s="38">
        <v>120</v>
      </c>
      <c r="K442" s="38" t="s">
        <v>80</v>
      </c>
      <c r="L442" s="39" t="s">
        <v>114</v>
      </c>
      <c r="M442" s="38">
        <v>50</v>
      </c>
      <c r="N442" s="39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2" s="357"/>
      <c r="P442" s="357"/>
      <c r="Q442" s="357"/>
      <c r="R442" s="358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si="20"/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5" t="s">
        <v>66</v>
      </c>
    </row>
    <row r="443" spans="1:53" ht="27" customHeight="1" x14ac:dyDescent="0.3">
      <c r="A443" s="64" t="s">
        <v>603</v>
      </c>
      <c r="B443" s="64" t="s">
        <v>604</v>
      </c>
      <c r="C443" s="37">
        <v>4301011190</v>
      </c>
      <c r="D443" s="355">
        <v>4607091389098</v>
      </c>
      <c r="E443" s="355"/>
      <c r="F443" s="63">
        <v>0.4</v>
      </c>
      <c r="G443" s="38">
        <v>6</v>
      </c>
      <c r="H443" s="63">
        <v>2.4</v>
      </c>
      <c r="I443" s="63">
        <v>2.6</v>
      </c>
      <c r="J443" s="38">
        <v>156</v>
      </c>
      <c r="K443" s="38" t="s">
        <v>80</v>
      </c>
      <c r="L443" s="39" t="s">
        <v>134</v>
      </c>
      <c r="M443" s="38">
        <v>50</v>
      </c>
      <c r="N443" s="3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3" s="357"/>
      <c r="P443" s="357"/>
      <c r="Q443" s="357"/>
      <c r="R443" s="358"/>
      <c r="S443" s="40" t="s">
        <v>48</v>
      </c>
      <c r="T443" s="40" t="s">
        <v>48</v>
      </c>
      <c r="U443" s="41" t="s">
        <v>0</v>
      </c>
      <c r="V443" s="59">
        <v>21.6</v>
      </c>
      <c r="W443" s="56">
        <f t="shared" si="20"/>
        <v>21.599999999999998</v>
      </c>
      <c r="X443" s="42">
        <f>IFERROR(IF(W443=0,"",ROUNDUP(W443/H443,0)*0.00753),"")</f>
        <v>6.7769999999999997E-2</v>
      </c>
      <c r="Y443" s="69" t="s">
        <v>48</v>
      </c>
      <c r="Z443" s="70" t="s">
        <v>48</v>
      </c>
      <c r="AD443" s="71"/>
      <c r="BA443" s="316" t="s">
        <v>66</v>
      </c>
    </row>
    <row r="444" spans="1:53" ht="27" customHeight="1" x14ac:dyDescent="0.3">
      <c r="A444" s="64" t="s">
        <v>605</v>
      </c>
      <c r="B444" s="64" t="s">
        <v>606</v>
      </c>
      <c r="C444" s="37">
        <v>4301011366</v>
      </c>
      <c r="D444" s="355">
        <v>4607091389982</v>
      </c>
      <c r="E444" s="355"/>
      <c r="F444" s="63">
        <v>0.6</v>
      </c>
      <c r="G444" s="38">
        <v>6</v>
      </c>
      <c r="H444" s="63">
        <v>3.6</v>
      </c>
      <c r="I444" s="63">
        <v>3.84</v>
      </c>
      <c r="J444" s="38">
        <v>120</v>
      </c>
      <c r="K444" s="38" t="s">
        <v>80</v>
      </c>
      <c r="L444" s="39" t="s">
        <v>114</v>
      </c>
      <c r="M444" s="38">
        <v>55</v>
      </c>
      <c r="N444" s="39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4" s="357"/>
      <c r="P444" s="357"/>
      <c r="Q444" s="357"/>
      <c r="R444" s="358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20"/>
        <v>0</v>
      </c>
      <c r="X444" s="42" t="str">
        <f>IFERROR(IF(W444=0,"",ROUNDUP(W444/H444,0)*0.00937),"")</f>
        <v/>
      </c>
      <c r="Y444" s="69" t="s">
        <v>48</v>
      </c>
      <c r="Z444" s="70" t="s">
        <v>48</v>
      </c>
      <c r="AD444" s="71"/>
      <c r="BA444" s="317" t="s">
        <v>66</v>
      </c>
    </row>
    <row r="445" spans="1:53" ht="27" customHeight="1" x14ac:dyDescent="0.3">
      <c r="A445" s="64" t="s">
        <v>605</v>
      </c>
      <c r="B445" s="64" t="s">
        <v>607</v>
      </c>
      <c r="C445" s="37">
        <v>4301011784</v>
      </c>
      <c r="D445" s="355">
        <v>4607091389982</v>
      </c>
      <c r="E445" s="355"/>
      <c r="F445" s="63">
        <v>0.6</v>
      </c>
      <c r="G445" s="38">
        <v>6</v>
      </c>
      <c r="H445" s="63">
        <v>3.6</v>
      </c>
      <c r="I445" s="63">
        <v>3.84</v>
      </c>
      <c r="J445" s="38">
        <v>120</v>
      </c>
      <c r="K445" s="38" t="s">
        <v>80</v>
      </c>
      <c r="L445" s="39" t="s">
        <v>114</v>
      </c>
      <c r="M445" s="38">
        <v>60</v>
      </c>
      <c r="N445" s="390" t="s">
        <v>608</v>
      </c>
      <c r="O445" s="357"/>
      <c r="P445" s="357"/>
      <c r="Q445" s="357"/>
      <c r="R445" s="358"/>
      <c r="S445" s="40" t="s">
        <v>590</v>
      </c>
      <c r="T445" s="40" t="s">
        <v>48</v>
      </c>
      <c r="U445" s="41" t="s">
        <v>0</v>
      </c>
      <c r="V445" s="59">
        <v>0</v>
      </c>
      <c r="W445" s="56">
        <f t="shared" si="20"/>
        <v>0</v>
      </c>
      <c r="X445" s="42" t="str">
        <f>IFERROR(IF(W445=0,"",ROUNDUP(W445/H445,0)*0.00937),"")</f>
        <v/>
      </c>
      <c r="Y445" s="69" t="s">
        <v>48</v>
      </c>
      <c r="Z445" s="70" t="s">
        <v>48</v>
      </c>
      <c r="AD445" s="71"/>
      <c r="BA445" s="318" t="s">
        <v>66</v>
      </c>
    </row>
    <row r="446" spans="1:53" ht="12.5" x14ac:dyDescent="0.25">
      <c r="A446" s="352"/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65"/>
      <c r="N446" s="362" t="s">
        <v>43</v>
      </c>
      <c r="O446" s="363"/>
      <c r="P446" s="363"/>
      <c r="Q446" s="363"/>
      <c r="R446" s="363"/>
      <c r="S446" s="363"/>
      <c r="T446" s="364"/>
      <c r="U446" s="43" t="s">
        <v>42</v>
      </c>
      <c r="V446" s="44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>9.0000000000000018</v>
      </c>
      <c r="W446" s="44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>9</v>
      </c>
      <c r="X446" s="44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6.7769999999999997E-2</v>
      </c>
      <c r="Y446" s="68"/>
      <c r="Z446" s="68"/>
    </row>
    <row r="447" spans="1:53" ht="12.5" x14ac:dyDescent="0.25">
      <c r="A447" s="352"/>
      <c r="B447" s="352"/>
      <c r="C447" s="352"/>
      <c r="D447" s="352"/>
      <c r="E447" s="352"/>
      <c r="F447" s="352"/>
      <c r="G447" s="352"/>
      <c r="H447" s="352"/>
      <c r="I447" s="352"/>
      <c r="J447" s="352"/>
      <c r="K447" s="352"/>
      <c r="L447" s="352"/>
      <c r="M447" s="365"/>
      <c r="N447" s="362" t="s">
        <v>43</v>
      </c>
      <c r="O447" s="363"/>
      <c r="P447" s="363"/>
      <c r="Q447" s="363"/>
      <c r="R447" s="363"/>
      <c r="S447" s="363"/>
      <c r="T447" s="364"/>
      <c r="U447" s="43" t="s">
        <v>0</v>
      </c>
      <c r="V447" s="44">
        <f>IFERROR(SUM(V433:V445),"0")</f>
        <v>21.6</v>
      </c>
      <c r="W447" s="44">
        <f>IFERROR(SUM(W433:W445),"0")</f>
        <v>21.599999999999998</v>
      </c>
      <c r="X447" s="43"/>
      <c r="Y447" s="68"/>
      <c r="Z447" s="68"/>
    </row>
    <row r="448" spans="1:53" ht="14.25" customHeight="1" x14ac:dyDescent="0.3">
      <c r="A448" s="368" t="s">
        <v>111</v>
      </c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68"/>
      <c r="N448" s="368"/>
      <c r="O448" s="368"/>
      <c r="P448" s="368"/>
      <c r="Q448" s="368"/>
      <c r="R448" s="368"/>
      <c r="S448" s="368"/>
      <c r="T448" s="368"/>
      <c r="U448" s="368"/>
      <c r="V448" s="368"/>
      <c r="W448" s="368"/>
      <c r="X448" s="368"/>
      <c r="Y448" s="67"/>
      <c r="Z448" s="67"/>
    </row>
    <row r="449" spans="1:53" ht="16.5" customHeight="1" x14ac:dyDescent="0.3">
      <c r="A449" s="64" t="s">
        <v>609</v>
      </c>
      <c r="B449" s="64" t="s">
        <v>610</v>
      </c>
      <c r="C449" s="37">
        <v>4301020222</v>
      </c>
      <c r="D449" s="355">
        <v>4607091388930</v>
      </c>
      <c r="E449" s="355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115</v>
      </c>
      <c r="L449" s="39" t="s">
        <v>114</v>
      </c>
      <c r="M449" s="38">
        <v>55</v>
      </c>
      <c r="N449" s="39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357"/>
      <c r="P449" s="357"/>
      <c r="Q449" s="357"/>
      <c r="R449" s="358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IFERROR(IF(W449=0,"",ROUNDUP(W449/H449,0)*0.01196),"")</f>
        <v/>
      </c>
      <c r="Y449" s="69" t="s">
        <v>48</v>
      </c>
      <c r="Z449" s="70" t="s">
        <v>48</v>
      </c>
      <c r="AD449" s="71"/>
      <c r="BA449" s="319" t="s">
        <v>66</v>
      </c>
    </row>
    <row r="450" spans="1:53" ht="16.5" customHeight="1" x14ac:dyDescent="0.3">
      <c r="A450" s="64" t="s">
        <v>611</v>
      </c>
      <c r="B450" s="64" t="s">
        <v>612</v>
      </c>
      <c r="C450" s="37">
        <v>4301020206</v>
      </c>
      <c r="D450" s="355">
        <v>4680115880054</v>
      </c>
      <c r="E450" s="355"/>
      <c r="F450" s="63">
        <v>0.6</v>
      </c>
      <c r="G450" s="38">
        <v>6</v>
      </c>
      <c r="H450" s="63">
        <v>3.6</v>
      </c>
      <c r="I450" s="63">
        <v>3.84</v>
      </c>
      <c r="J450" s="38">
        <v>120</v>
      </c>
      <c r="K450" s="38" t="s">
        <v>80</v>
      </c>
      <c r="L450" s="39" t="s">
        <v>114</v>
      </c>
      <c r="M450" s="38">
        <v>55</v>
      </c>
      <c r="N450" s="3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357"/>
      <c r="P450" s="357"/>
      <c r="Q450" s="357"/>
      <c r="R450" s="358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IFERROR(IF(W450=0,"",ROUNDUP(W450/H450,0)*0.00937),"")</f>
        <v/>
      </c>
      <c r="Y450" s="69" t="s">
        <v>48</v>
      </c>
      <c r="Z450" s="70" t="s">
        <v>48</v>
      </c>
      <c r="AD450" s="71"/>
      <c r="BA450" s="320" t="s">
        <v>66</v>
      </c>
    </row>
    <row r="451" spans="1:53" ht="12.5" x14ac:dyDescent="0.25">
      <c r="A451" s="352"/>
      <c r="B451" s="352"/>
      <c r="C451" s="352"/>
      <c r="D451" s="352"/>
      <c r="E451" s="352"/>
      <c r="F451" s="352"/>
      <c r="G451" s="352"/>
      <c r="H451" s="352"/>
      <c r="I451" s="352"/>
      <c r="J451" s="352"/>
      <c r="K451" s="352"/>
      <c r="L451" s="352"/>
      <c r="M451" s="365"/>
      <c r="N451" s="362" t="s">
        <v>43</v>
      </c>
      <c r="O451" s="363"/>
      <c r="P451" s="363"/>
      <c r="Q451" s="363"/>
      <c r="R451" s="363"/>
      <c r="S451" s="363"/>
      <c r="T451" s="364"/>
      <c r="U451" s="43" t="s">
        <v>42</v>
      </c>
      <c r="V451" s="44">
        <f>IFERROR(V449/H449,"0")+IFERROR(V450/H450,"0")</f>
        <v>0</v>
      </c>
      <c r="W451" s="44">
        <f>IFERROR(W449/H449,"0")+IFERROR(W450/H450,"0")</f>
        <v>0</v>
      </c>
      <c r="X451" s="44">
        <f>IFERROR(IF(X449="",0,X449),"0")+IFERROR(IF(X450="",0,X450),"0")</f>
        <v>0</v>
      </c>
      <c r="Y451" s="68"/>
      <c r="Z451" s="68"/>
    </row>
    <row r="452" spans="1:53" ht="12.5" x14ac:dyDescent="0.25">
      <c r="A452" s="352"/>
      <c r="B452" s="352"/>
      <c r="C452" s="352"/>
      <c r="D452" s="352"/>
      <c r="E452" s="352"/>
      <c r="F452" s="352"/>
      <c r="G452" s="352"/>
      <c r="H452" s="352"/>
      <c r="I452" s="352"/>
      <c r="J452" s="352"/>
      <c r="K452" s="352"/>
      <c r="L452" s="352"/>
      <c r="M452" s="365"/>
      <c r="N452" s="362" t="s">
        <v>43</v>
      </c>
      <c r="O452" s="363"/>
      <c r="P452" s="363"/>
      <c r="Q452" s="363"/>
      <c r="R452" s="363"/>
      <c r="S452" s="363"/>
      <c r="T452" s="364"/>
      <c r="U452" s="43" t="s">
        <v>0</v>
      </c>
      <c r="V452" s="44">
        <f>IFERROR(SUM(V449:V450),"0")</f>
        <v>0</v>
      </c>
      <c r="W452" s="44">
        <f>IFERROR(SUM(W449:W450),"0")</f>
        <v>0</v>
      </c>
      <c r="X452" s="43"/>
      <c r="Y452" s="68"/>
      <c r="Z452" s="68"/>
    </row>
    <row r="453" spans="1:53" ht="14.25" customHeight="1" x14ac:dyDescent="0.3">
      <c r="A453" s="368" t="s">
        <v>76</v>
      </c>
      <c r="B453" s="368"/>
      <c r="C453" s="368"/>
      <c r="D453" s="368"/>
      <c r="E453" s="368"/>
      <c r="F453" s="368"/>
      <c r="G453" s="368"/>
      <c r="H453" s="368"/>
      <c r="I453" s="368"/>
      <c r="J453" s="368"/>
      <c r="K453" s="368"/>
      <c r="L453" s="368"/>
      <c r="M453" s="368"/>
      <c r="N453" s="368"/>
      <c r="O453" s="368"/>
      <c r="P453" s="368"/>
      <c r="Q453" s="368"/>
      <c r="R453" s="368"/>
      <c r="S453" s="368"/>
      <c r="T453" s="368"/>
      <c r="U453" s="368"/>
      <c r="V453" s="368"/>
      <c r="W453" s="368"/>
      <c r="X453" s="368"/>
      <c r="Y453" s="67"/>
      <c r="Z453" s="67"/>
    </row>
    <row r="454" spans="1:53" ht="27" customHeight="1" x14ac:dyDescent="0.3">
      <c r="A454" s="64" t="s">
        <v>613</v>
      </c>
      <c r="B454" s="64" t="s">
        <v>614</v>
      </c>
      <c r="C454" s="37">
        <v>4301031252</v>
      </c>
      <c r="D454" s="355">
        <v>4680115883116</v>
      </c>
      <c r="E454" s="355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115</v>
      </c>
      <c r="L454" s="39" t="s">
        <v>114</v>
      </c>
      <c r="M454" s="38">
        <v>60</v>
      </c>
      <c r="N454" s="38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357"/>
      <c r="P454" s="357"/>
      <c r="Q454" s="357"/>
      <c r="R454" s="358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ref="W454:W459" si="22">IFERROR(IF(V454="",0,CEILING((V454/$H454),1)*$H454),"")</f>
        <v>0</v>
      </c>
      <c r="X454" s="42" t="str">
        <f>IFERROR(IF(W454=0,"",ROUNDUP(W454/H454,0)*0.01196),"")</f>
        <v/>
      </c>
      <c r="Y454" s="69" t="s">
        <v>48</v>
      </c>
      <c r="Z454" s="70" t="s">
        <v>48</v>
      </c>
      <c r="AD454" s="71"/>
      <c r="BA454" s="321" t="s">
        <v>66</v>
      </c>
    </row>
    <row r="455" spans="1:53" ht="27" customHeight="1" x14ac:dyDescent="0.3">
      <c r="A455" s="64" t="s">
        <v>615</v>
      </c>
      <c r="B455" s="64" t="s">
        <v>616</v>
      </c>
      <c r="C455" s="37">
        <v>4301031248</v>
      </c>
      <c r="D455" s="355">
        <v>4680115883093</v>
      </c>
      <c r="E455" s="355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115</v>
      </c>
      <c r="L455" s="39" t="s">
        <v>79</v>
      </c>
      <c r="M455" s="38">
        <v>60</v>
      </c>
      <c r="N455" s="38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357"/>
      <c r="P455" s="357"/>
      <c r="Q455" s="357"/>
      <c r="R455" s="358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2"/>
        <v>0</v>
      </c>
      <c r="X455" s="42" t="str">
        <f>IFERROR(IF(W455=0,"",ROUNDUP(W455/H455,0)*0.01196),"")</f>
        <v/>
      </c>
      <c r="Y455" s="69" t="s">
        <v>48</v>
      </c>
      <c r="Z455" s="70" t="s">
        <v>48</v>
      </c>
      <c r="AD455" s="71"/>
      <c r="BA455" s="322" t="s">
        <v>66</v>
      </c>
    </row>
    <row r="456" spans="1:53" ht="27" customHeight="1" x14ac:dyDescent="0.3">
      <c r="A456" s="64" t="s">
        <v>617</v>
      </c>
      <c r="B456" s="64" t="s">
        <v>618</v>
      </c>
      <c r="C456" s="37">
        <v>4301031250</v>
      </c>
      <c r="D456" s="355">
        <v>4680115883109</v>
      </c>
      <c r="E456" s="355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115</v>
      </c>
      <c r="L456" s="39" t="s">
        <v>79</v>
      </c>
      <c r="M456" s="38">
        <v>60</v>
      </c>
      <c r="N456" s="38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357"/>
      <c r="P456" s="357"/>
      <c r="Q456" s="357"/>
      <c r="R456" s="358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2"/>
        <v>0</v>
      </c>
      <c r="X456" s="42" t="str">
        <f>IFERROR(IF(W456=0,"",ROUNDUP(W456/H456,0)*0.01196),"")</f>
        <v/>
      </c>
      <c r="Y456" s="69" t="s">
        <v>48</v>
      </c>
      <c r="Z456" s="70" t="s">
        <v>48</v>
      </c>
      <c r="AD456" s="71"/>
      <c r="BA456" s="323" t="s">
        <v>66</v>
      </c>
    </row>
    <row r="457" spans="1:53" ht="27" customHeight="1" x14ac:dyDescent="0.3">
      <c r="A457" s="64" t="s">
        <v>619</v>
      </c>
      <c r="B457" s="64" t="s">
        <v>620</v>
      </c>
      <c r="C457" s="37">
        <v>4301031249</v>
      </c>
      <c r="D457" s="355">
        <v>4680115882072</v>
      </c>
      <c r="E457" s="355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114</v>
      </c>
      <c r="M457" s="38">
        <v>60</v>
      </c>
      <c r="N457" s="3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57" s="357"/>
      <c r="P457" s="357"/>
      <c r="Q457" s="357"/>
      <c r="R457" s="358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2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4" t="s">
        <v>66</v>
      </c>
    </row>
    <row r="458" spans="1:53" ht="27" customHeight="1" x14ac:dyDescent="0.3">
      <c r="A458" s="64" t="s">
        <v>621</v>
      </c>
      <c r="B458" s="64" t="s">
        <v>622</v>
      </c>
      <c r="C458" s="37">
        <v>4301031251</v>
      </c>
      <c r="D458" s="355">
        <v>4680115882102</v>
      </c>
      <c r="E458" s="355"/>
      <c r="F458" s="63">
        <v>0.6</v>
      </c>
      <c r="G458" s="38">
        <v>6</v>
      </c>
      <c r="H458" s="63">
        <v>3.6</v>
      </c>
      <c r="I458" s="63">
        <v>3.81</v>
      </c>
      <c r="J458" s="38">
        <v>120</v>
      </c>
      <c r="K458" s="38" t="s">
        <v>80</v>
      </c>
      <c r="L458" s="39" t="s">
        <v>79</v>
      </c>
      <c r="M458" s="38">
        <v>60</v>
      </c>
      <c r="N458" s="38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58" s="357"/>
      <c r="P458" s="357"/>
      <c r="Q458" s="357"/>
      <c r="R458" s="358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2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5" t="s">
        <v>66</v>
      </c>
    </row>
    <row r="459" spans="1:53" ht="27" customHeight="1" x14ac:dyDescent="0.3">
      <c r="A459" s="64" t="s">
        <v>623</v>
      </c>
      <c r="B459" s="64" t="s">
        <v>624</v>
      </c>
      <c r="C459" s="37">
        <v>4301031253</v>
      </c>
      <c r="D459" s="355">
        <v>4680115882096</v>
      </c>
      <c r="E459" s="355"/>
      <c r="F459" s="63">
        <v>0.6</v>
      </c>
      <c r="G459" s="38">
        <v>6</v>
      </c>
      <c r="H459" s="63">
        <v>3.6</v>
      </c>
      <c r="I459" s="63">
        <v>3.81</v>
      </c>
      <c r="J459" s="38">
        <v>120</v>
      </c>
      <c r="K459" s="38" t="s">
        <v>80</v>
      </c>
      <c r="L459" s="39" t="s">
        <v>79</v>
      </c>
      <c r="M459" s="38">
        <v>60</v>
      </c>
      <c r="N459" s="3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59" s="357"/>
      <c r="P459" s="357"/>
      <c r="Q459" s="357"/>
      <c r="R459" s="358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2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6" t="s">
        <v>66</v>
      </c>
    </row>
    <row r="460" spans="1:53" ht="12.5" x14ac:dyDescent="0.25">
      <c r="A460" s="352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65"/>
      <c r="N460" s="362" t="s">
        <v>43</v>
      </c>
      <c r="O460" s="363"/>
      <c r="P460" s="363"/>
      <c r="Q460" s="363"/>
      <c r="R460" s="363"/>
      <c r="S460" s="363"/>
      <c r="T460" s="364"/>
      <c r="U460" s="43" t="s">
        <v>42</v>
      </c>
      <c r="V460" s="44">
        <f>IFERROR(V454/H454,"0")+IFERROR(V455/H455,"0")+IFERROR(V456/H456,"0")+IFERROR(V457/H457,"0")+IFERROR(V458/H458,"0")+IFERROR(V459/H459,"0")</f>
        <v>0</v>
      </c>
      <c r="W460" s="44">
        <f>IFERROR(W454/H454,"0")+IFERROR(W455/H455,"0")+IFERROR(W456/H456,"0")+IFERROR(W457/H457,"0")+IFERROR(W458/H458,"0")+IFERROR(W459/H459,"0")</f>
        <v>0</v>
      </c>
      <c r="X460" s="44">
        <f>IFERROR(IF(X454="",0,X454),"0")+IFERROR(IF(X455="",0,X455),"0")+IFERROR(IF(X456="",0,X456),"0")+IFERROR(IF(X457="",0,X457),"0")+IFERROR(IF(X458="",0,X458),"0")+IFERROR(IF(X459="",0,X459),"0")</f>
        <v>0</v>
      </c>
      <c r="Y460" s="68"/>
      <c r="Z460" s="68"/>
    </row>
    <row r="461" spans="1:53" ht="12.5" x14ac:dyDescent="0.25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65"/>
      <c r="N461" s="362" t="s">
        <v>43</v>
      </c>
      <c r="O461" s="363"/>
      <c r="P461" s="363"/>
      <c r="Q461" s="363"/>
      <c r="R461" s="363"/>
      <c r="S461" s="363"/>
      <c r="T461" s="364"/>
      <c r="U461" s="43" t="s">
        <v>0</v>
      </c>
      <c r="V461" s="44">
        <f>IFERROR(SUM(V454:V459),"0")</f>
        <v>0</v>
      </c>
      <c r="W461" s="44">
        <f>IFERROR(SUM(W454:W459),"0")</f>
        <v>0</v>
      </c>
      <c r="X461" s="43"/>
      <c r="Y461" s="68"/>
      <c r="Z461" s="68"/>
    </row>
    <row r="462" spans="1:53" ht="14.25" customHeight="1" x14ac:dyDescent="0.3">
      <c r="A462" s="368" t="s">
        <v>81</v>
      </c>
      <c r="B462" s="368"/>
      <c r="C462" s="368"/>
      <c r="D462" s="368"/>
      <c r="E462" s="368"/>
      <c r="F462" s="368"/>
      <c r="G462" s="368"/>
      <c r="H462" s="368"/>
      <c r="I462" s="368"/>
      <c r="J462" s="368"/>
      <c r="K462" s="368"/>
      <c r="L462" s="368"/>
      <c r="M462" s="368"/>
      <c r="N462" s="368"/>
      <c r="O462" s="368"/>
      <c r="P462" s="368"/>
      <c r="Q462" s="368"/>
      <c r="R462" s="368"/>
      <c r="S462" s="368"/>
      <c r="T462" s="368"/>
      <c r="U462" s="368"/>
      <c r="V462" s="368"/>
      <c r="W462" s="368"/>
      <c r="X462" s="368"/>
      <c r="Y462" s="67"/>
      <c r="Z462" s="67"/>
    </row>
    <row r="463" spans="1:53" ht="27" customHeight="1" x14ac:dyDescent="0.3">
      <c r="A463" s="64" t="s">
        <v>625</v>
      </c>
      <c r="B463" s="64" t="s">
        <v>626</v>
      </c>
      <c r="C463" s="37">
        <v>4301051058</v>
      </c>
      <c r="D463" s="355">
        <v>4680115883536</v>
      </c>
      <c r="E463" s="355"/>
      <c r="F463" s="63">
        <v>0.3</v>
      </c>
      <c r="G463" s="38">
        <v>6</v>
      </c>
      <c r="H463" s="63">
        <v>1.8</v>
      </c>
      <c r="I463" s="63">
        <v>2.0659999999999998</v>
      </c>
      <c r="J463" s="38">
        <v>156</v>
      </c>
      <c r="K463" s="38" t="s">
        <v>80</v>
      </c>
      <c r="L463" s="39" t="s">
        <v>79</v>
      </c>
      <c r="M463" s="38">
        <v>45</v>
      </c>
      <c r="N463" s="3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3" s="357"/>
      <c r="P463" s="357"/>
      <c r="Q463" s="357"/>
      <c r="R463" s="358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IFERROR(IF(W463=0,"",ROUNDUP(W463/H463,0)*0.00753),"")</f>
        <v/>
      </c>
      <c r="Y463" s="69" t="s">
        <v>48</v>
      </c>
      <c r="Z463" s="70" t="s">
        <v>327</v>
      </c>
      <c r="AD463" s="71"/>
      <c r="BA463" s="327" t="s">
        <v>66</v>
      </c>
    </row>
    <row r="464" spans="1:53" ht="16.5" customHeight="1" x14ac:dyDescent="0.3">
      <c r="A464" s="64" t="s">
        <v>627</v>
      </c>
      <c r="B464" s="64" t="s">
        <v>628</v>
      </c>
      <c r="C464" s="37">
        <v>4301051230</v>
      </c>
      <c r="D464" s="355">
        <v>4607091383409</v>
      </c>
      <c r="E464" s="355"/>
      <c r="F464" s="63">
        <v>1.3</v>
      </c>
      <c r="G464" s="38">
        <v>6</v>
      </c>
      <c r="H464" s="63">
        <v>7.8</v>
      </c>
      <c r="I464" s="63">
        <v>8.3460000000000001</v>
      </c>
      <c r="J464" s="38">
        <v>56</v>
      </c>
      <c r="K464" s="38" t="s">
        <v>115</v>
      </c>
      <c r="L464" s="39" t="s">
        <v>79</v>
      </c>
      <c r="M464" s="38">
        <v>45</v>
      </c>
      <c r="N464" s="3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357"/>
      <c r="P464" s="357"/>
      <c r="Q464" s="357"/>
      <c r="R464" s="358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28" t="s">
        <v>66</v>
      </c>
    </row>
    <row r="465" spans="1:53" ht="16.5" customHeight="1" x14ac:dyDescent="0.3">
      <c r="A465" s="64" t="s">
        <v>629</v>
      </c>
      <c r="B465" s="64" t="s">
        <v>630</v>
      </c>
      <c r="C465" s="37">
        <v>4301051231</v>
      </c>
      <c r="D465" s="355">
        <v>4607091383416</v>
      </c>
      <c r="E465" s="355"/>
      <c r="F465" s="63">
        <v>1.3</v>
      </c>
      <c r="G465" s="38">
        <v>6</v>
      </c>
      <c r="H465" s="63">
        <v>7.8</v>
      </c>
      <c r="I465" s="63">
        <v>8.3460000000000001</v>
      </c>
      <c r="J465" s="38">
        <v>56</v>
      </c>
      <c r="K465" s="38" t="s">
        <v>115</v>
      </c>
      <c r="L465" s="39" t="s">
        <v>79</v>
      </c>
      <c r="M465" s="38">
        <v>45</v>
      </c>
      <c r="N465" s="3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357"/>
      <c r="P465" s="357"/>
      <c r="Q465" s="357"/>
      <c r="R465" s="358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IFERROR(IF(W465=0,"",ROUNDUP(W465/H465,0)*0.02175),"")</f>
        <v/>
      </c>
      <c r="Y465" s="69" t="s">
        <v>48</v>
      </c>
      <c r="Z465" s="70" t="s">
        <v>48</v>
      </c>
      <c r="AD465" s="71"/>
      <c r="BA465" s="329" t="s">
        <v>66</v>
      </c>
    </row>
    <row r="466" spans="1:53" ht="12.5" x14ac:dyDescent="0.25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65"/>
      <c r="N466" s="362" t="s">
        <v>43</v>
      </c>
      <c r="O466" s="363"/>
      <c r="P466" s="363"/>
      <c r="Q466" s="363"/>
      <c r="R466" s="363"/>
      <c r="S466" s="363"/>
      <c r="T466" s="364"/>
      <c r="U466" s="43" t="s">
        <v>42</v>
      </c>
      <c r="V466" s="44">
        <f>IFERROR(V463/H463,"0")+IFERROR(V464/H464,"0")+IFERROR(V465/H465,"0")</f>
        <v>0</v>
      </c>
      <c r="W466" s="44">
        <f>IFERROR(W463/H463,"0")+IFERROR(W464/H464,"0")+IFERROR(W465/H465,"0")</f>
        <v>0</v>
      </c>
      <c r="X466" s="44">
        <f>IFERROR(IF(X463="",0,X463),"0")+IFERROR(IF(X464="",0,X464),"0")+IFERROR(IF(X465="",0,X465),"0")</f>
        <v>0</v>
      </c>
      <c r="Y466" s="68"/>
      <c r="Z466" s="68"/>
    </row>
    <row r="467" spans="1:53" ht="12.5" x14ac:dyDescent="0.25">
      <c r="A467" s="352"/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65"/>
      <c r="N467" s="362" t="s">
        <v>43</v>
      </c>
      <c r="O467" s="363"/>
      <c r="P467" s="363"/>
      <c r="Q467" s="363"/>
      <c r="R467" s="363"/>
      <c r="S467" s="363"/>
      <c r="T467" s="364"/>
      <c r="U467" s="43" t="s">
        <v>0</v>
      </c>
      <c r="V467" s="44">
        <f>IFERROR(SUM(V463:V465),"0")</f>
        <v>0</v>
      </c>
      <c r="W467" s="44">
        <f>IFERROR(SUM(W463:W465),"0")</f>
        <v>0</v>
      </c>
      <c r="X467" s="43"/>
      <c r="Y467" s="68"/>
      <c r="Z467" s="68"/>
    </row>
    <row r="468" spans="1:53" ht="27.75" customHeight="1" x14ac:dyDescent="0.25">
      <c r="A468" s="376" t="s">
        <v>631</v>
      </c>
      <c r="B468" s="376"/>
      <c r="C468" s="376"/>
      <c r="D468" s="376"/>
      <c r="E468" s="376"/>
      <c r="F468" s="376"/>
      <c r="G468" s="376"/>
      <c r="H468" s="376"/>
      <c r="I468" s="376"/>
      <c r="J468" s="376"/>
      <c r="K468" s="376"/>
      <c r="L468" s="376"/>
      <c r="M468" s="376"/>
      <c r="N468" s="376"/>
      <c r="O468" s="376"/>
      <c r="P468" s="376"/>
      <c r="Q468" s="376"/>
      <c r="R468" s="376"/>
      <c r="S468" s="376"/>
      <c r="T468" s="376"/>
      <c r="U468" s="376"/>
      <c r="V468" s="376"/>
      <c r="W468" s="376"/>
      <c r="X468" s="376"/>
      <c r="Y468" s="55"/>
      <c r="Z468" s="55"/>
    </row>
    <row r="469" spans="1:53" ht="16.5" customHeight="1" x14ac:dyDescent="0.3">
      <c r="A469" s="377" t="s">
        <v>632</v>
      </c>
      <c r="B469" s="377"/>
      <c r="C469" s="377"/>
      <c r="D469" s="377"/>
      <c r="E469" s="377"/>
      <c r="F469" s="377"/>
      <c r="G469" s="377"/>
      <c r="H469" s="377"/>
      <c r="I469" s="377"/>
      <c r="J469" s="377"/>
      <c r="K469" s="377"/>
      <c r="L469" s="377"/>
      <c r="M469" s="377"/>
      <c r="N469" s="377"/>
      <c r="O469" s="377"/>
      <c r="P469" s="377"/>
      <c r="Q469" s="377"/>
      <c r="R469" s="377"/>
      <c r="S469" s="377"/>
      <c r="T469" s="377"/>
      <c r="U469" s="377"/>
      <c r="V469" s="377"/>
      <c r="W469" s="377"/>
      <c r="X469" s="377"/>
      <c r="Y469" s="66"/>
      <c r="Z469" s="66"/>
    </row>
    <row r="470" spans="1:53" ht="14.25" customHeight="1" x14ac:dyDescent="0.3">
      <c r="A470" s="368" t="s">
        <v>119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67"/>
      <c r="Z470" s="67"/>
    </row>
    <row r="471" spans="1:53" ht="27" customHeight="1" x14ac:dyDescent="0.3">
      <c r="A471" s="64" t="s">
        <v>633</v>
      </c>
      <c r="B471" s="64" t="s">
        <v>634</v>
      </c>
      <c r="C471" s="37">
        <v>4301011763</v>
      </c>
      <c r="D471" s="355">
        <v>4640242181011</v>
      </c>
      <c r="E471" s="355"/>
      <c r="F471" s="63">
        <v>1.35</v>
      </c>
      <c r="G471" s="38">
        <v>8</v>
      </c>
      <c r="H471" s="63">
        <v>10.8</v>
      </c>
      <c r="I471" s="63">
        <v>11.28</v>
      </c>
      <c r="J471" s="38">
        <v>56</v>
      </c>
      <c r="K471" s="38" t="s">
        <v>115</v>
      </c>
      <c r="L471" s="39" t="s">
        <v>134</v>
      </c>
      <c r="M471" s="38">
        <v>55</v>
      </c>
      <c r="N471" s="378" t="s">
        <v>635</v>
      </c>
      <c r="O471" s="357"/>
      <c r="P471" s="357"/>
      <c r="Q471" s="357"/>
      <c r="R471" s="358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IFERROR(IF(W471=0,"",ROUNDUP(W471/H471,0)*0.02175),"")</f>
        <v/>
      </c>
      <c r="Y471" s="69" t="s">
        <v>48</v>
      </c>
      <c r="Z471" s="70" t="s">
        <v>327</v>
      </c>
      <c r="AD471" s="71"/>
      <c r="BA471" s="330" t="s">
        <v>66</v>
      </c>
    </row>
    <row r="472" spans="1:53" ht="27" customHeight="1" x14ac:dyDescent="0.3">
      <c r="A472" s="64" t="s">
        <v>636</v>
      </c>
      <c r="B472" s="64" t="s">
        <v>637</v>
      </c>
      <c r="C472" s="37">
        <v>4301011762</v>
      </c>
      <c r="D472" s="355">
        <v>4640242180922</v>
      </c>
      <c r="E472" s="355"/>
      <c r="F472" s="63">
        <v>1.35</v>
      </c>
      <c r="G472" s="38">
        <v>8</v>
      </c>
      <c r="H472" s="63">
        <v>10.8</v>
      </c>
      <c r="I472" s="63">
        <v>11.28</v>
      </c>
      <c r="J472" s="38">
        <v>56</v>
      </c>
      <c r="K472" s="38" t="s">
        <v>115</v>
      </c>
      <c r="L472" s="39" t="s">
        <v>114</v>
      </c>
      <c r="M472" s="38">
        <v>55</v>
      </c>
      <c r="N472" s="379" t="s">
        <v>638</v>
      </c>
      <c r="O472" s="357"/>
      <c r="P472" s="357"/>
      <c r="Q472" s="357"/>
      <c r="R472" s="358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IFERROR(IF(W472=0,"",ROUNDUP(W472/H472,0)*0.02175),"")</f>
        <v/>
      </c>
      <c r="Y472" s="69" t="s">
        <v>48</v>
      </c>
      <c r="Z472" s="70" t="s">
        <v>327</v>
      </c>
      <c r="AD472" s="71"/>
      <c r="BA472" s="331" t="s">
        <v>66</v>
      </c>
    </row>
    <row r="473" spans="1:53" ht="27" customHeight="1" x14ac:dyDescent="0.3">
      <c r="A473" s="64" t="s">
        <v>639</v>
      </c>
      <c r="B473" s="64" t="s">
        <v>640</v>
      </c>
      <c r="C473" s="37">
        <v>4301011585</v>
      </c>
      <c r="D473" s="355">
        <v>4640242180441</v>
      </c>
      <c r="E473" s="355"/>
      <c r="F473" s="63">
        <v>1.5</v>
      </c>
      <c r="G473" s="38">
        <v>8</v>
      </c>
      <c r="H473" s="63">
        <v>12</v>
      </c>
      <c r="I473" s="63">
        <v>12.48</v>
      </c>
      <c r="J473" s="38">
        <v>56</v>
      </c>
      <c r="K473" s="38" t="s">
        <v>115</v>
      </c>
      <c r="L473" s="39" t="s">
        <v>114</v>
      </c>
      <c r="M473" s="38">
        <v>50</v>
      </c>
      <c r="N473" s="380" t="s">
        <v>641</v>
      </c>
      <c r="O473" s="357"/>
      <c r="P473" s="357"/>
      <c r="Q473" s="357"/>
      <c r="R473" s="358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IFERROR(IF(W473=0,"",ROUNDUP(W473/H473,0)*0.02175),"")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customHeight="1" x14ac:dyDescent="0.3">
      <c r="A474" s="64" t="s">
        <v>642</v>
      </c>
      <c r="B474" s="64" t="s">
        <v>643</v>
      </c>
      <c r="C474" s="37">
        <v>4301011584</v>
      </c>
      <c r="D474" s="355">
        <v>4640242180564</v>
      </c>
      <c r="E474" s="355"/>
      <c r="F474" s="63">
        <v>1.5</v>
      </c>
      <c r="G474" s="38">
        <v>8</v>
      </c>
      <c r="H474" s="63">
        <v>12</v>
      </c>
      <c r="I474" s="63">
        <v>12.48</v>
      </c>
      <c r="J474" s="38">
        <v>56</v>
      </c>
      <c r="K474" s="38" t="s">
        <v>115</v>
      </c>
      <c r="L474" s="39" t="s">
        <v>114</v>
      </c>
      <c r="M474" s="38">
        <v>50</v>
      </c>
      <c r="N474" s="373" t="s">
        <v>644</v>
      </c>
      <c r="O474" s="357"/>
      <c r="P474" s="357"/>
      <c r="Q474" s="357"/>
      <c r="R474" s="358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customHeight="1" x14ac:dyDescent="0.3">
      <c r="A475" s="64" t="s">
        <v>645</v>
      </c>
      <c r="B475" s="64" t="s">
        <v>646</v>
      </c>
      <c r="C475" s="37">
        <v>4301011551</v>
      </c>
      <c r="D475" s="355">
        <v>4640242180038</v>
      </c>
      <c r="E475" s="355"/>
      <c r="F475" s="63">
        <v>0.4</v>
      </c>
      <c r="G475" s="38">
        <v>10</v>
      </c>
      <c r="H475" s="63">
        <v>4</v>
      </c>
      <c r="I475" s="63">
        <v>4.24</v>
      </c>
      <c r="J475" s="38">
        <v>120</v>
      </c>
      <c r="K475" s="38" t="s">
        <v>80</v>
      </c>
      <c r="L475" s="39" t="s">
        <v>114</v>
      </c>
      <c r="M475" s="38">
        <v>50</v>
      </c>
      <c r="N475" s="374" t="s">
        <v>647</v>
      </c>
      <c r="O475" s="357"/>
      <c r="P475" s="357"/>
      <c r="Q475" s="357"/>
      <c r="R475" s="358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ht="12.5" x14ac:dyDescent="0.25">
      <c r="A476" s="352"/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65"/>
      <c r="N476" s="362" t="s">
        <v>43</v>
      </c>
      <c r="O476" s="363"/>
      <c r="P476" s="363"/>
      <c r="Q476" s="363"/>
      <c r="R476" s="363"/>
      <c r="S476" s="363"/>
      <c r="T476" s="364"/>
      <c r="U476" s="43" t="s">
        <v>42</v>
      </c>
      <c r="V476" s="44">
        <f>IFERROR(V471/H471,"0")+IFERROR(V472/H472,"0")+IFERROR(V473/H473,"0")+IFERROR(V474/H474,"0")+IFERROR(V475/H475,"0")</f>
        <v>0</v>
      </c>
      <c r="W476" s="44">
        <f>IFERROR(W471/H471,"0")+IFERROR(W472/H472,"0")+IFERROR(W473/H473,"0")+IFERROR(W474/H474,"0")+IFERROR(W475/H475,"0")</f>
        <v>0</v>
      </c>
      <c r="X476" s="44">
        <f>IFERROR(IF(X471="",0,X471),"0")+IFERROR(IF(X472="",0,X472),"0")+IFERROR(IF(X473="",0,X473),"0")+IFERROR(IF(X474="",0,X474),"0")+IFERROR(IF(X475="",0,X475),"0")</f>
        <v>0</v>
      </c>
      <c r="Y476" s="68"/>
      <c r="Z476" s="68"/>
    </row>
    <row r="477" spans="1:53" ht="12.5" x14ac:dyDescent="0.25">
      <c r="A477" s="352"/>
      <c r="B477" s="352"/>
      <c r="C477" s="352"/>
      <c r="D477" s="352"/>
      <c r="E477" s="352"/>
      <c r="F477" s="352"/>
      <c r="G477" s="352"/>
      <c r="H477" s="352"/>
      <c r="I477" s="352"/>
      <c r="J477" s="352"/>
      <c r="K477" s="352"/>
      <c r="L477" s="352"/>
      <c r="M477" s="365"/>
      <c r="N477" s="362" t="s">
        <v>43</v>
      </c>
      <c r="O477" s="363"/>
      <c r="P477" s="363"/>
      <c r="Q477" s="363"/>
      <c r="R477" s="363"/>
      <c r="S477" s="363"/>
      <c r="T477" s="364"/>
      <c r="U477" s="43" t="s">
        <v>0</v>
      </c>
      <c r="V477" s="44">
        <f>IFERROR(SUM(V471:V475),"0")</f>
        <v>0</v>
      </c>
      <c r="W477" s="44">
        <f>IFERROR(SUM(W471:W475),"0")</f>
        <v>0</v>
      </c>
      <c r="X477" s="43"/>
      <c r="Y477" s="68"/>
      <c r="Z477" s="68"/>
    </row>
    <row r="478" spans="1:53" ht="14.25" customHeight="1" x14ac:dyDescent="0.3">
      <c r="A478" s="368" t="s">
        <v>111</v>
      </c>
      <c r="B478" s="368"/>
      <c r="C478" s="368"/>
      <c r="D478" s="368"/>
      <c r="E478" s="368"/>
      <c r="F478" s="368"/>
      <c r="G478" s="368"/>
      <c r="H478" s="368"/>
      <c r="I478" s="368"/>
      <c r="J478" s="368"/>
      <c r="K478" s="368"/>
      <c r="L478" s="368"/>
      <c r="M478" s="368"/>
      <c r="N478" s="368"/>
      <c r="O478" s="368"/>
      <c r="P478" s="368"/>
      <c r="Q478" s="368"/>
      <c r="R478" s="368"/>
      <c r="S478" s="368"/>
      <c r="T478" s="368"/>
      <c r="U478" s="368"/>
      <c r="V478" s="368"/>
      <c r="W478" s="368"/>
      <c r="X478" s="368"/>
      <c r="Y478" s="67"/>
      <c r="Z478" s="67"/>
    </row>
    <row r="479" spans="1:53" ht="27" customHeight="1" x14ac:dyDescent="0.3">
      <c r="A479" s="64" t="s">
        <v>648</v>
      </c>
      <c r="B479" s="64" t="s">
        <v>649</v>
      </c>
      <c r="C479" s="37">
        <v>4301020260</v>
      </c>
      <c r="D479" s="355">
        <v>4640242180526</v>
      </c>
      <c r="E479" s="355"/>
      <c r="F479" s="63">
        <v>1.8</v>
      </c>
      <c r="G479" s="38">
        <v>6</v>
      </c>
      <c r="H479" s="63">
        <v>10.8</v>
      </c>
      <c r="I479" s="63">
        <v>11.28</v>
      </c>
      <c r="J479" s="38">
        <v>56</v>
      </c>
      <c r="K479" s="38" t="s">
        <v>115</v>
      </c>
      <c r="L479" s="39" t="s">
        <v>114</v>
      </c>
      <c r="M479" s="38">
        <v>50</v>
      </c>
      <c r="N479" s="375" t="s">
        <v>650</v>
      </c>
      <c r="O479" s="357"/>
      <c r="P479" s="357"/>
      <c r="Q479" s="357"/>
      <c r="R479" s="358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5" t="s">
        <v>66</v>
      </c>
    </row>
    <row r="480" spans="1:53" ht="16.5" customHeight="1" x14ac:dyDescent="0.3">
      <c r="A480" s="64" t="s">
        <v>651</v>
      </c>
      <c r="B480" s="64" t="s">
        <v>652</v>
      </c>
      <c r="C480" s="37">
        <v>4301020269</v>
      </c>
      <c r="D480" s="355">
        <v>4640242180519</v>
      </c>
      <c r="E480" s="355"/>
      <c r="F480" s="63">
        <v>1.35</v>
      </c>
      <c r="G480" s="38">
        <v>8</v>
      </c>
      <c r="H480" s="63">
        <v>10.8</v>
      </c>
      <c r="I480" s="63">
        <v>11.28</v>
      </c>
      <c r="J480" s="38">
        <v>56</v>
      </c>
      <c r="K480" s="38" t="s">
        <v>115</v>
      </c>
      <c r="L480" s="39" t="s">
        <v>134</v>
      </c>
      <c r="M480" s="38">
        <v>50</v>
      </c>
      <c r="N480" s="370" t="s">
        <v>653</v>
      </c>
      <c r="O480" s="357"/>
      <c r="P480" s="357"/>
      <c r="Q480" s="357"/>
      <c r="R480" s="358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6" t="s">
        <v>66</v>
      </c>
    </row>
    <row r="481" spans="1:53" ht="12.5" x14ac:dyDescent="0.25">
      <c r="A481" s="352"/>
      <c r="B481" s="352"/>
      <c r="C481" s="352"/>
      <c r="D481" s="352"/>
      <c r="E481" s="352"/>
      <c r="F481" s="352"/>
      <c r="G481" s="352"/>
      <c r="H481" s="352"/>
      <c r="I481" s="352"/>
      <c r="J481" s="352"/>
      <c r="K481" s="352"/>
      <c r="L481" s="352"/>
      <c r="M481" s="365"/>
      <c r="N481" s="362" t="s">
        <v>43</v>
      </c>
      <c r="O481" s="363"/>
      <c r="P481" s="363"/>
      <c r="Q481" s="363"/>
      <c r="R481" s="363"/>
      <c r="S481" s="363"/>
      <c r="T481" s="364"/>
      <c r="U481" s="43" t="s">
        <v>42</v>
      </c>
      <c r="V481" s="44">
        <f>IFERROR(V479/H479,"0")+IFERROR(V480/H480,"0")</f>
        <v>0</v>
      </c>
      <c r="W481" s="44">
        <f>IFERROR(W479/H479,"0")+IFERROR(W480/H480,"0")</f>
        <v>0</v>
      </c>
      <c r="X481" s="44">
        <f>IFERROR(IF(X479="",0,X479),"0")+IFERROR(IF(X480="",0,X480),"0")</f>
        <v>0</v>
      </c>
      <c r="Y481" s="68"/>
      <c r="Z481" s="68"/>
    </row>
    <row r="482" spans="1:53" ht="12.5" x14ac:dyDescent="0.25">
      <c r="A482" s="352"/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65"/>
      <c r="N482" s="362" t="s">
        <v>43</v>
      </c>
      <c r="O482" s="363"/>
      <c r="P482" s="363"/>
      <c r="Q482" s="363"/>
      <c r="R482" s="363"/>
      <c r="S482" s="363"/>
      <c r="T482" s="364"/>
      <c r="U482" s="43" t="s">
        <v>0</v>
      </c>
      <c r="V482" s="44">
        <f>IFERROR(SUM(V479:V480),"0")</f>
        <v>0</v>
      </c>
      <c r="W482" s="44">
        <f>IFERROR(SUM(W479:W480),"0")</f>
        <v>0</v>
      </c>
      <c r="X482" s="43"/>
      <c r="Y482" s="68"/>
      <c r="Z482" s="68"/>
    </row>
    <row r="483" spans="1:53" ht="14.25" customHeight="1" x14ac:dyDescent="0.3">
      <c r="A483" s="368" t="s">
        <v>76</v>
      </c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68"/>
      <c r="N483" s="368"/>
      <c r="O483" s="368"/>
      <c r="P483" s="368"/>
      <c r="Q483" s="368"/>
      <c r="R483" s="368"/>
      <c r="S483" s="368"/>
      <c r="T483" s="368"/>
      <c r="U483" s="368"/>
      <c r="V483" s="368"/>
      <c r="W483" s="368"/>
      <c r="X483" s="368"/>
      <c r="Y483" s="67"/>
      <c r="Z483" s="67"/>
    </row>
    <row r="484" spans="1:53" ht="27" customHeight="1" x14ac:dyDescent="0.3">
      <c r="A484" s="64" t="s">
        <v>654</v>
      </c>
      <c r="B484" s="64" t="s">
        <v>655</v>
      </c>
      <c r="C484" s="37">
        <v>4301031280</v>
      </c>
      <c r="D484" s="355">
        <v>4640242180816</v>
      </c>
      <c r="E484" s="355"/>
      <c r="F484" s="63">
        <v>0.7</v>
      </c>
      <c r="G484" s="38">
        <v>6</v>
      </c>
      <c r="H484" s="63">
        <v>4.2</v>
      </c>
      <c r="I484" s="63">
        <v>4.46</v>
      </c>
      <c r="J484" s="38">
        <v>156</v>
      </c>
      <c r="K484" s="38" t="s">
        <v>80</v>
      </c>
      <c r="L484" s="39" t="s">
        <v>79</v>
      </c>
      <c r="M484" s="38">
        <v>40</v>
      </c>
      <c r="N484" s="371" t="s">
        <v>656</v>
      </c>
      <c r="O484" s="357"/>
      <c r="P484" s="357"/>
      <c r="Q484" s="357"/>
      <c r="R484" s="358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IFERROR(IF(W484=0,"",ROUNDUP(W484/H484,0)*0.00753),"")</f>
        <v/>
      </c>
      <c r="Y484" s="69" t="s">
        <v>48</v>
      </c>
      <c r="Z484" s="70" t="s">
        <v>48</v>
      </c>
      <c r="AD484" s="71"/>
      <c r="BA484" s="337" t="s">
        <v>66</v>
      </c>
    </row>
    <row r="485" spans="1:53" ht="27" customHeight="1" x14ac:dyDescent="0.3">
      <c r="A485" s="64" t="s">
        <v>657</v>
      </c>
      <c r="B485" s="64" t="s">
        <v>658</v>
      </c>
      <c r="C485" s="37">
        <v>4301031244</v>
      </c>
      <c r="D485" s="355">
        <v>4640242180595</v>
      </c>
      <c r="E485" s="355"/>
      <c r="F485" s="63">
        <v>0.7</v>
      </c>
      <c r="G485" s="38">
        <v>6</v>
      </c>
      <c r="H485" s="63">
        <v>4.2</v>
      </c>
      <c r="I485" s="63">
        <v>4.46</v>
      </c>
      <c r="J485" s="38">
        <v>156</v>
      </c>
      <c r="K485" s="38" t="s">
        <v>80</v>
      </c>
      <c r="L485" s="39" t="s">
        <v>79</v>
      </c>
      <c r="M485" s="38">
        <v>40</v>
      </c>
      <c r="N485" s="372" t="s">
        <v>659</v>
      </c>
      <c r="O485" s="357"/>
      <c r="P485" s="357"/>
      <c r="Q485" s="357"/>
      <c r="R485" s="358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IFERROR(IF(W485=0,"",ROUNDUP(W485/H485,0)*0.00753),"")</f>
        <v/>
      </c>
      <c r="Y485" s="69" t="s">
        <v>48</v>
      </c>
      <c r="Z485" s="70" t="s">
        <v>48</v>
      </c>
      <c r="AD485" s="71"/>
      <c r="BA485" s="338" t="s">
        <v>66</v>
      </c>
    </row>
    <row r="486" spans="1:53" ht="27" customHeight="1" x14ac:dyDescent="0.3">
      <c r="A486" s="64" t="s">
        <v>660</v>
      </c>
      <c r="B486" s="64" t="s">
        <v>661</v>
      </c>
      <c r="C486" s="37">
        <v>4301031203</v>
      </c>
      <c r="D486" s="355">
        <v>4640242180908</v>
      </c>
      <c r="E486" s="355"/>
      <c r="F486" s="63">
        <v>0.28000000000000003</v>
      </c>
      <c r="G486" s="38">
        <v>6</v>
      </c>
      <c r="H486" s="63">
        <v>1.68</v>
      </c>
      <c r="I486" s="63">
        <v>1.81</v>
      </c>
      <c r="J486" s="38">
        <v>234</v>
      </c>
      <c r="K486" s="38" t="s">
        <v>177</v>
      </c>
      <c r="L486" s="39" t="s">
        <v>79</v>
      </c>
      <c r="M486" s="38">
        <v>40</v>
      </c>
      <c r="N486" s="366" t="s">
        <v>662</v>
      </c>
      <c r="O486" s="357"/>
      <c r="P486" s="357"/>
      <c r="Q486" s="357"/>
      <c r="R486" s="358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IFERROR(IF(W486=0,"",ROUNDUP(W486/H486,0)*0.00502),"")</f>
        <v/>
      </c>
      <c r="Y486" s="69" t="s">
        <v>48</v>
      </c>
      <c r="Z486" s="70" t="s">
        <v>48</v>
      </c>
      <c r="AD486" s="71"/>
      <c r="BA486" s="339" t="s">
        <v>66</v>
      </c>
    </row>
    <row r="487" spans="1:53" ht="27" customHeight="1" x14ac:dyDescent="0.3">
      <c r="A487" s="64" t="s">
        <v>663</v>
      </c>
      <c r="B487" s="64" t="s">
        <v>664</v>
      </c>
      <c r="C487" s="37">
        <v>4301031200</v>
      </c>
      <c r="D487" s="355">
        <v>4640242180489</v>
      </c>
      <c r="E487" s="355"/>
      <c r="F487" s="63">
        <v>0.28000000000000003</v>
      </c>
      <c r="G487" s="38">
        <v>6</v>
      </c>
      <c r="H487" s="63">
        <v>1.68</v>
      </c>
      <c r="I487" s="63">
        <v>1.84</v>
      </c>
      <c r="J487" s="38">
        <v>234</v>
      </c>
      <c r="K487" s="38" t="s">
        <v>177</v>
      </c>
      <c r="L487" s="39" t="s">
        <v>79</v>
      </c>
      <c r="M487" s="38">
        <v>40</v>
      </c>
      <c r="N487" s="367" t="s">
        <v>665</v>
      </c>
      <c r="O487" s="357"/>
      <c r="P487" s="357"/>
      <c r="Q487" s="357"/>
      <c r="R487" s="358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IFERROR(IF(W487=0,"",ROUNDUP(W487/H487,0)*0.00502),"")</f>
        <v/>
      </c>
      <c r="Y487" s="69" t="s">
        <v>48</v>
      </c>
      <c r="Z487" s="70" t="s">
        <v>48</v>
      </c>
      <c r="AD487" s="71"/>
      <c r="BA487" s="340" t="s">
        <v>66</v>
      </c>
    </row>
    <row r="488" spans="1:53" ht="12.5" x14ac:dyDescent="0.25">
      <c r="A488" s="352"/>
      <c r="B488" s="352"/>
      <c r="C488" s="352"/>
      <c r="D488" s="352"/>
      <c r="E488" s="352"/>
      <c r="F488" s="352"/>
      <c r="G488" s="352"/>
      <c r="H488" s="352"/>
      <c r="I488" s="352"/>
      <c r="J488" s="352"/>
      <c r="K488" s="352"/>
      <c r="L488" s="352"/>
      <c r="M488" s="365"/>
      <c r="N488" s="362" t="s">
        <v>43</v>
      </c>
      <c r="O488" s="363"/>
      <c r="P488" s="363"/>
      <c r="Q488" s="363"/>
      <c r="R488" s="363"/>
      <c r="S488" s="363"/>
      <c r="T488" s="364"/>
      <c r="U488" s="43" t="s">
        <v>42</v>
      </c>
      <c r="V488" s="44">
        <f>IFERROR(V484/H484,"0")+IFERROR(V485/H485,"0")+IFERROR(V486/H486,"0")+IFERROR(V487/H487,"0")</f>
        <v>0</v>
      </c>
      <c r="W488" s="44">
        <f>IFERROR(W484/H484,"0")+IFERROR(W485/H485,"0")+IFERROR(W486/H486,"0")+IFERROR(W487/H487,"0")</f>
        <v>0</v>
      </c>
      <c r="X488" s="44">
        <f>IFERROR(IF(X484="",0,X484),"0")+IFERROR(IF(X485="",0,X485),"0")+IFERROR(IF(X486="",0,X486),"0")+IFERROR(IF(X487="",0,X487),"0")</f>
        <v>0</v>
      </c>
      <c r="Y488" s="68"/>
      <c r="Z488" s="68"/>
    </row>
    <row r="489" spans="1:53" ht="12.5" x14ac:dyDescent="0.25">
      <c r="A489" s="352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65"/>
      <c r="N489" s="362" t="s">
        <v>43</v>
      </c>
      <c r="O489" s="363"/>
      <c r="P489" s="363"/>
      <c r="Q489" s="363"/>
      <c r="R489" s="363"/>
      <c r="S489" s="363"/>
      <c r="T489" s="364"/>
      <c r="U489" s="43" t="s">
        <v>0</v>
      </c>
      <c r="V489" s="44">
        <f>IFERROR(SUM(V484:V487),"0")</f>
        <v>0</v>
      </c>
      <c r="W489" s="44">
        <f>IFERROR(SUM(W484:W487),"0")</f>
        <v>0</v>
      </c>
      <c r="X489" s="43"/>
      <c r="Y489" s="68"/>
      <c r="Z489" s="68"/>
    </row>
    <row r="490" spans="1:53" ht="14.25" customHeight="1" x14ac:dyDescent="0.3">
      <c r="A490" s="368" t="s">
        <v>81</v>
      </c>
      <c r="B490" s="368"/>
      <c r="C490" s="368"/>
      <c r="D490" s="368"/>
      <c r="E490" s="368"/>
      <c r="F490" s="368"/>
      <c r="G490" s="368"/>
      <c r="H490" s="368"/>
      <c r="I490" s="368"/>
      <c r="J490" s="368"/>
      <c r="K490" s="368"/>
      <c r="L490" s="368"/>
      <c r="M490" s="368"/>
      <c r="N490" s="368"/>
      <c r="O490" s="368"/>
      <c r="P490" s="368"/>
      <c r="Q490" s="368"/>
      <c r="R490" s="368"/>
      <c r="S490" s="368"/>
      <c r="T490" s="368"/>
      <c r="U490" s="368"/>
      <c r="V490" s="368"/>
      <c r="W490" s="368"/>
      <c r="X490" s="368"/>
      <c r="Y490" s="67"/>
      <c r="Z490" s="67"/>
    </row>
    <row r="491" spans="1:53" ht="27" customHeight="1" x14ac:dyDescent="0.3">
      <c r="A491" s="64" t="s">
        <v>666</v>
      </c>
      <c r="B491" s="64" t="s">
        <v>667</v>
      </c>
      <c r="C491" s="37">
        <v>4301051310</v>
      </c>
      <c r="D491" s="355">
        <v>4680115880870</v>
      </c>
      <c r="E491" s="355"/>
      <c r="F491" s="63">
        <v>1.3</v>
      </c>
      <c r="G491" s="38">
        <v>6</v>
      </c>
      <c r="H491" s="63">
        <v>7.8</v>
      </c>
      <c r="I491" s="63">
        <v>8.3640000000000008</v>
      </c>
      <c r="J491" s="38">
        <v>56</v>
      </c>
      <c r="K491" s="38" t="s">
        <v>115</v>
      </c>
      <c r="L491" s="39" t="s">
        <v>134</v>
      </c>
      <c r="M491" s="38">
        <v>40</v>
      </c>
      <c r="N491" s="36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1" s="357"/>
      <c r="P491" s="357"/>
      <c r="Q491" s="357"/>
      <c r="R491" s="358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IFERROR(IF(W491=0,"",ROUNDUP(W491/H491,0)*0.02175),"")</f>
        <v/>
      </c>
      <c r="Y491" s="69" t="s">
        <v>48</v>
      </c>
      <c r="Z491" s="70" t="s">
        <v>48</v>
      </c>
      <c r="AD491" s="71"/>
      <c r="BA491" s="341" t="s">
        <v>66</v>
      </c>
    </row>
    <row r="492" spans="1:53" ht="27" customHeight="1" x14ac:dyDescent="0.3">
      <c r="A492" s="64" t="s">
        <v>668</v>
      </c>
      <c r="B492" s="64" t="s">
        <v>669</v>
      </c>
      <c r="C492" s="37">
        <v>4301051510</v>
      </c>
      <c r="D492" s="355">
        <v>4640242180540</v>
      </c>
      <c r="E492" s="355"/>
      <c r="F492" s="63">
        <v>1.3</v>
      </c>
      <c r="G492" s="38">
        <v>6</v>
      </c>
      <c r="H492" s="63">
        <v>7.8</v>
      </c>
      <c r="I492" s="63">
        <v>8.3640000000000008</v>
      </c>
      <c r="J492" s="38">
        <v>56</v>
      </c>
      <c r="K492" s="38" t="s">
        <v>115</v>
      </c>
      <c r="L492" s="39" t="s">
        <v>79</v>
      </c>
      <c r="M492" s="38">
        <v>30</v>
      </c>
      <c r="N492" s="356" t="s">
        <v>670</v>
      </c>
      <c r="O492" s="357"/>
      <c r="P492" s="357"/>
      <c r="Q492" s="357"/>
      <c r="R492" s="358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IFERROR(IF(W492=0,"",ROUNDUP(W492/H492,0)*0.02175),"")</f>
        <v/>
      </c>
      <c r="Y492" s="69" t="s">
        <v>48</v>
      </c>
      <c r="Z492" s="70" t="s">
        <v>48</v>
      </c>
      <c r="AD492" s="71"/>
      <c r="BA492" s="342" t="s">
        <v>66</v>
      </c>
    </row>
    <row r="493" spans="1:53" ht="27" customHeight="1" x14ac:dyDescent="0.3">
      <c r="A493" s="64" t="s">
        <v>671</v>
      </c>
      <c r="B493" s="64" t="s">
        <v>672</v>
      </c>
      <c r="C493" s="37">
        <v>4301051390</v>
      </c>
      <c r="D493" s="355">
        <v>4640242181233</v>
      </c>
      <c r="E493" s="355"/>
      <c r="F493" s="63">
        <v>0.3</v>
      </c>
      <c r="G493" s="38">
        <v>6</v>
      </c>
      <c r="H493" s="63">
        <v>1.8</v>
      </c>
      <c r="I493" s="63">
        <v>1.984</v>
      </c>
      <c r="J493" s="38">
        <v>234</v>
      </c>
      <c r="K493" s="38" t="s">
        <v>177</v>
      </c>
      <c r="L493" s="39" t="s">
        <v>79</v>
      </c>
      <c r="M493" s="38">
        <v>40</v>
      </c>
      <c r="N493" s="359" t="s">
        <v>673</v>
      </c>
      <c r="O493" s="357"/>
      <c r="P493" s="357"/>
      <c r="Q493" s="357"/>
      <c r="R493" s="358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IFERROR(IF(W493=0,"",ROUNDUP(W493/H493,0)*0.00502),"")</f>
        <v/>
      </c>
      <c r="Y493" s="69" t="s">
        <v>48</v>
      </c>
      <c r="Z493" s="70" t="s">
        <v>48</v>
      </c>
      <c r="AD493" s="71"/>
      <c r="BA493" s="343" t="s">
        <v>66</v>
      </c>
    </row>
    <row r="494" spans="1:53" ht="27" customHeight="1" x14ac:dyDescent="0.3">
      <c r="A494" s="64" t="s">
        <v>674</v>
      </c>
      <c r="B494" s="64" t="s">
        <v>675</v>
      </c>
      <c r="C494" s="37">
        <v>4301051508</v>
      </c>
      <c r="D494" s="355">
        <v>4640242180557</v>
      </c>
      <c r="E494" s="355"/>
      <c r="F494" s="63">
        <v>0.5</v>
      </c>
      <c r="G494" s="38">
        <v>6</v>
      </c>
      <c r="H494" s="63">
        <v>3</v>
      </c>
      <c r="I494" s="63">
        <v>3.2839999999999998</v>
      </c>
      <c r="J494" s="38">
        <v>156</v>
      </c>
      <c r="K494" s="38" t="s">
        <v>80</v>
      </c>
      <c r="L494" s="39" t="s">
        <v>79</v>
      </c>
      <c r="M494" s="38">
        <v>30</v>
      </c>
      <c r="N494" s="360" t="s">
        <v>676</v>
      </c>
      <c r="O494" s="357"/>
      <c r="P494" s="357"/>
      <c r="Q494" s="357"/>
      <c r="R494" s="358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IFERROR(IF(W494=0,"",ROUNDUP(W494/H494,0)*0.00753),"")</f>
        <v/>
      </c>
      <c r="Y494" s="69" t="s">
        <v>48</v>
      </c>
      <c r="Z494" s="70" t="s">
        <v>48</v>
      </c>
      <c r="AD494" s="71"/>
      <c r="BA494" s="344" t="s">
        <v>66</v>
      </c>
    </row>
    <row r="495" spans="1:53" ht="27" customHeight="1" x14ac:dyDescent="0.3">
      <c r="A495" s="64" t="s">
        <v>677</v>
      </c>
      <c r="B495" s="64" t="s">
        <v>678</v>
      </c>
      <c r="C495" s="37">
        <v>4301051448</v>
      </c>
      <c r="D495" s="355">
        <v>4640242181226</v>
      </c>
      <c r="E495" s="355"/>
      <c r="F495" s="63">
        <v>0.3</v>
      </c>
      <c r="G495" s="38">
        <v>6</v>
      </c>
      <c r="H495" s="63">
        <v>1.8</v>
      </c>
      <c r="I495" s="63">
        <v>1.972</v>
      </c>
      <c r="J495" s="38">
        <v>234</v>
      </c>
      <c r="K495" s="38" t="s">
        <v>177</v>
      </c>
      <c r="L495" s="39" t="s">
        <v>79</v>
      </c>
      <c r="M495" s="38">
        <v>30</v>
      </c>
      <c r="N495" s="361" t="s">
        <v>679</v>
      </c>
      <c r="O495" s="357"/>
      <c r="P495" s="357"/>
      <c r="Q495" s="357"/>
      <c r="R495" s="358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IFERROR(IF(W495=0,"",ROUNDUP(W495/H495,0)*0.00502),"")</f>
        <v/>
      </c>
      <c r="Y495" s="69" t="s">
        <v>48</v>
      </c>
      <c r="Z495" s="70" t="s">
        <v>48</v>
      </c>
      <c r="AD495" s="71"/>
      <c r="BA495" s="345" t="s">
        <v>66</v>
      </c>
    </row>
    <row r="496" spans="1:53" ht="12.5" x14ac:dyDescent="0.25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65"/>
      <c r="N496" s="362" t="s">
        <v>43</v>
      </c>
      <c r="O496" s="363"/>
      <c r="P496" s="363"/>
      <c r="Q496" s="363"/>
      <c r="R496" s="363"/>
      <c r="S496" s="363"/>
      <c r="T496" s="364"/>
      <c r="U496" s="43" t="s">
        <v>42</v>
      </c>
      <c r="V496" s="44">
        <f>IFERROR(V491/H491,"0")+IFERROR(V492/H492,"0")+IFERROR(V493/H493,"0")+IFERROR(V494/H494,"0")+IFERROR(V495/H495,"0")</f>
        <v>0</v>
      </c>
      <c r="W496" s="44">
        <f>IFERROR(W491/H491,"0")+IFERROR(W492/H492,"0")+IFERROR(W493/H493,"0")+IFERROR(W494/H494,"0")+IFERROR(W495/H495,"0")</f>
        <v>0</v>
      </c>
      <c r="X496" s="44">
        <f>IFERROR(IF(X491="",0,X491),"0")+IFERROR(IF(X492="",0,X492),"0")+IFERROR(IF(X493="",0,X493),"0")+IFERROR(IF(X494="",0,X494),"0")+IFERROR(IF(X495="",0,X495),"0")</f>
        <v>0</v>
      </c>
      <c r="Y496" s="68"/>
      <c r="Z496" s="68"/>
    </row>
    <row r="497" spans="1:29" ht="12.5" x14ac:dyDescent="0.25">
      <c r="A497" s="352"/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65"/>
      <c r="N497" s="362" t="s">
        <v>43</v>
      </c>
      <c r="O497" s="363"/>
      <c r="P497" s="363"/>
      <c r="Q497" s="363"/>
      <c r="R497" s="363"/>
      <c r="S497" s="363"/>
      <c r="T497" s="364"/>
      <c r="U497" s="43" t="s">
        <v>0</v>
      </c>
      <c r="V497" s="44">
        <f>IFERROR(SUM(V491:V495),"0")</f>
        <v>0</v>
      </c>
      <c r="W497" s="44">
        <f>IFERROR(SUM(W491:W495),"0")</f>
        <v>0</v>
      </c>
      <c r="X497" s="43"/>
      <c r="Y497" s="68"/>
      <c r="Z497" s="68"/>
    </row>
    <row r="498" spans="1:29" ht="15" customHeight="1" x14ac:dyDescent="0.25">
      <c r="A498" s="352"/>
      <c r="B498" s="352"/>
      <c r="C498" s="352"/>
      <c r="D498" s="352"/>
      <c r="E498" s="352"/>
      <c r="F498" s="352"/>
      <c r="G498" s="352"/>
      <c r="H498" s="352"/>
      <c r="I498" s="352"/>
      <c r="J498" s="352"/>
      <c r="K498" s="352"/>
      <c r="L498" s="352"/>
      <c r="M498" s="353"/>
      <c r="N498" s="349" t="s">
        <v>36</v>
      </c>
      <c r="O498" s="350"/>
      <c r="P498" s="350"/>
      <c r="Q498" s="350"/>
      <c r="R498" s="350"/>
      <c r="S498" s="350"/>
      <c r="T498" s="351"/>
      <c r="U498" s="43" t="s">
        <v>0</v>
      </c>
      <c r="V498" s="44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>2571.4499999999998</v>
      </c>
      <c r="W498" s="44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>2576.6699999999996</v>
      </c>
      <c r="X498" s="43"/>
      <c r="Y498" s="68"/>
      <c r="Z498" s="68"/>
    </row>
    <row r="499" spans="1:29" ht="12.5" x14ac:dyDescent="0.25">
      <c r="A499" s="352"/>
      <c r="B499" s="352"/>
      <c r="C499" s="352"/>
      <c r="D499" s="352"/>
      <c r="E499" s="352"/>
      <c r="F499" s="352"/>
      <c r="G499" s="352"/>
      <c r="H499" s="352"/>
      <c r="I499" s="352"/>
      <c r="J499" s="352"/>
      <c r="K499" s="352"/>
      <c r="L499" s="352"/>
      <c r="M499" s="353"/>
      <c r="N499" s="349" t="s">
        <v>37</v>
      </c>
      <c r="O499" s="350"/>
      <c r="P499" s="350"/>
      <c r="Q499" s="350"/>
      <c r="R499" s="350"/>
      <c r="S499" s="350"/>
      <c r="T499" s="351"/>
      <c r="U499" s="43" t="s">
        <v>0</v>
      </c>
      <c r="V499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>2807.7995230769234</v>
      </c>
      <c r="W499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>2813.4210000000007</v>
      </c>
      <c r="X499" s="43"/>
      <c r="Y499" s="68"/>
      <c r="Z499" s="68"/>
    </row>
    <row r="500" spans="1:29" ht="12.5" x14ac:dyDescent="0.25">
      <c r="A500" s="352"/>
      <c r="B500" s="352"/>
      <c r="C500" s="352"/>
      <c r="D500" s="352"/>
      <c r="E500" s="352"/>
      <c r="F500" s="352"/>
      <c r="G500" s="352"/>
      <c r="H500" s="352"/>
      <c r="I500" s="352"/>
      <c r="J500" s="352"/>
      <c r="K500" s="352"/>
      <c r="L500" s="352"/>
      <c r="M500" s="353"/>
      <c r="N500" s="349" t="s">
        <v>38</v>
      </c>
      <c r="O500" s="350"/>
      <c r="P500" s="350"/>
      <c r="Q500" s="350"/>
      <c r="R500" s="350"/>
      <c r="S500" s="350"/>
      <c r="T500" s="351"/>
      <c r="U500" s="43" t="s">
        <v>23</v>
      </c>
      <c r="V500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>7</v>
      </c>
      <c r="W500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>7</v>
      </c>
      <c r="X500" s="43"/>
      <c r="Y500" s="68"/>
      <c r="Z500" s="68"/>
    </row>
    <row r="501" spans="1:29" ht="12.5" x14ac:dyDescent="0.25">
      <c r="A501" s="352"/>
      <c r="B501" s="352"/>
      <c r="C501" s="352"/>
      <c r="D501" s="352"/>
      <c r="E501" s="352"/>
      <c r="F501" s="352"/>
      <c r="G501" s="352"/>
      <c r="H501" s="352"/>
      <c r="I501" s="352"/>
      <c r="J501" s="352"/>
      <c r="K501" s="352"/>
      <c r="L501" s="352"/>
      <c r="M501" s="353"/>
      <c r="N501" s="349" t="s">
        <v>39</v>
      </c>
      <c r="O501" s="350"/>
      <c r="P501" s="350"/>
      <c r="Q501" s="350"/>
      <c r="R501" s="350"/>
      <c r="S501" s="350"/>
      <c r="T501" s="351"/>
      <c r="U501" s="43" t="s">
        <v>0</v>
      </c>
      <c r="V501" s="44">
        <f>GrossWeightTotal+PalletQtyTotal*25</f>
        <v>2982.7995230769234</v>
      </c>
      <c r="W501" s="44">
        <f>GrossWeightTotalR+PalletQtyTotalR*25</f>
        <v>2988.4210000000007</v>
      </c>
      <c r="X501" s="43"/>
      <c r="Y501" s="68"/>
      <c r="Z501" s="68"/>
    </row>
    <row r="502" spans="1:29" ht="12.5" x14ac:dyDescent="0.25">
      <c r="A502" s="352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3"/>
      <c r="N502" s="349" t="s">
        <v>40</v>
      </c>
      <c r="O502" s="350"/>
      <c r="P502" s="350"/>
      <c r="Q502" s="350"/>
      <c r="R502" s="350"/>
      <c r="S502" s="350"/>
      <c r="T502" s="351"/>
      <c r="U502" s="43" t="s">
        <v>23</v>
      </c>
      <c r="V502" s="44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>950.18461538461531</v>
      </c>
      <c r="W502" s="44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>951</v>
      </c>
      <c r="X502" s="43"/>
      <c r="Y502" s="68"/>
      <c r="Z502" s="68"/>
    </row>
    <row r="503" spans="1:29" ht="14.5" x14ac:dyDescent="0.25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3"/>
      <c r="N503" s="349" t="s">
        <v>41</v>
      </c>
      <c r="O503" s="350"/>
      <c r="P503" s="350"/>
      <c r="Q503" s="350"/>
      <c r="R503" s="350"/>
      <c r="S503" s="350"/>
      <c r="T503" s="351"/>
      <c r="U503" s="46" t="s">
        <v>54</v>
      </c>
      <c r="V503" s="43"/>
      <c r="W503" s="43"/>
      <c r="X503" s="43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>7.7529799999999991</v>
      </c>
      <c r="Y503" s="68"/>
      <c r="Z503" s="68"/>
    </row>
    <row r="504" spans="1:29" ht="13.5" thickBot="1" x14ac:dyDescent="0.35"/>
    <row r="505" spans="1:29" ht="27" thickTop="1" thickBot="1" x14ac:dyDescent="0.3">
      <c r="A505" s="47" t="s">
        <v>9</v>
      </c>
      <c r="B505" s="72" t="s">
        <v>75</v>
      </c>
      <c r="C505" s="346" t="s">
        <v>109</v>
      </c>
      <c r="D505" s="346" t="s">
        <v>109</v>
      </c>
      <c r="E505" s="346" t="s">
        <v>109</v>
      </c>
      <c r="F505" s="346" t="s">
        <v>109</v>
      </c>
      <c r="G505" s="346" t="s">
        <v>234</v>
      </c>
      <c r="H505" s="346" t="s">
        <v>234</v>
      </c>
      <c r="I505" s="346" t="s">
        <v>234</v>
      </c>
      <c r="J505" s="346" t="s">
        <v>234</v>
      </c>
      <c r="K505" s="354"/>
      <c r="L505" s="346" t="s">
        <v>234</v>
      </c>
      <c r="M505" s="346" t="s">
        <v>234</v>
      </c>
      <c r="N505" s="346" t="s">
        <v>234</v>
      </c>
      <c r="O505" s="346" t="s">
        <v>234</v>
      </c>
      <c r="P505" s="346" t="s">
        <v>452</v>
      </c>
      <c r="Q505" s="346" t="s">
        <v>452</v>
      </c>
      <c r="R505" s="346" t="s">
        <v>505</v>
      </c>
      <c r="S505" s="346" t="s">
        <v>505</v>
      </c>
      <c r="T505" s="72" t="s">
        <v>581</v>
      </c>
      <c r="U505" s="72" t="s">
        <v>631</v>
      </c>
      <c r="Z505" s="61"/>
      <c r="AC505" s="1"/>
    </row>
    <row r="506" spans="1:29" ht="14.25" customHeight="1" thickTop="1" x14ac:dyDescent="0.25">
      <c r="A506" s="347" t="s">
        <v>10</v>
      </c>
      <c r="B506" s="346" t="s">
        <v>75</v>
      </c>
      <c r="C506" s="346" t="s">
        <v>110</v>
      </c>
      <c r="D506" s="346" t="s">
        <v>118</v>
      </c>
      <c r="E506" s="346" t="s">
        <v>109</v>
      </c>
      <c r="F506" s="346" t="s">
        <v>226</v>
      </c>
      <c r="G506" s="346" t="s">
        <v>235</v>
      </c>
      <c r="H506" s="346" t="s">
        <v>242</v>
      </c>
      <c r="I506" s="346" t="s">
        <v>261</v>
      </c>
      <c r="J506" s="346" t="s">
        <v>320</v>
      </c>
      <c r="K506" s="1"/>
      <c r="L506" s="346" t="s">
        <v>323</v>
      </c>
      <c r="M506" s="346" t="s">
        <v>343</v>
      </c>
      <c r="N506" s="346" t="s">
        <v>425</v>
      </c>
      <c r="O506" s="346" t="s">
        <v>443</v>
      </c>
      <c r="P506" s="346" t="s">
        <v>453</v>
      </c>
      <c r="Q506" s="346" t="s">
        <v>480</v>
      </c>
      <c r="R506" s="346" t="s">
        <v>506</v>
      </c>
      <c r="S506" s="346" t="s">
        <v>557</v>
      </c>
      <c r="T506" s="346" t="s">
        <v>581</v>
      </c>
      <c r="U506" s="346" t="s">
        <v>632</v>
      </c>
      <c r="Z506" s="61"/>
      <c r="AC506" s="1"/>
    </row>
    <row r="507" spans="1:29" thickBot="1" x14ac:dyDescent="0.3">
      <c r="A507" s="348"/>
      <c r="B507" s="346"/>
      <c r="C507" s="346"/>
      <c r="D507" s="346"/>
      <c r="E507" s="346"/>
      <c r="F507" s="346"/>
      <c r="G507" s="346"/>
      <c r="H507" s="346"/>
      <c r="I507" s="346"/>
      <c r="J507" s="346"/>
      <c r="K507" s="1"/>
      <c r="L507" s="346"/>
      <c r="M507" s="346"/>
      <c r="N507" s="346"/>
      <c r="O507" s="346"/>
      <c r="P507" s="346"/>
      <c r="Q507" s="346"/>
      <c r="R507" s="346"/>
      <c r="S507" s="346"/>
      <c r="T507" s="346"/>
      <c r="U507" s="346"/>
      <c r="Z507" s="61"/>
      <c r="AC507" s="1"/>
    </row>
    <row r="508" spans="1:29" ht="15" thickTop="1" thickBot="1" x14ac:dyDescent="0.3">
      <c r="A508" s="47" t="s">
        <v>13</v>
      </c>
      <c r="B508" s="53">
        <f>IFERROR(W22*1,"0")+IFERROR(W26*1,"0")+IFERROR(W27*1,"0")+IFERROR(W28*1,"0")+IFERROR(W29*1,"0")+IFERROR(W30*1,"0")+IFERROR(W31*1,"0")+IFERROR(W32*1,"0")+IFERROR(W33*1,"0")+IFERROR(W37*1,"0")+IFERROR(W41*1,"0")+IFERROR(W45*1,"0")</f>
        <v>50.4</v>
      </c>
      <c r="C508" s="53">
        <f>IFERROR(W51*1,"0")+IFERROR(W52*1,"0")</f>
        <v>0</v>
      </c>
      <c r="D508" s="53">
        <f>IFERROR(W57*1,"0")+IFERROR(W58*1,"0")+IFERROR(W59*1,"0")+IFERROR(W60*1,"0")</f>
        <v>0</v>
      </c>
      <c r="E508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235.2</v>
      </c>
      <c r="F508" s="53">
        <f>IFERROR(W130*1,"0")+IFERROR(W131*1,"0")+IFERROR(W132*1,"0")+IFERROR(W133*1,"0")</f>
        <v>0</v>
      </c>
      <c r="G508" s="53">
        <f>IFERROR(W139*1,"0")+IFERROR(W140*1,"0")+IFERROR(W141*1,"0")</f>
        <v>0</v>
      </c>
      <c r="H508" s="53">
        <f>IFERROR(W146*1,"0")+IFERROR(W147*1,"0")+IFERROR(W148*1,"0")+IFERROR(W149*1,"0")+IFERROR(W150*1,"0")+IFERROR(W151*1,"0")+IFERROR(W152*1,"0")+IFERROR(W153*1,"0")+IFERROR(W154*1,"0")</f>
        <v>0</v>
      </c>
      <c r="I508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984.95999999999992</v>
      </c>
      <c r="J508" s="53">
        <f>IFERROR(W204*1,"0")</f>
        <v>0</v>
      </c>
      <c r="K508" s="1"/>
      <c r="L508" s="53">
        <f>IFERROR(W209*1,"0")+IFERROR(W210*1,"0")+IFERROR(W211*1,"0")+IFERROR(W212*1,"0")+IFERROR(W213*1,"0")+IFERROR(W214*1,"0")</f>
        <v>0</v>
      </c>
      <c r="M508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261.70000000000005</v>
      </c>
      <c r="N508" s="53">
        <f>IFERROR(W280*1,"0")+IFERROR(W281*1,"0")+IFERROR(W282*1,"0")+IFERROR(W283*1,"0")+IFERROR(W284*1,"0")+IFERROR(W285*1,"0")+IFERROR(W286*1,"0")+IFERROR(W287*1,"0")+IFERROR(W291*1,"0")+IFERROR(W292*1,"0")</f>
        <v>120</v>
      </c>
      <c r="O508" s="53">
        <f>IFERROR(W297*1,"0")+IFERROR(W301*1,"0")+IFERROR(W305*1,"0")+IFERROR(W309*1,"0")</f>
        <v>122.54999999999998</v>
      </c>
      <c r="P508" s="53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160.80000000000001</v>
      </c>
      <c r="Q508" s="53">
        <f>IFERROR(W342*1,"0")+IFERROR(W343*1,"0")+IFERROR(W344*1,"0")+IFERROR(W345*1,"0")+IFERROR(W346*1,"0")+IFERROR(W350*1,"0")+IFERROR(W351*1,"0")+IFERROR(W355*1,"0")+IFERROR(W356*1,"0")+IFERROR(W357*1,"0")+IFERROR(W358*1,"0")+IFERROR(W362*1,"0")</f>
        <v>272</v>
      </c>
      <c r="R508" s="53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347.46</v>
      </c>
      <c r="S508" s="53">
        <f>IFERROR(W408*1,"0")+IFERROR(W409*1,"0")+IFERROR(W413*1,"0")+IFERROR(W414*1,"0")+IFERROR(W415*1,"0")+IFERROR(W416*1,"0")+IFERROR(W417*1,"0")+IFERROR(W418*1,"0")+IFERROR(W419*1,"0")+IFERROR(W423*1,"0")+IFERROR(W427*1,"0")</f>
        <v>0</v>
      </c>
      <c r="T508" s="53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21.599999999999998</v>
      </c>
      <c r="U508" s="53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>0</v>
      </c>
      <c r="Z508" s="61"/>
      <c r="AC508" s="1"/>
    </row>
  </sheetData>
  <sheetProtection algorithmName="SHA-512" hashValue="sYjadCXoNLL9ENTaCm1yec5Ry22qTclPVMHYVKcuh6oiKGwbOQZGW5quYGI/9EaDLbyCXnYJkA06rGDVewZejg==" saltValue="+v2DQrdY7pLSbloRqqLzi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0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D204:E204"/>
    <mergeCell ref="N204:R204"/>
    <mergeCell ref="N205:T205"/>
    <mergeCell ref="A205:M206"/>
    <mergeCell ref="N206:T206"/>
    <mergeCell ref="A207:X207"/>
    <mergeCell ref="A208:X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N215:T215"/>
    <mergeCell ref="A215:M216"/>
    <mergeCell ref="N216:T216"/>
    <mergeCell ref="A217:X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A279:X279"/>
    <mergeCell ref="D280:E280"/>
    <mergeCell ref="N280:R280"/>
    <mergeCell ref="D281:E281"/>
    <mergeCell ref="N281:R281"/>
    <mergeCell ref="D282:E282"/>
    <mergeCell ref="N282:R28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D292:E292"/>
    <mergeCell ref="N292:R292"/>
    <mergeCell ref="N293:T293"/>
    <mergeCell ref="A293:M294"/>
    <mergeCell ref="N294:T294"/>
    <mergeCell ref="A295:X295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A314:X314"/>
    <mergeCell ref="D315:E315"/>
    <mergeCell ref="N315:R315"/>
    <mergeCell ref="D316:E316"/>
    <mergeCell ref="N316:R316"/>
    <mergeCell ref="D317:E317"/>
    <mergeCell ref="N317:R317"/>
    <mergeCell ref="D318:E318"/>
    <mergeCell ref="N318:R318"/>
    <mergeCell ref="D319:E319"/>
    <mergeCell ref="N319:R319"/>
    <mergeCell ref="D320:E320"/>
    <mergeCell ref="N320:R320"/>
    <mergeCell ref="D321:E321"/>
    <mergeCell ref="N321:R321"/>
    <mergeCell ref="D322:E322"/>
    <mergeCell ref="N322:R322"/>
    <mergeCell ref="N323:T323"/>
    <mergeCell ref="A323:M324"/>
    <mergeCell ref="N324:T324"/>
    <mergeCell ref="A325:X325"/>
    <mergeCell ref="D326:E326"/>
    <mergeCell ref="N326:R326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32:E332"/>
    <mergeCell ref="N332:R332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N338:T338"/>
    <mergeCell ref="A338:M339"/>
    <mergeCell ref="N339:T339"/>
    <mergeCell ref="A340:X340"/>
    <mergeCell ref="A341:X341"/>
    <mergeCell ref="D342:E342"/>
    <mergeCell ref="N342:R342"/>
    <mergeCell ref="D343:E343"/>
    <mergeCell ref="N343:R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N359:T359"/>
    <mergeCell ref="A359:M360"/>
    <mergeCell ref="N360:T360"/>
    <mergeCell ref="A361:X361"/>
    <mergeCell ref="D362:E362"/>
    <mergeCell ref="N362:R362"/>
    <mergeCell ref="N363:T363"/>
    <mergeCell ref="A363:M364"/>
    <mergeCell ref="N364:T364"/>
    <mergeCell ref="A365:X365"/>
    <mergeCell ref="A366:X366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D377:E377"/>
    <mergeCell ref="N377:R377"/>
    <mergeCell ref="D378:E378"/>
    <mergeCell ref="N378:R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N386:T386"/>
    <mergeCell ref="A386:M387"/>
    <mergeCell ref="N387:T387"/>
    <mergeCell ref="A388:X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N393:T393"/>
    <mergeCell ref="A393:M394"/>
    <mergeCell ref="N394:T394"/>
    <mergeCell ref="A395:X395"/>
    <mergeCell ref="D396:E396"/>
    <mergeCell ref="N396:R396"/>
    <mergeCell ref="N397:T397"/>
    <mergeCell ref="A397:M398"/>
    <mergeCell ref="N398:T398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A407:X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D423:E423"/>
    <mergeCell ref="N423:R423"/>
    <mergeCell ref="N424:T424"/>
    <mergeCell ref="A424:M425"/>
    <mergeCell ref="N425:T425"/>
    <mergeCell ref="A426:X426"/>
    <mergeCell ref="D427:E427"/>
    <mergeCell ref="N427:R427"/>
    <mergeCell ref="N428:T428"/>
    <mergeCell ref="A428:M429"/>
    <mergeCell ref="N429:T429"/>
    <mergeCell ref="A430:X430"/>
    <mergeCell ref="A431:X431"/>
    <mergeCell ref="A432:X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D437:E437"/>
    <mergeCell ref="N437:R437"/>
    <mergeCell ref="D438:E438"/>
    <mergeCell ref="N438:R438"/>
    <mergeCell ref="D439:E439"/>
    <mergeCell ref="N439:R439"/>
    <mergeCell ref="D440:E440"/>
    <mergeCell ref="N440:R440"/>
    <mergeCell ref="D441:E441"/>
    <mergeCell ref="N441:R441"/>
    <mergeCell ref="D442:E442"/>
    <mergeCell ref="N442:R442"/>
    <mergeCell ref="D443:E443"/>
    <mergeCell ref="N443:R443"/>
    <mergeCell ref="D444:E444"/>
    <mergeCell ref="N444:R444"/>
    <mergeCell ref="D445:E445"/>
    <mergeCell ref="N445:R445"/>
    <mergeCell ref="N446:T446"/>
    <mergeCell ref="A446:M447"/>
    <mergeCell ref="N447:T447"/>
    <mergeCell ref="A448:X448"/>
    <mergeCell ref="D449:E449"/>
    <mergeCell ref="N449:R449"/>
    <mergeCell ref="D450:E450"/>
    <mergeCell ref="N450:R450"/>
    <mergeCell ref="N451:T451"/>
    <mergeCell ref="A451:M452"/>
    <mergeCell ref="N452:T452"/>
    <mergeCell ref="A453:X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N460:T460"/>
    <mergeCell ref="A460:M461"/>
    <mergeCell ref="N461:T461"/>
    <mergeCell ref="A462:X462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A468:X468"/>
    <mergeCell ref="A469:X469"/>
    <mergeCell ref="A470:X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N476:T476"/>
    <mergeCell ref="A476:M477"/>
    <mergeCell ref="N477:T477"/>
    <mergeCell ref="A478:X478"/>
    <mergeCell ref="D479:E479"/>
    <mergeCell ref="N479:R479"/>
    <mergeCell ref="D480:E480"/>
    <mergeCell ref="N480:R480"/>
    <mergeCell ref="N481:T481"/>
    <mergeCell ref="A481:M482"/>
    <mergeCell ref="N482:T482"/>
    <mergeCell ref="A483:X483"/>
    <mergeCell ref="D484:E484"/>
    <mergeCell ref="N484:R484"/>
    <mergeCell ref="D485:E485"/>
    <mergeCell ref="N485:R485"/>
    <mergeCell ref="D486:E486"/>
    <mergeCell ref="N486:R486"/>
    <mergeCell ref="D487:E487"/>
    <mergeCell ref="N487:R487"/>
    <mergeCell ref="N488:T488"/>
    <mergeCell ref="A488:M489"/>
    <mergeCell ref="N489:T489"/>
    <mergeCell ref="A490:X490"/>
    <mergeCell ref="D491:E491"/>
    <mergeCell ref="N491:R491"/>
    <mergeCell ref="D492:E492"/>
    <mergeCell ref="N492:R492"/>
    <mergeCell ref="D493:E493"/>
    <mergeCell ref="N493:R493"/>
    <mergeCell ref="D494:E494"/>
    <mergeCell ref="N494:R494"/>
    <mergeCell ref="D495:E495"/>
    <mergeCell ref="N495:R495"/>
    <mergeCell ref="N496:T496"/>
    <mergeCell ref="A496:M497"/>
    <mergeCell ref="N497:T497"/>
    <mergeCell ref="N498:T498"/>
    <mergeCell ref="A498:M503"/>
    <mergeCell ref="N499:T499"/>
    <mergeCell ref="N500:T500"/>
    <mergeCell ref="N501:T501"/>
    <mergeCell ref="N502:T502"/>
    <mergeCell ref="N503:T503"/>
    <mergeCell ref="C505:F505"/>
    <mergeCell ref="G505:O505"/>
    <mergeCell ref="P505:Q505"/>
    <mergeCell ref="R505:S505"/>
    <mergeCell ref="A506:A507"/>
    <mergeCell ref="B506:B507"/>
    <mergeCell ref="C506:C507"/>
    <mergeCell ref="D506:D507"/>
    <mergeCell ref="E506:E507"/>
    <mergeCell ref="F506:F507"/>
    <mergeCell ref="G506:G507"/>
    <mergeCell ref="H506:H507"/>
    <mergeCell ref="I506:I507"/>
    <mergeCell ref="T506:T507"/>
    <mergeCell ref="U506:U507"/>
    <mergeCell ref="J506:J507"/>
    <mergeCell ref="L506:L507"/>
    <mergeCell ref="M506:M507"/>
    <mergeCell ref="N506:N507"/>
    <mergeCell ref="O506:O507"/>
    <mergeCell ref="P506:P507"/>
    <mergeCell ref="Q506:Q507"/>
    <mergeCell ref="R506:R507"/>
    <mergeCell ref="S506:S507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0" sqref="B10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680</v>
      </c>
      <c r="H1" s="9"/>
    </row>
    <row r="3" spans="2:8" x14ac:dyDescent="0.25">
      <c r="B3" s="54" t="s">
        <v>681</v>
      </c>
      <c r="C3" s="54" t="s">
        <v>48</v>
      </c>
      <c r="D3" s="54" t="s">
        <v>48</v>
      </c>
      <c r="E3" s="54" t="s">
        <v>48</v>
      </c>
    </row>
    <row r="4" spans="2:8" x14ac:dyDescent="0.25">
      <c r="B4" s="54" t="s">
        <v>682</v>
      </c>
      <c r="C4" s="54" t="s">
        <v>48</v>
      </c>
      <c r="D4" s="54" t="s">
        <v>48</v>
      </c>
      <c r="E4" s="54" t="s">
        <v>48</v>
      </c>
    </row>
    <row r="6" spans="2:8" x14ac:dyDescent="0.25">
      <c r="B6" s="54" t="s">
        <v>683</v>
      </c>
      <c r="C6" s="54" t="s">
        <v>684</v>
      </c>
      <c r="D6" s="54" t="s">
        <v>685</v>
      </c>
      <c r="E6" s="54" t="s">
        <v>48</v>
      </c>
    </row>
    <row r="7" spans="2:8" x14ac:dyDescent="0.25">
      <c r="B7" s="54" t="s">
        <v>686</v>
      </c>
      <c r="C7" s="54" t="s">
        <v>687</v>
      </c>
      <c r="D7" s="54" t="s">
        <v>688</v>
      </c>
      <c r="E7" s="54" t="s">
        <v>48</v>
      </c>
    </row>
    <row r="8" spans="2:8" x14ac:dyDescent="0.25">
      <c r="B8" s="54" t="s">
        <v>689</v>
      </c>
      <c r="C8" s="54" t="s">
        <v>690</v>
      </c>
      <c r="D8" s="54" t="s">
        <v>691</v>
      </c>
      <c r="E8" s="54" t="s">
        <v>48</v>
      </c>
    </row>
    <row r="9" spans="2:8" x14ac:dyDescent="0.25">
      <c r="B9" s="54" t="s">
        <v>692</v>
      </c>
      <c r="C9" s="54" t="s">
        <v>693</v>
      </c>
      <c r="D9" s="54" t="s">
        <v>694</v>
      </c>
      <c r="E9" s="54" t="s">
        <v>48</v>
      </c>
    </row>
    <row r="10" spans="2:8" x14ac:dyDescent="0.25">
      <c r="B10" s="54" t="s">
        <v>695</v>
      </c>
      <c r="C10" s="54" t="s">
        <v>696</v>
      </c>
      <c r="D10" s="54" t="s">
        <v>697</v>
      </c>
      <c r="E10" s="54" t="s">
        <v>48</v>
      </c>
    </row>
    <row r="12" spans="2:8" x14ac:dyDescent="0.25">
      <c r="B12" s="54" t="s">
        <v>698</v>
      </c>
      <c r="C12" s="54" t="s">
        <v>684</v>
      </c>
      <c r="D12" s="54" t="s">
        <v>48</v>
      </c>
      <c r="E12" s="54" t="s">
        <v>48</v>
      </c>
    </row>
    <row r="14" spans="2:8" x14ac:dyDescent="0.25">
      <c r="B14" s="54" t="s">
        <v>699</v>
      </c>
      <c r="C14" s="54" t="s">
        <v>687</v>
      </c>
      <c r="D14" s="54" t="s">
        <v>48</v>
      </c>
      <c r="E14" s="54" t="s">
        <v>48</v>
      </c>
    </row>
    <row r="16" spans="2:8" x14ac:dyDescent="0.25">
      <c r="B16" s="54" t="s">
        <v>700</v>
      </c>
      <c r="C16" s="54" t="s">
        <v>690</v>
      </c>
      <c r="D16" s="54" t="s">
        <v>48</v>
      </c>
      <c r="E16" s="54" t="s">
        <v>48</v>
      </c>
    </row>
    <row r="18" spans="2:5" x14ac:dyDescent="0.25">
      <c r="B18" s="54" t="s">
        <v>701</v>
      </c>
      <c r="C18" s="54" t="s">
        <v>693</v>
      </c>
      <c r="D18" s="54" t="s">
        <v>48</v>
      </c>
      <c r="E18" s="54" t="s">
        <v>48</v>
      </c>
    </row>
    <row r="20" spans="2:5" x14ac:dyDescent="0.25">
      <c r="B20" s="54" t="s">
        <v>702</v>
      </c>
      <c r="C20" s="54" t="s">
        <v>696</v>
      </c>
      <c r="D20" s="54" t="s">
        <v>48</v>
      </c>
      <c r="E20" s="54" t="s">
        <v>48</v>
      </c>
    </row>
    <row r="22" spans="2:5" x14ac:dyDescent="0.25">
      <c r="B22" s="54" t="s">
        <v>703</v>
      </c>
      <c r="C22" s="54" t="s">
        <v>48</v>
      </c>
      <c r="D22" s="54" t="s">
        <v>48</v>
      </c>
      <c r="E22" s="54" t="s">
        <v>48</v>
      </c>
    </row>
    <row r="23" spans="2:5" x14ac:dyDescent="0.25">
      <c r="B23" s="54" t="s">
        <v>704</v>
      </c>
      <c r="C23" s="54" t="s">
        <v>48</v>
      </c>
      <c r="D23" s="54" t="s">
        <v>48</v>
      </c>
      <c r="E23" s="54" t="s">
        <v>48</v>
      </c>
    </row>
    <row r="24" spans="2:5" x14ac:dyDescent="0.25">
      <c r="B24" s="54" t="s">
        <v>705</v>
      </c>
      <c r="C24" s="54" t="s">
        <v>48</v>
      </c>
      <c r="D24" s="54" t="s">
        <v>48</v>
      </c>
      <c r="E24" s="54" t="s">
        <v>48</v>
      </c>
    </row>
    <row r="25" spans="2:5" x14ac:dyDescent="0.25">
      <c r="B25" s="54" t="s">
        <v>706</v>
      </c>
      <c r="C25" s="54" t="s">
        <v>48</v>
      </c>
      <c r="D25" s="54" t="s">
        <v>48</v>
      </c>
      <c r="E25" s="54" t="s">
        <v>48</v>
      </c>
    </row>
    <row r="26" spans="2:5" x14ac:dyDescent="0.25">
      <c r="B26" s="54" t="s">
        <v>707</v>
      </c>
      <c r="C26" s="54" t="s">
        <v>48</v>
      </c>
      <c r="D26" s="54" t="s">
        <v>48</v>
      </c>
      <c r="E26" s="54" t="s">
        <v>48</v>
      </c>
    </row>
    <row r="27" spans="2:5" x14ac:dyDescent="0.25">
      <c r="B27" s="54" t="s">
        <v>708</v>
      </c>
      <c r="C27" s="54" t="s">
        <v>48</v>
      </c>
      <c r="D27" s="54" t="s">
        <v>48</v>
      </c>
      <c r="E27" s="54" t="s">
        <v>48</v>
      </c>
    </row>
    <row r="28" spans="2:5" x14ac:dyDescent="0.25">
      <c r="B28" s="54" t="s">
        <v>709</v>
      </c>
      <c r="C28" s="54" t="s">
        <v>48</v>
      </c>
      <c r="D28" s="54" t="s">
        <v>48</v>
      </c>
      <c r="E28" s="54" t="s">
        <v>48</v>
      </c>
    </row>
    <row r="29" spans="2:5" x14ac:dyDescent="0.25">
      <c r="B29" s="54" t="s">
        <v>710</v>
      </c>
      <c r="C29" s="54" t="s">
        <v>48</v>
      </c>
      <c r="D29" s="54" t="s">
        <v>48</v>
      </c>
      <c r="E29" s="54" t="s">
        <v>48</v>
      </c>
    </row>
    <row r="30" spans="2:5" x14ac:dyDescent="0.25">
      <c r="B30" s="54" t="s">
        <v>711</v>
      </c>
      <c r="C30" s="54" t="s">
        <v>48</v>
      </c>
      <c r="D30" s="54" t="s">
        <v>48</v>
      </c>
      <c r="E30" s="54" t="s">
        <v>48</v>
      </c>
    </row>
    <row r="31" spans="2:5" x14ac:dyDescent="0.25">
      <c r="B31" s="54" t="s">
        <v>712</v>
      </c>
      <c r="C31" s="54" t="s">
        <v>48</v>
      </c>
      <c r="D31" s="54" t="s">
        <v>48</v>
      </c>
      <c r="E31" s="54" t="s">
        <v>48</v>
      </c>
    </row>
    <row r="32" spans="2:5" x14ac:dyDescent="0.25">
      <c r="B32" s="54" t="s">
        <v>713</v>
      </c>
      <c r="C32" s="54" t="s">
        <v>48</v>
      </c>
      <c r="D32" s="54" t="s">
        <v>48</v>
      </c>
      <c r="E32" s="54" t="s">
        <v>48</v>
      </c>
    </row>
  </sheetData>
  <sheetProtection algorithmName="SHA-512" hashValue="sGVW1vD12g59dxw91m9jwyDk8O4TeNcuWbgSYAtAwUkL/lDmejKDK/hImJXn/4N8ftGsI9G9kXwHzFz6zJIFFA==" saltValue="jnImbSDCubMfIry0dq1N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1142</vt:i4>
      </vt:variant>
    </vt:vector>
  </HeadingPairs>
  <TitlesOfParts>
    <vt:vector size="11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2021-11-12T12:13:19Z</dcterms:created>
  <dcterms:modified xsi:type="dcterms:W3CDTF">2024-02-15T07:41:14Z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