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3481EFC-662A-448D-B6B7-8A09DA54CF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W476" i="1"/>
  <c r="V476" i="1"/>
  <c r="X475" i="1"/>
  <c r="W475" i="1"/>
  <c r="X474" i="1"/>
  <c r="W474" i="1"/>
  <c r="X473" i="1"/>
  <c r="W473" i="1"/>
  <c r="X472" i="1"/>
  <c r="W472" i="1"/>
  <c r="X471" i="1"/>
  <c r="X476" i="1" s="1"/>
  <c r="W471" i="1"/>
  <c r="U508" i="1" s="1"/>
  <c r="V467" i="1"/>
  <c r="V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X460" i="1" s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X434" i="1"/>
  <c r="W434" i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X408" i="1"/>
  <c r="X410" i="1" s="1"/>
  <c r="W408" i="1"/>
  <c r="S508" i="1" s="1"/>
  <c r="N408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X389" i="1"/>
  <c r="W389" i="1"/>
  <c r="N389" i="1"/>
  <c r="V387" i="1"/>
  <c r="V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X374" i="1" s="1"/>
  <c r="N374" i="1"/>
  <c r="X373" i="1"/>
  <c r="X386" i="1" s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X357" i="1"/>
  <c r="W357" i="1"/>
  <c r="N357" i="1"/>
  <c r="W356" i="1"/>
  <c r="N356" i="1"/>
  <c r="X355" i="1"/>
  <c r="W355" i="1"/>
  <c r="N355" i="1"/>
  <c r="V353" i="1"/>
  <c r="W352" i="1"/>
  <c r="V352" i="1"/>
  <c r="X351" i="1"/>
  <c r="W351" i="1"/>
  <c r="N351" i="1"/>
  <c r="W350" i="1"/>
  <c r="N350" i="1"/>
  <c r="V348" i="1"/>
  <c r="V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X319" i="1"/>
  <c r="W319" i="1"/>
  <c r="N319" i="1"/>
  <c r="W318" i="1"/>
  <c r="X318" i="1" s="1"/>
  <c r="N318" i="1"/>
  <c r="X317" i="1"/>
  <c r="W317" i="1"/>
  <c r="N317" i="1"/>
  <c r="W316" i="1"/>
  <c r="X316" i="1" s="1"/>
  <c r="N316" i="1"/>
  <c r="X315" i="1"/>
  <c r="X323" i="1" s="1"/>
  <c r="W315" i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X284" i="1"/>
  <c r="W284" i="1"/>
  <c r="N284" i="1"/>
  <c r="W283" i="1"/>
  <c r="X283" i="1" s="1"/>
  <c r="N283" i="1"/>
  <c r="X282" i="1"/>
  <c r="W282" i="1"/>
  <c r="N282" i="1"/>
  <c r="W281" i="1"/>
  <c r="X281" i="1" s="1"/>
  <c r="N281" i="1"/>
  <c r="X280" i="1"/>
  <c r="X288" i="1" s="1"/>
  <c r="W280" i="1"/>
  <c r="N280" i="1"/>
  <c r="V277" i="1"/>
  <c r="W276" i="1"/>
  <c r="V276" i="1"/>
  <c r="X275" i="1"/>
  <c r="W275" i="1"/>
  <c r="N275" i="1"/>
  <c r="W274" i="1"/>
  <c r="X274" i="1" s="1"/>
  <c r="N274" i="1"/>
  <c r="X273" i="1"/>
  <c r="W273" i="1"/>
  <c r="W277" i="1" s="1"/>
  <c r="N273" i="1"/>
  <c r="V271" i="1"/>
  <c r="V270" i="1"/>
  <c r="X269" i="1"/>
  <c r="W269" i="1"/>
  <c r="N269" i="1"/>
  <c r="W268" i="1"/>
  <c r="X268" i="1" s="1"/>
  <c r="W267" i="1"/>
  <c r="V265" i="1"/>
  <c r="V264" i="1"/>
  <c r="X263" i="1"/>
  <c r="W263" i="1"/>
  <c r="N263" i="1"/>
  <c r="W262" i="1"/>
  <c r="X262" i="1" s="1"/>
  <c r="N262" i="1"/>
  <c r="X261" i="1"/>
  <c r="X264" i="1" s="1"/>
  <c r="W261" i="1"/>
  <c r="N261" i="1"/>
  <c r="V259" i="1"/>
  <c r="V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N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X245" i="1" s="1"/>
  <c r="W241" i="1"/>
  <c r="N241" i="1"/>
  <c r="V239" i="1"/>
  <c r="W238" i="1"/>
  <c r="V238" i="1"/>
  <c r="X237" i="1"/>
  <c r="X238" i="1" s="1"/>
  <c r="W237" i="1"/>
  <c r="W239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34" i="1" s="1"/>
  <c r="N220" i="1"/>
  <c r="X219" i="1"/>
  <c r="W219" i="1"/>
  <c r="N219" i="1"/>
  <c r="V216" i="1"/>
  <c r="W215" i="1"/>
  <c r="V215" i="1"/>
  <c r="X214" i="1"/>
  <c r="W214" i="1"/>
  <c r="X213" i="1"/>
  <c r="W213" i="1"/>
  <c r="X212" i="1"/>
  <c r="W212" i="1"/>
  <c r="X211" i="1"/>
  <c r="W211" i="1"/>
  <c r="X210" i="1"/>
  <c r="W210" i="1"/>
  <c r="X209" i="1"/>
  <c r="X215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X198" i="1"/>
  <c r="W198" i="1"/>
  <c r="N198" i="1"/>
  <c r="W197" i="1"/>
  <c r="W201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W167" i="1" s="1"/>
  <c r="N165" i="1"/>
  <c r="X164" i="1"/>
  <c r="W164" i="1"/>
  <c r="W166" i="1" s="1"/>
  <c r="N164" i="1"/>
  <c r="V162" i="1"/>
  <c r="V161" i="1"/>
  <c r="X160" i="1"/>
  <c r="W160" i="1"/>
  <c r="N160" i="1"/>
  <c r="W159" i="1"/>
  <c r="I508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08" i="1" s="1"/>
  <c r="N146" i="1"/>
  <c r="V143" i="1"/>
  <c r="V142" i="1"/>
  <c r="W141" i="1"/>
  <c r="X141" i="1" s="1"/>
  <c r="N141" i="1"/>
  <c r="X140" i="1"/>
  <c r="W140" i="1"/>
  <c r="N140" i="1"/>
  <c r="W139" i="1"/>
  <c r="W143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1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5" i="1" s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498" i="1" s="1"/>
  <c r="V53" i="1"/>
  <c r="X52" i="1"/>
  <c r="W52" i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2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02" i="1" s="1"/>
  <c r="W22" i="1"/>
  <c r="W23" i="1" s="1"/>
  <c r="N22" i="1"/>
  <c r="H10" i="1"/>
  <c r="A9" i="1"/>
  <c r="A10" i="1" s="1"/>
  <c r="D7" i="1"/>
  <c r="O6" i="1"/>
  <c r="N2" i="1"/>
  <c r="X193" i="1" l="1"/>
  <c r="W24" i="1"/>
  <c r="W35" i="1"/>
  <c r="W43" i="1"/>
  <c r="W61" i="1"/>
  <c r="W86" i="1"/>
  <c r="W135" i="1"/>
  <c r="W156" i="1"/>
  <c r="W161" i="1"/>
  <c r="W173" i="1"/>
  <c r="W193" i="1"/>
  <c r="W206" i="1"/>
  <c r="F9" i="1"/>
  <c r="J9" i="1"/>
  <c r="F10" i="1"/>
  <c r="X22" i="1"/>
  <c r="X23" i="1" s="1"/>
  <c r="X26" i="1"/>
  <c r="X34" i="1" s="1"/>
  <c r="X37" i="1"/>
  <c r="X38" i="1" s="1"/>
  <c r="W38" i="1"/>
  <c r="W502" i="1" s="1"/>
  <c r="X41" i="1"/>
  <c r="X42" i="1" s="1"/>
  <c r="X45" i="1"/>
  <c r="X46" i="1" s="1"/>
  <c r="W46" i="1"/>
  <c r="X51" i="1"/>
  <c r="X53" i="1" s="1"/>
  <c r="W54" i="1"/>
  <c r="D508" i="1"/>
  <c r="W62" i="1"/>
  <c r="E508" i="1"/>
  <c r="W85" i="1"/>
  <c r="X88" i="1"/>
  <c r="X93" i="1" s="1"/>
  <c r="W94" i="1"/>
  <c r="X97" i="1"/>
  <c r="X104" i="1" s="1"/>
  <c r="X107" i="1"/>
  <c r="X116" i="1" s="1"/>
  <c r="W116" i="1"/>
  <c r="X119" i="1"/>
  <c r="X126" i="1" s="1"/>
  <c r="W127" i="1"/>
  <c r="F508" i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X197" i="1"/>
  <c r="X200" i="1" s="1"/>
  <c r="X204" i="1"/>
  <c r="X205" i="1" s="1"/>
  <c r="W205" i="1"/>
  <c r="W216" i="1"/>
  <c r="M508" i="1"/>
  <c r="W235" i="1"/>
  <c r="X220" i="1"/>
  <c r="W245" i="1"/>
  <c r="W246" i="1"/>
  <c r="W259" i="1"/>
  <c r="X248" i="1"/>
  <c r="X258" i="1" s="1"/>
  <c r="W265" i="1"/>
  <c r="W264" i="1"/>
  <c r="W271" i="1"/>
  <c r="X267" i="1"/>
  <c r="X270" i="1" s="1"/>
  <c r="W270" i="1"/>
  <c r="X276" i="1"/>
  <c r="N508" i="1"/>
  <c r="W289" i="1"/>
  <c r="W294" i="1"/>
  <c r="X291" i="1"/>
  <c r="X293" i="1" s="1"/>
  <c r="W323" i="1"/>
  <c r="W324" i="1"/>
  <c r="W329" i="1"/>
  <c r="X326" i="1"/>
  <c r="X329" i="1" s="1"/>
  <c r="W334" i="1"/>
  <c r="X356" i="1"/>
  <c r="X359" i="1" s="1"/>
  <c r="W360" i="1"/>
  <c r="W386" i="1"/>
  <c r="X390" i="1"/>
  <c r="X393" i="1" s="1"/>
  <c r="W394" i="1"/>
  <c r="V501" i="1"/>
  <c r="G508" i="1"/>
  <c r="P508" i="1"/>
  <c r="H9" i="1"/>
  <c r="B508" i="1"/>
  <c r="W500" i="1"/>
  <c r="W499" i="1"/>
  <c r="W53" i="1"/>
  <c r="X234" i="1"/>
  <c r="W258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X503" i="1" l="1"/>
  <c r="W498" i="1"/>
  <c r="W501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<sst xmlns="http://schemas.openxmlformats.org/spreadsheetml/2006/main" count="2145" uniqueCount="710">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</sst>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F483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3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53"/>
      <c r="C5" s="354"/>
      <c r="D5" s="381"/>
      <c r="E5" s="383"/>
      <c r="F5" s="650" t="s">
        <v>9</v>
      </c>
      <c r="G5" s="354"/>
      <c r="H5" s="381"/>
      <c r="I5" s="382"/>
      <c r="J5" s="382"/>
      <c r="K5" s="382"/>
      <c r="L5" s="383"/>
      <c r="N5" s="24" t="s">
        <v>10</v>
      </c>
      <c r="O5" s="589">
        <v>45333</v>
      </c>
      <c r="P5" s="428"/>
      <c r="R5" s="683" t="s">
        <v>11</v>
      </c>
      <c r="S5" s="362"/>
      <c r="T5" s="522" t="s">
        <v>12</v>
      </c>
      <c r="U5" s="428"/>
      <c r="Z5" s="51"/>
      <c r="AA5" s="51"/>
      <c r="AB5" s="51"/>
    </row>
    <row r="6" spans="1:29" s="332" customFormat="1" ht="24" customHeight="1" x14ac:dyDescent="0.2">
      <c r="A6" s="480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406" t="s">
        <v>16</v>
      </c>
      <c r="S6" s="362"/>
      <c r="T6" s="529" t="s">
        <v>17</v>
      </c>
      <c r="U6" s="396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7" t="str">
        <f>IFERROR(VLOOKUP(DeliveryAddress,Table,3,0),1)</f>
        <v>1</v>
      </c>
      <c r="E7" s="548"/>
      <c r="F7" s="548"/>
      <c r="G7" s="548"/>
      <c r="H7" s="548"/>
      <c r="I7" s="548"/>
      <c r="J7" s="548"/>
      <c r="K7" s="548"/>
      <c r="L7" s="549"/>
      <c r="N7" s="24"/>
      <c r="O7" s="42"/>
      <c r="P7" s="42"/>
      <c r="R7" s="348"/>
      <c r="S7" s="362"/>
      <c r="T7" s="530"/>
      <c r="U7" s="531"/>
      <c r="Z7" s="51"/>
      <c r="AA7" s="51"/>
      <c r="AB7" s="51"/>
    </row>
    <row r="8" spans="1:29" s="332" customFormat="1" ht="25.5" customHeight="1" x14ac:dyDescent="0.2">
      <c r="A8" s="694" t="s">
        <v>18</v>
      </c>
      <c r="B8" s="350"/>
      <c r="C8" s="351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27">
        <v>0.33333333333333331</v>
      </c>
      <c r="P8" s="428"/>
      <c r="R8" s="348"/>
      <c r="S8" s="362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4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7"/>
      <c r="E9" s="358"/>
      <c r="F9" s="4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589"/>
      <c r="P9" s="428"/>
      <c r="R9" s="348"/>
      <c r="S9" s="362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7"/>
      <c r="E10" s="358"/>
      <c r="F10" s="4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0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7"/>
      <c r="P10" s="428"/>
      <c r="S10" s="24" t="s">
        <v>22</v>
      </c>
      <c r="T10" s="395" t="s">
        <v>23</v>
      </c>
      <c r="U10" s="396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7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1"/>
      <c r="P12" s="549"/>
      <c r="Q12" s="23"/>
      <c r="S12" s="24"/>
      <c r="T12" s="446"/>
      <c r="U12" s="348"/>
      <c r="Z12" s="51"/>
      <c r="AA12" s="51"/>
      <c r="AB12" s="51"/>
    </row>
    <row r="13" spans="1:29" s="332" customFormat="1" ht="23.25" customHeight="1" x14ac:dyDescent="0.2">
      <c r="A13" s="647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7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0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9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495" t="s">
        <v>37</v>
      </c>
      <c r="D17" s="388" t="s">
        <v>38</v>
      </c>
      <c r="E17" s="456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55"/>
      <c r="P17" s="455"/>
      <c r="Q17" s="455"/>
      <c r="R17" s="456"/>
      <c r="S17" s="692" t="s">
        <v>48</v>
      </c>
      <c r="T17" s="354"/>
      <c r="U17" s="388" t="s">
        <v>49</v>
      </c>
      <c r="V17" s="388" t="s">
        <v>50</v>
      </c>
      <c r="W17" s="401" t="s">
        <v>51</v>
      </c>
      <c r="X17" s="388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1"/>
      <c r="BA17" s="408" t="s">
        <v>56</v>
      </c>
    </row>
    <row r="18" spans="1:53" ht="14.25" customHeight="1" x14ac:dyDescent="0.2">
      <c r="A18" s="389"/>
      <c r="B18" s="389"/>
      <c r="C18" s="389"/>
      <c r="D18" s="457"/>
      <c r="E18" s="459"/>
      <c r="F18" s="389"/>
      <c r="G18" s="389"/>
      <c r="H18" s="389"/>
      <c r="I18" s="389"/>
      <c r="J18" s="389"/>
      <c r="K18" s="389"/>
      <c r="L18" s="389"/>
      <c r="M18" s="389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89"/>
      <c r="V18" s="389"/>
      <c r="W18" s="402"/>
      <c r="X18" s="389"/>
      <c r="Y18" s="591"/>
      <c r="Z18" s="591"/>
      <c r="AA18" s="414"/>
      <c r="AB18" s="415"/>
      <c r="AC18" s="416"/>
      <c r="AD18" s="482"/>
      <c r="BA18" s="348"/>
    </row>
    <row r="19" spans="1:53" ht="27.75" customHeight="1" x14ac:dyDescent="0.2">
      <c r="A19" s="431" t="s">
        <v>59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8"/>
      <c r="Z19" s="48"/>
    </row>
    <row r="20" spans="1:53" ht="16.5" customHeight="1" x14ac:dyDescent="0.25">
      <c r="A20" s="380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6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6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8" t="s">
        <v>79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6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6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47" t="s">
        <v>84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5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6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6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47" t="s">
        <v>89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5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6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6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47" t="s">
        <v>93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5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6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6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31" t="s">
        <v>96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8"/>
      <c r="Z48" s="48"/>
    </row>
    <row r="49" spans="1:53" ht="16.5" customHeight="1" x14ac:dyDescent="0.25">
      <c r="A49" s="380" t="s">
        <v>97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customHeight="1" x14ac:dyDescent="0.25">
      <c r="A50" s="347" t="s">
        <v>98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304</v>
      </c>
      <c r="W51" s="340">
        <f>IFERROR(IF(V51="",0,CEILING((V51/$H51),1)*$H51),"")</f>
        <v>313.20000000000005</v>
      </c>
      <c r="X51" s="36">
        <f>IFERROR(IF(W51=0,"",ROUNDUP(W51/H51,0)*0.02175),"")</f>
        <v>0.63074999999999992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6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28.148148148148145</v>
      </c>
      <c r="W53" s="341">
        <f>IFERROR(W51/H51,"0")+IFERROR(W52/H52,"0")</f>
        <v>29.000000000000004</v>
      </c>
      <c r="X53" s="341">
        <f>IFERROR(IF(X51="",0,X51),"0")+IFERROR(IF(X52="",0,X52),"0")</f>
        <v>0.63074999999999992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6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304</v>
      </c>
      <c r="W54" s="341">
        <f>IFERROR(SUM(W51:W52),"0")</f>
        <v>313.20000000000005</v>
      </c>
      <c r="X54" s="37"/>
      <c r="Y54" s="342"/>
      <c r="Z54" s="342"/>
    </row>
    <row r="55" spans="1:53" ht="16.5" customHeight="1" x14ac:dyDescent="0.25">
      <c r="A55" s="380" t="s">
        <v>105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customHeight="1" x14ac:dyDescent="0.25">
      <c r="A56" s="347" t="s">
        <v>106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6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6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80" t="s">
        <v>96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customHeight="1" x14ac:dyDescent="0.25">
      <c r="A64" s="347" t="s">
        <v>106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3">
        <v>4607091385670</v>
      </c>
      <c r="E66" s="344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3">
        <v>4607091385670</v>
      </c>
      <c r="E67" s="344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6"/>
      <c r="P68" s="346"/>
      <c r="Q68" s="346"/>
      <c r="R68" s="344"/>
      <c r="S68" s="34"/>
      <c r="T68" s="34"/>
      <c r="U68" s="35" t="s">
        <v>65</v>
      </c>
      <c r="V68" s="339">
        <v>96</v>
      </c>
      <c r="W68" s="340">
        <f t="shared" si="2"/>
        <v>100.8</v>
      </c>
      <c r="X68" s="36">
        <f t="shared" si="3"/>
        <v>0.19574999999999998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400</v>
      </c>
      <c r="W69" s="340">
        <f t="shared" si="2"/>
        <v>410.40000000000003</v>
      </c>
      <c r="X69" s="36">
        <f t="shared" si="3"/>
        <v>0.8264999999999999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3">
        <v>4680115882133</v>
      </c>
      <c r="E70" s="344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589</v>
      </c>
      <c r="W70" s="340">
        <f t="shared" si="2"/>
        <v>593.59999999999991</v>
      </c>
      <c r="X70" s="36">
        <f t="shared" si="3"/>
        <v>1.1527499999999999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3">
        <v>4680115882133</v>
      </c>
      <c r="E71" s="344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3">
        <v>4607091385687</v>
      </c>
      <c r="E73" s="344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3">
        <v>4680115882539</v>
      </c>
      <c r="E74" s="344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6"/>
      <c r="P74" s="346"/>
      <c r="Q74" s="346"/>
      <c r="R74" s="344"/>
      <c r="S74" s="34"/>
      <c r="T74" s="34"/>
      <c r="U74" s="35" t="s">
        <v>65</v>
      </c>
      <c r="V74" s="339">
        <v>79</v>
      </c>
      <c r="W74" s="340">
        <f t="shared" si="2"/>
        <v>81.400000000000006</v>
      </c>
      <c r="X74" s="36">
        <f t="shared" si="4"/>
        <v>0.20613999999999999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3">
        <v>4680115881303</v>
      </c>
      <c r="E78" s="344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3">
        <v>4680115882577</v>
      </c>
      <c r="E79" s="344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3">
        <v>4680115882720</v>
      </c>
      <c r="E81" s="344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3">
        <v>4680115880269</v>
      </c>
      <c r="E82" s="344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3">
        <v>4680115880429</v>
      </c>
      <c r="E83" s="344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80</v>
      </c>
      <c r="W83" s="340">
        <f t="shared" si="2"/>
        <v>81</v>
      </c>
      <c r="X83" s="36">
        <f>IFERROR(IF(W83=0,"",ROUNDUP(W83/H83,0)*0.00937),"")</f>
        <v>0.16866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3">
        <v>4680115881457</v>
      </c>
      <c r="E84" s="344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6"/>
      <c r="N85" s="349" t="s">
        <v>66</v>
      </c>
      <c r="O85" s="350"/>
      <c r="P85" s="350"/>
      <c r="Q85" s="350"/>
      <c r="R85" s="350"/>
      <c r="S85" s="350"/>
      <c r="T85" s="351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137.32688045188044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2.5497999999999998</v>
      </c>
      <c r="Y85" s="342"/>
      <c r="Z85" s="342"/>
    </row>
    <row r="86" spans="1:53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6"/>
      <c r="N86" s="349" t="s">
        <v>66</v>
      </c>
      <c r="O86" s="350"/>
      <c r="P86" s="350"/>
      <c r="Q86" s="350"/>
      <c r="R86" s="350"/>
      <c r="S86" s="350"/>
      <c r="T86" s="351"/>
      <c r="U86" s="37" t="s">
        <v>65</v>
      </c>
      <c r="V86" s="341">
        <f>IFERROR(SUM(V65:V84),"0")</f>
        <v>1244</v>
      </c>
      <c r="W86" s="341">
        <f>IFERROR(SUM(W65:W84),"0")</f>
        <v>1267.2</v>
      </c>
      <c r="X86" s="37"/>
      <c r="Y86" s="342"/>
      <c r="Z86" s="342"/>
    </row>
    <row r="87" spans="1:53" ht="14.25" customHeight="1" x14ac:dyDescent="0.25">
      <c r="A87" s="347" t="s">
        <v>98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3">
        <v>4680115881488</v>
      </c>
      <c r="E88" s="344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6"/>
      <c r="P88" s="346"/>
      <c r="Q88" s="346"/>
      <c r="R88" s="344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3">
        <v>4607091384765</v>
      </c>
      <c r="E89" s="344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2" t="s">
        <v>159</v>
      </c>
      <c r="O89" s="346"/>
      <c r="P89" s="346"/>
      <c r="Q89" s="346"/>
      <c r="R89" s="344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3">
        <v>4680115882751</v>
      </c>
      <c r="E90" s="344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3">
        <v>4680115882775</v>
      </c>
      <c r="E91" s="344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3">
        <v>4680115880658</v>
      </c>
      <c r="E92" s="344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5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6"/>
      <c r="N93" s="349" t="s">
        <v>66</v>
      </c>
      <c r="O93" s="350"/>
      <c r="P93" s="350"/>
      <c r="Q93" s="350"/>
      <c r="R93" s="350"/>
      <c r="S93" s="350"/>
      <c r="T93" s="351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x14ac:dyDescent="0.2">
      <c r="A94" s="348"/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56"/>
      <c r="N94" s="349" t="s">
        <v>66</v>
      </c>
      <c r="O94" s="350"/>
      <c r="P94" s="350"/>
      <c r="Q94" s="350"/>
      <c r="R94" s="350"/>
      <c r="S94" s="350"/>
      <c r="T94" s="351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customHeight="1" x14ac:dyDescent="0.25">
      <c r="A95" s="347" t="s">
        <v>60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3">
        <v>4607091387667</v>
      </c>
      <c r="E96" s="344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6"/>
      <c r="P96" s="346"/>
      <c r="Q96" s="346"/>
      <c r="R96" s="344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3">
        <v>4607091387636</v>
      </c>
      <c r="E97" s="344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6"/>
      <c r="P97" s="346"/>
      <c r="Q97" s="346"/>
      <c r="R97" s="344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3">
        <v>4607091382426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3">
        <v>4607091386547</v>
      </c>
      <c r="E99" s="344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3">
        <v>4607091384734</v>
      </c>
      <c r="E100" s="344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3">
        <v>4607091382464</v>
      </c>
      <c r="E101" s="344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3">
        <v>4680115883444</v>
      </c>
      <c r="E102" s="344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3">
        <v>4680115883444</v>
      </c>
      <c r="E103" s="344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56"/>
      <c r="N104" s="349" t="s">
        <v>66</v>
      </c>
      <c r="O104" s="350"/>
      <c r="P104" s="350"/>
      <c r="Q104" s="350"/>
      <c r="R104" s="350"/>
      <c r="S104" s="350"/>
      <c r="T104" s="351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56"/>
      <c r="N105" s="349" t="s">
        <v>66</v>
      </c>
      <c r="O105" s="350"/>
      <c r="P105" s="350"/>
      <c r="Q105" s="350"/>
      <c r="R105" s="350"/>
      <c r="S105" s="350"/>
      <c r="T105" s="351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customHeight="1" x14ac:dyDescent="0.25">
      <c r="A106" s="347" t="s">
        <v>68</v>
      </c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3">
        <v>4607091386967</v>
      </c>
      <c r="E107" s="344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46"/>
      <c r="P107" s="346"/>
      <c r="Q107" s="346"/>
      <c r="R107" s="344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3">
        <v>4607091386967</v>
      </c>
      <c r="E108" s="344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6"/>
      <c r="P108" s="346"/>
      <c r="Q108" s="346"/>
      <c r="R108" s="344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3">
        <v>4607091385304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3">
        <v>4607091386264</v>
      </c>
      <c r="E110" s="344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59</v>
      </c>
      <c r="W110" s="340">
        <f t="shared" si="6"/>
        <v>60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3">
        <v>4607091385731</v>
      </c>
      <c r="E111" s="344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50</v>
      </c>
      <c r="W111" s="340">
        <f t="shared" si="6"/>
        <v>51.300000000000004</v>
      </c>
      <c r="X111" s="36">
        <f>IFERROR(IF(W111=0,"",ROUNDUP(W111/H111,0)*0.00753),"")</f>
        <v>0.14307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3">
        <v>4680115880214</v>
      </c>
      <c r="E112" s="344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84</v>
      </c>
      <c r="W112" s="340">
        <f t="shared" si="6"/>
        <v>86.4</v>
      </c>
      <c r="X112" s="36">
        <f>IFERROR(IF(W112=0,"",ROUNDUP(W112/H112,0)*0.00937),"")</f>
        <v>0.29984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3">
        <v>4680115880894</v>
      </c>
      <c r="E113" s="344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3">
        <v>4607091385427</v>
      </c>
      <c r="E114" s="344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3">
        <v>4680115882645</v>
      </c>
      <c r="E115" s="344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56"/>
      <c r="N116" s="349" t="s">
        <v>66</v>
      </c>
      <c r="O116" s="350"/>
      <c r="P116" s="350"/>
      <c r="Q116" s="350"/>
      <c r="R116" s="350"/>
      <c r="S116" s="350"/>
      <c r="T116" s="351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69.296296296296305</v>
      </c>
      <c r="W116" s="341">
        <f>IFERROR(W107/H107,"0")+IFERROR(W108/H108,"0")+IFERROR(W109/H109,"0")+IFERROR(W110/H110,"0")+IFERROR(W111/H111,"0")+IFERROR(W112/H112,"0")+IFERROR(W113/H113,"0")+IFERROR(W114/H114,"0")+IFERROR(W115/H115,"0")</f>
        <v>71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0.59350999999999998</v>
      </c>
      <c r="Y116" s="342"/>
      <c r="Z116" s="342"/>
    </row>
    <row r="117" spans="1:53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56"/>
      <c r="N117" s="349" t="s">
        <v>66</v>
      </c>
      <c r="O117" s="350"/>
      <c r="P117" s="350"/>
      <c r="Q117" s="350"/>
      <c r="R117" s="350"/>
      <c r="S117" s="350"/>
      <c r="T117" s="351"/>
      <c r="U117" s="37" t="s">
        <v>65</v>
      </c>
      <c r="V117" s="341">
        <f>IFERROR(SUM(V107:V115),"0")</f>
        <v>193</v>
      </c>
      <c r="W117" s="341">
        <f>IFERROR(SUM(W107:W115),"0")</f>
        <v>197.70000000000002</v>
      </c>
      <c r="X117" s="37"/>
      <c r="Y117" s="342"/>
      <c r="Z117" s="342"/>
    </row>
    <row r="118" spans="1:53" ht="14.25" customHeight="1" x14ac:dyDescent="0.25">
      <c r="A118" s="347" t="s">
        <v>199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3">
        <v>4607091383065</v>
      </c>
      <c r="E119" s="344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3">
        <v>4680115881532</v>
      </c>
      <c r="E120" s="344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46"/>
      <c r="P120" s="346"/>
      <c r="Q120" s="346"/>
      <c r="R120" s="344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3">
        <v>4680115881532</v>
      </c>
      <c r="E121" s="344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1" t="s">
        <v>205</v>
      </c>
      <c r="O121" s="346"/>
      <c r="P121" s="346"/>
      <c r="Q121" s="346"/>
      <c r="R121" s="344"/>
      <c r="S121" s="34"/>
      <c r="T121" s="34"/>
      <c r="U121" s="35" t="s">
        <v>65</v>
      </c>
      <c r="V121" s="339">
        <v>95</v>
      </c>
      <c r="W121" s="340">
        <f t="shared" si="7"/>
        <v>100.80000000000001</v>
      </c>
      <c r="X121" s="36">
        <f>IFERROR(IF(W121=0,"",ROUNDUP(W121/H121,0)*0.02175),"")</f>
        <v>0.26100000000000001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3">
        <v>4680115881532</v>
      </c>
      <c r="E122" s="344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6"/>
      <c r="P122" s="346"/>
      <c r="Q122" s="346"/>
      <c r="R122" s="344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3">
        <v>4680115882652</v>
      </c>
      <c r="E123" s="344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3">
        <v>4680115880238</v>
      </c>
      <c r="E124" s="344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3">
        <v>4680115881464</v>
      </c>
      <c r="E125" s="344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10</v>
      </c>
      <c r="W125" s="340">
        <f t="shared" si="7"/>
        <v>12</v>
      </c>
      <c r="X125" s="36">
        <f>IFERROR(IF(W125=0,"",ROUNDUP(W125/H125,0)*0.00753),"")</f>
        <v>3.7650000000000003E-2</v>
      </c>
      <c r="Y125" s="56"/>
      <c r="Z125" s="57"/>
      <c r="AD125" s="58"/>
      <c r="BA125" s="125" t="s">
        <v>1</v>
      </c>
    </row>
    <row r="126" spans="1:53" x14ac:dyDescent="0.2">
      <c r="A126" s="355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56"/>
      <c r="N126" s="349" t="s">
        <v>66</v>
      </c>
      <c r="O126" s="350"/>
      <c r="P126" s="350"/>
      <c r="Q126" s="350"/>
      <c r="R126" s="350"/>
      <c r="S126" s="350"/>
      <c r="T126" s="351"/>
      <c r="U126" s="37" t="s">
        <v>67</v>
      </c>
      <c r="V126" s="341">
        <f>IFERROR(V119/H119,"0")+IFERROR(V120/H120,"0")+IFERROR(V121/H121,"0")+IFERROR(V122/H122,"0")+IFERROR(V123/H123,"0")+IFERROR(V124/H124,"0")+IFERROR(V125/H125,"0")</f>
        <v>15.476190476190474</v>
      </c>
      <c r="W126" s="341">
        <f>IFERROR(W119/H119,"0")+IFERROR(W120/H120,"0")+IFERROR(W121/H121,"0")+IFERROR(W122/H122,"0")+IFERROR(W123/H123,"0")+IFERROR(W124/H124,"0")+IFERROR(W125/H125,"0")</f>
        <v>17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0.29865000000000003</v>
      </c>
      <c r="Y126" s="342"/>
      <c r="Z126" s="342"/>
    </row>
    <row r="127" spans="1:53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56"/>
      <c r="N127" s="349" t="s">
        <v>66</v>
      </c>
      <c r="O127" s="350"/>
      <c r="P127" s="350"/>
      <c r="Q127" s="350"/>
      <c r="R127" s="350"/>
      <c r="S127" s="350"/>
      <c r="T127" s="351"/>
      <c r="U127" s="37" t="s">
        <v>65</v>
      </c>
      <c r="V127" s="341">
        <f>IFERROR(SUM(V119:V125),"0")</f>
        <v>105</v>
      </c>
      <c r="W127" s="341">
        <f>IFERROR(SUM(W119:W125),"0")</f>
        <v>112.80000000000001</v>
      </c>
      <c r="X127" s="37"/>
      <c r="Y127" s="342"/>
      <c r="Z127" s="342"/>
    </row>
    <row r="128" spans="1:53" ht="16.5" customHeight="1" x14ac:dyDescent="0.25">
      <c r="A128" s="380" t="s">
        <v>213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34"/>
      <c r="Z128" s="334"/>
    </row>
    <row r="129" spans="1:53" ht="14.25" customHeight="1" x14ac:dyDescent="0.25">
      <c r="A129" s="347" t="s">
        <v>68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3">
        <v>4607091385168</v>
      </c>
      <c r="E130" s="344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46"/>
      <c r="P130" s="346"/>
      <c r="Q130" s="346"/>
      <c r="R130" s="344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3">
        <v>4607091385168</v>
      </c>
      <c r="E131" s="344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6"/>
      <c r="P131" s="346"/>
      <c r="Q131" s="346"/>
      <c r="R131" s="344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3">
        <v>4607091383256</v>
      </c>
      <c r="E132" s="344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46"/>
      <c r="P132" s="346"/>
      <c r="Q132" s="346"/>
      <c r="R132" s="344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3">
        <v>4607091385748</v>
      </c>
      <c r="E133" s="344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46"/>
      <c r="P133" s="346"/>
      <c r="Q133" s="346"/>
      <c r="R133" s="344"/>
      <c r="S133" s="34"/>
      <c r="T133" s="34"/>
      <c r="U133" s="35" t="s">
        <v>65</v>
      </c>
      <c r="V133" s="339">
        <v>63</v>
      </c>
      <c r="W133" s="340">
        <f>IFERROR(IF(V133="",0,CEILING((V133/$H133),1)*$H133),"")</f>
        <v>64.800000000000011</v>
      </c>
      <c r="X133" s="36">
        <f>IFERROR(IF(W133=0,"",ROUNDUP(W133/H133,0)*0.00753),"")</f>
        <v>0.18071999999999999</v>
      </c>
      <c r="Y133" s="56"/>
      <c r="Z133" s="57"/>
      <c r="AD133" s="58"/>
      <c r="BA133" s="129" t="s">
        <v>1</v>
      </c>
    </row>
    <row r="134" spans="1:53" x14ac:dyDescent="0.2">
      <c r="A134" s="355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56"/>
      <c r="N134" s="349" t="s">
        <v>66</v>
      </c>
      <c r="O134" s="350"/>
      <c r="P134" s="350"/>
      <c r="Q134" s="350"/>
      <c r="R134" s="350"/>
      <c r="S134" s="350"/>
      <c r="T134" s="351"/>
      <c r="U134" s="37" t="s">
        <v>67</v>
      </c>
      <c r="V134" s="341">
        <f>IFERROR(V130/H130,"0")+IFERROR(V131/H131,"0")+IFERROR(V132/H132,"0")+IFERROR(V133/H133,"0")</f>
        <v>23.333333333333332</v>
      </c>
      <c r="W134" s="341">
        <f>IFERROR(W130/H130,"0")+IFERROR(W131/H131,"0")+IFERROR(W132/H132,"0")+IFERROR(W133/H133,"0")</f>
        <v>24.000000000000004</v>
      </c>
      <c r="X134" s="341">
        <f>IFERROR(IF(X130="",0,X130),"0")+IFERROR(IF(X131="",0,X131),"0")+IFERROR(IF(X132="",0,X132),"0")+IFERROR(IF(X133="",0,X133),"0")</f>
        <v>0.18071999999999999</v>
      </c>
      <c r="Y134" s="342"/>
      <c r="Z134" s="342"/>
    </row>
    <row r="135" spans="1:53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56"/>
      <c r="N135" s="349" t="s">
        <v>66</v>
      </c>
      <c r="O135" s="350"/>
      <c r="P135" s="350"/>
      <c r="Q135" s="350"/>
      <c r="R135" s="350"/>
      <c r="S135" s="350"/>
      <c r="T135" s="351"/>
      <c r="U135" s="37" t="s">
        <v>65</v>
      </c>
      <c r="V135" s="341">
        <f>IFERROR(SUM(V130:V133),"0")</f>
        <v>63</v>
      </c>
      <c r="W135" s="341">
        <f>IFERROR(SUM(W130:W133),"0")</f>
        <v>64.800000000000011</v>
      </c>
      <c r="X135" s="37"/>
      <c r="Y135" s="342"/>
      <c r="Z135" s="342"/>
    </row>
    <row r="136" spans="1:53" ht="27.75" customHeight="1" x14ac:dyDescent="0.2">
      <c r="A136" s="431" t="s">
        <v>221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8"/>
      <c r="Z136" s="48"/>
    </row>
    <row r="137" spans="1:53" ht="16.5" customHeight="1" x14ac:dyDescent="0.25">
      <c r="A137" s="380" t="s">
        <v>222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34"/>
      <c r="Z137" s="334"/>
    </row>
    <row r="138" spans="1:53" ht="14.25" customHeight="1" x14ac:dyDescent="0.25">
      <c r="A138" s="347" t="s">
        <v>106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3">
        <v>4607091383423</v>
      </c>
      <c r="E139" s="344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46"/>
      <c r="P139" s="346"/>
      <c r="Q139" s="346"/>
      <c r="R139" s="344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3">
        <v>4607091381405</v>
      </c>
      <c r="E140" s="344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46"/>
      <c r="P140" s="346"/>
      <c r="Q140" s="346"/>
      <c r="R140" s="344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3">
        <v>4607091386516</v>
      </c>
      <c r="E141" s="344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46"/>
      <c r="P141" s="346"/>
      <c r="Q141" s="346"/>
      <c r="R141" s="344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56"/>
      <c r="N142" s="349" t="s">
        <v>66</v>
      </c>
      <c r="O142" s="350"/>
      <c r="P142" s="350"/>
      <c r="Q142" s="350"/>
      <c r="R142" s="350"/>
      <c r="S142" s="350"/>
      <c r="T142" s="351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6"/>
      <c r="N143" s="349" t="s">
        <v>66</v>
      </c>
      <c r="O143" s="350"/>
      <c r="P143" s="350"/>
      <c r="Q143" s="350"/>
      <c r="R143" s="350"/>
      <c r="S143" s="350"/>
      <c r="T143" s="351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80" t="s">
        <v>229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34"/>
      <c r="Z144" s="334"/>
    </row>
    <row r="145" spans="1:53" ht="14.25" customHeight="1" x14ac:dyDescent="0.25">
      <c r="A145" s="347" t="s">
        <v>60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3">
        <v>4680115880993</v>
      </c>
      <c r="E146" s="344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46"/>
      <c r="P146" s="346"/>
      <c r="Q146" s="346"/>
      <c r="R146" s="344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3">
        <v>4680115881761</v>
      </c>
      <c r="E147" s="344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46"/>
      <c r="P147" s="346"/>
      <c r="Q147" s="346"/>
      <c r="R147" s="344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3">
        <v>4680115881563</v>
      </c>
      <c r="E148" s="344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46"/>
      <c r="P148" s="346"/>
      <c r="Q148" s="346"/>
      <c r="R148" s="344"/>
      <c r="S148" s="34"/>
      <c r="T148" s="34"/>
      <c r="U148" s="35" t="s">
        <v>65</v>
      </c>
      <c r="V148" s="339">
        <v>16</v>
      </c>
      <c r="W148" s="340">
        <f t="shared" si="8"/>
        <v>16.8</v>
      </c>
      <c r="X148" s="36">
        <f>IFERROR(IF(W148=0,"",ROUNDUP(W148/H148,0)*0.00753),"")</f>
        <v>3.0120000000000001E-2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3">
        <v>4680115880986</v>
      </c>
      <c r="E149" s="344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46"/>
      <c r="P149" s="346"/>
      <c r="Q149" s="346"/>
      <c r="R149" s="344"/>
      <c r="S149" s="34"/>
      <c r="T149" s="34"/>
      <c r="U149" s="35" t="s">
        <v>65</v>
      </c>
      <c r="V149" s="339">
        <v>32</v>
      </c>
      <c r="W149" s="340">
        <f t="shared" si="8"/>
        <v>33.6</v>
      </c>
      <c r="X149" s="36">
        <f>IFERROR(IF(W149=0,"",ROUNDUP(W149/H149,0)*0.00502),"")</f>
        <v>8.0320000000000003E-2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3">
        <v>4680115880207</v>
      </c>
      <c r="E150" s="344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3">
        <v>4680115881785</v>
      </c>
      <c r="E151" s="344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3">
        <v>4680115881679</v>
      </c>
      <c r="E152" s="344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3">
        <v>4680115880191</v>
      </c>
      <c r="E153" s="344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3">
        <v>4680115883963</v>
      </c>
      <c r="E154" s="344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56"/>
      <c r="N155" s="349" t="s">
        <v>66</v>
      </c>
      <c r="O155" s="350"/>
      <c r="P155" s="350"/>
      <c r="Q155" s="350"/>
      <c r="R155" s="350"/>
      <c r="S155" s="350"/>
      <c r="T155" s="351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19.047619047619047</v>
      </c>
      <c r="W155" s="341">
        <f>IFERROR(W146/H146,"0")+IFERROR(W147/H147,"0")+IFERROR(W148/H148,"0")+IFERROR(W149/H149,"0")+IFERROR(W150/H150,"0")+IFERROR(W151/H151,"0")+IFERROR(W152/H152,"0")+IFERROR(W153/H153,"0")+IFERROR(W154/H154,"0")</f>
        <v>20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0.11044000000000001</v>
      </c>
      <c r="Y155" s="342"/>
      <c r="Z155" s="342"/>
    </row>
    <row r="156" spans="1:53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56"/>
      <c r="N156" s="349" t="s">
        <v>66</v>
      </c>
      <c r="O156" s="350"/>
      <c r="P156" s="350"/>
      <c r="Q156" s="350"/>
      <c r="R156" s="350"/>
      <c r="S156" s="350"/>
      <c r="T156" s="351"/>
      <c r="U156" s="37" t="s">
        <v>65</v>
      </c>
      <c r="V156" s="341">
        <f>IFERROR(SUM(V146:V154),"0")</f>
        <v>48</v>
      </c>
      <c r="W156" s="341">
        <f>IFERROR(SUM(W146:W154),"0")</f>
        <v>50.400000000000006</v>
      </c>
      <c r="X156" s="37"/>
      <c r="Y156" s="342"/>
      <c r="Z156" s="342"/>
    </row>
    <row r="157" spans="1:53" ht="16.5" customHeight="1" x14ac:dyDescent="0.25">
      <c r="A157" s="380" t="s">
        <v>248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34"/>
      <c r="Z157" s="334"/>
    </row>
    <row r="158" spans="1:53" ht="14.25" customHeight="1" x14ac:dyDescent="0.25">
      <c r="A158" s="347" t="s">
        <v>106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3">
        <v>4680115881402</v>
      </c>
      <c r="E159" s="344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46"/>
      <c r="P159" s="346"/>
      <c r="Q159" s="346"/>
      <c r="R159" s="344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3">
        <v>4680115881396</v>
      </c>
      <c r="E160" s="344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46"/>
      <c r="P160" s="346"/>
      <c r="Q160" s="346"/>
      <c r="R160" s="344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56"/>
      <c r="N161" s="349" t="s">
        <v>66</v>
      </c>
      <c r="O161" s="350"/>
      <c r="P161" s="350"/>
      <c r="Q161" s="350"/>
      <c r="R161" s="350"/>
      <c r="S161" s="350"/>
      <c r="T161" s="351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56"/>
      <c r="N162" s="349" t="s">
        <v>66</v>
      </c>
      <c r="O162" s="350"/>
      <c r="P162" s="350"/>
      <c r="Q162" s="350"/>
      <c r="R162" s="350"/>
      <c r="S162" s="350"/>
      <c r="T162" s="351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customHeight="1" x14ac:dyDescent="0.25">
      <c r="A163" s="347" t="s">
        <v>98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3">
        <v>4680115882935</v>
      </c>
      <c r="E164" s="344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3">
        <v>4680115880764</v>
      </c>
      <c r="E165" s="344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46"/>
      <c r="P165" s="346"/>
      <c r="Q165" s="346"/>
      <c r="R165" s="344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6"/>
      <c r="N166" s="349" t="s">
        <v>66</v>
      </c>
      <c r="O166" s="350"/>
      <c r="P166" s="350"/>
      <c r="Q166" s="350"/>
      <c r="R166" s="350"/>
      <c r="S166" s="350"/>
      <c r="T166" s="351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56"/>
      <c r="N167" s="349" t="s">
        <v>66</v>
      </c>
      <c r="O167" s="350"/>
      <c r="P167" s="350"/>
      <c r="Q167" s="350"/>
      <c r="R167" s="350"/>
      <c r="S167" s="350"/>
      <c r="T167" s="351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customHeight="1" x14ac:dyDescent="0.25">
      <c r="A168" s="347" t="s">
        <v>60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3">
        <v>4680115882683</v>
      </c>
      <c r="E169" s="344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112</v>
      </c>
      <c r="W169" s="340">
        <f>IFERROR(IF(V169="",0,CEILING((V169/$H169),1)*$H169),"")</f>
        <v>113.4</v>
      </c>
      <c r="X169" s="36">
        <f>IFERROR(IF(W169=0,"",ROUNDUP(W169/H169,0)*0.00937),"")</f>
        <v>0.19677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3">
        <v>4680115882690</v>
      </c>
      <c r="E170" s="344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46"/>
      <c r="P170" s="346"/>
      <c r="Q170" s="346"/>
      <c r="R170" s="344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3">
        <v>4680115882669</v>
      </c>
      <c r="E171" s="344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46"/>
      <c r="P171" s="346"/>
      <c r="Q171" s="346"/>
      <c r="R171" s="344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3">
        <v>4680115882676</v>
      </c>
      <c r="E172" s="344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46"/>
      <c r="P172" s="346"/>
      <c r="Q172" s="346"/>
      <c r="R172" s="344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56"/>
      <c r="N173" s="349" t="s">
        <v>66</v>
      </c>
      <c r="O173" s="350"/>
      <c r="P173" s="350"/>
      <c r="Q173" s="350"/>
      <c r="R173" s="350"/>
      <c r="S173" s="350"/>
      <c r="T173" s="351"/>
      <c r="U173" s="37" t="s">
        <v>67</v>
      </c>
      <c r="V173" s="341">
        <f>IFERROR(V169/H169,"0")+IFERROR(V170/H170,"0")+IFERROR(V171/H171,"0")+IFERROR(V172/H172,"0")</f>
        <v>20.74074074074074</v>
      </c>
      <c r="W173" s="341">
        <f>IFERROR(W169/H169,"0")+IFERROR(W170/H170,"0")+IFERROR(W171/H171,"0")+IFERROR(W172/H172,"0")</f>
        <v>21</v>
      </c>
      <c r="X173" s="341">
        <f>IFERROR(IF(X169="",0,X169),"0")+IFERROR(IF(X170="",0,X170),"0")+IFERROR(IF(X171="",0,X171),"0")+IFERROR(IF(X172="",0,X172),"0")</f>
        <v>0.19677</v>
      </c>
      <c r="Y173" s="342"/>
      <c r="Z173" s="342"/>
    </row>
    <row r="174" spans="1:53" x14ac:dyDescent="0.2">
      <c r="A174" s="34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56"/>
      <c r="N174" s="349" t="s">
        <v>66</v>
      </c>
      <c r="O174" s="350"/>
      <c r="P174" s="350"/>
      <c r="Q174" s="350"/>
      <c r="R174" s="350"/>
      <c r="S174" s="350"/>
      <c r="T174" s="351"/>
      <c r="U174" s="37" t="s">
        <v>65</v>
      </c>
      <c r="V174" s="341">
        <f>IFERROR(SUM(V169:V172),"0")</f>
        <v>112</v>
      </c>
      <c r="W174" s="341">
        <f>IFERROR(SUM(W169:W172),"0")</f>
        <v>113.4</v>
      </c>
      <c r="X174" s="37"/>
      <c r="Y174" s="342"/>
      <c r="Z174" s="342"/>
    </row>
    <row r="175" spans="1:53" ht="14.25" customHeight="1" x14ac:dyDescent="0.25">
      <c r="A175" s="347" t="s">
        <v>68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3">
        <v>4680115881556</v>
      </c>
      <c r="E176" s="344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3">
        <v>4680115880573</v>
      </c>
      <c r="E177" s="344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46"/>
      <c r="P177" s="346"/>
      <c r="Q177" s="346"/>
      <c r="R177" s="344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3">
        <v>4680115881594</v>
      </c>
      <c r="E178" s="344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46"/>
      <c r="P178" s="346"/>
      <c r="Q178" s="346"/>
      <c r="R178" s="344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3">
        <v>4680115881587</v>
      </c>
      <c r="E179" s="344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46"/>
      <c r="P179" s="346"/>
      <c r="Q179" s="346"/>
      <c r="R179" s="344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3">
        <v>4680115880962</v>
      </c>
      <c r="E180" s="344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6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3">
        <v>4680115881617</v>
      </c>
      <c r="E181" s="344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3">
        <v>4680115881228</v>
      </c>
      <c r="E182" s="344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167</v>
      </c>
      <c r="W182" s="340">
        <f t="shared" si="9"/>
        <v>168</v>
      </c>
      <c r="X182" s="36">
        <f>IFERROR(IF(W182=0,"",ROUNDUP(W182/H182,0)*0.00753),"")</f>
        <v>0.52710000000000001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3">
        <v>4680115881037</v>
      </c>
      <c r="E183" s="344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3">
        <v>4680115881211</v>
      </c>
      <c r="E184" s="344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3">
        <v>4680115881020</v>
      </c>
      <c r="E185" s="344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3">
        <v>4680115882195</v>
      </c>
      <c r="E186" s="344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242</v>
      </c>
      <c r="W186" s="340">
        <f t="shared" si="9"/>
        <v>242.39999999999998</v>
      </c>
      <c r="X186" s="36">
        <f t="shared" ref="X186:X192" si="10">IFERROR(IF(W186=0,"",ROUNDUP(W186/H186,0)*0.00753),"")</f>
        <v>0.76053000000000004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3">
        <v>4680115882607</v>
      </c>
      <c r="E187" s="344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3">
        <v>4680115880092</v>
      </c>
      <c r="E188" s="344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338</v>
      </c>
      <c r="W188" s="340">
        <f t="shared" si="9"/>
        <v>338.4</v>
      </c>
      <c r="X188" s="36">
        <f t="shared" si="10"/>
        <v>1.0617300000000001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3">
        <v>4680115880221</v>
      </c>
      <c r="E189" s="344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70</v>
      </c>
      <c r="W189" s="340">
        <f t="shared" si="9"/>
        <v>72</v>
      </c>
      <c r="X189" s="36">
        <f t="shared" si="10"/>
        <v>0.22590000000000002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3">
        <v>4680115882942</v>
      </c>
      <c r="E190" s="344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3">
        <v>4680115880504</v>
      </c>
      <c r="E191" s="344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38</v>
      </c>
      <c r="W191" s="340">
        <f t="shared" si="9"/>
        <v>38.4</v>
      </c>
      <c r="X191" s="36">
        <f t="shared" si="10"/>
        <v>0.12048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3">
        <v>4680115882164</v>
      </c>
      <c r="E192" s="344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348</v>
      </c>
      <c r="W192" s="340">
        <f t="shared" si="9"/>
        <v>348</v>
      </c>
      <c r="X192" s="36">
        <f t="shared" si="10"/>
        <v>1.09185</v>
      </c>
      <c r="Y192" s="56"/>
      <c r="Z192" s="57"/>
      <c r="AD192" s="58"/>
      <c r="BA192" s="166" t="s">
        <v>1</v>
      </c>
    </row>
    <row r="193" spans="1:53" x14ac:dyDescent="0.2">
      <c r="A193" s="355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56"/>
      <c r="N193" s="349" t="s">
        <v>66</v>
      </c>
      <c r="O193" s="350"/>
      <c r="P193" s="350"/>
      <c r="Q193" s="350"/>
      <c r="R193" s="350"/>
      <c r="S193" s="350"/>
      <c r="T193" s="351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501.25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503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3.7875900000000002</v>
      </c>
      <c r="Y193" s="342"/>
      <c r="Z193" s="342"/>
    </row>
    <row r="194" spans="1:53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56"/>
      <c r="N194" s="349" t="s">
        <v>66</v>
      </c>
      <c r="O194" s="350"/>
      <c r="P194" s="350"/>
      <c r="Q194" s="350"/>
      <c r="R194" s="350"/>
      <c r="S194" s="350"/>
      <c r="T194" s="351"/>
      <c r="U194" s="37" t="s">
        <v>65</v>
      </c>
      <c r="V194" s="341">
        <f>IFERROR(SUM(V176:V192),"0")</f>
        <v>1203</v>
      </c>
      <c r="W194" s="341">
        <f>IFERROR(SUM(W176:W192),"0")</f>
        <v>1207.1999999999998</v>
      </c>
      <c r="X194" s="37"/>
      <c r="Y194" s="342"/>
      <c r="Z194" s="342"/>
    </row>
    <row r="195" spans="1:53" ht="14.25" customHeight="1" x14ac:dyDescent="0.25">
      <c r="A195" s="347" t="s">
        <v>199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3">
        <v>4680115882874</v>
      </c>
      <c r="E196" s="344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3">
        <v>4680115884434</v>
      </c>
      <c r="E197" s="344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46"/>
      <c r="P197" s="346"/>
      <c r="Q197" s="346"/>
      <c r="R197" s="344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3">
        <v>4680115880801</v>
      </c>
      <c r="E198" s="344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46"/>
      <c r="P198" s="346"/>
      <c r="Q198" s="346"/>
      <c r="R198" s="344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3">
        <v>4680115880818</v>
      </c>
      <c r="E199" s="344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46"/>
      <c r="P199" s="346"/>
      <c r="Q199" s="346"/>
      <c r="R199" s="344"/>
      <c r="S199" s="34"/>
      <c r="T199" s="34"/>
      <c r="U199" s="35" t="s">
        <v>65</v>
      </c>
      <c r="V199" s="339">
        <v>53</v>
      </c>
      <c r="W199" s="340">
        <f>IFERROR(IF(V199="",0,CEILING((V199/$H199),1)*$H199),"")</f>
        <v>55.199999999999996</v>
      </c>
      <c r="X199" s="36">
        <f>IFERROR(IF(W199=0,"",ROUNDUP(W199/H199,0)*0.00753),"")</f>
        <v>0.17319000000000001</v>
      </c>
      <c r="Y199" s="56"/>
      <c r="Z199" s="57"/>
      <c r="AD199" s="58"/>
      <c r="BA199" s="170" t="s">
        <v>1</v>
      </c>
    </row>
    <row r="200" spans="1:53" x14ac:dyDescent="0.2">
      <c r="A200" s="355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56"/>
      <c r="N200" s="349" t="s">
        <v>66</v>
      </c>
      <c r="O200" s="350"/>
      <c r="P200" s="350"/>
      <c r="Q200" s="350"/>
      <c r="R200" s="350"/>
      <c r="S200" s="350"/>
      <c r="T200" s="351"/>
      <c r="U200" s="37" t="s">
        <v>67</v>
      </c>
      <c r="V200" s="341">
        <f>IFERROR(V196/H196,"0")+IFERROR(V197/H197,"0")+IFERROR(V198/H198,"0")+IFERROR(V199/H199,"0")</f>
        <v>22.083333333333336</v>
      </c>
      <c r="W200" s="341">
        <f>IFERROR(W196/H196,"0")+IFERROR(W197/H197,"0")+IFERROR(W198/H198,"0")+IFERROR(W199/H199,"0")</f>
        <v>23</v>
      </c>
      <c r="X200" s="341">
        <f>IFERROR(IF(X196="",0,X196),"0")+IFERROR(IF(X197="",0,X197),"0")+IFERROR(IF(X198="",0,X198),"0")+IFERROR(IF(X199="",0,X199),"0")</f>
        <v>0.17319000000000001</v>
      </c>
      <c r="Y200" s="342"/>
      <c r="Z200" s="342"/>
    </row>
    <row r="201" spans="1:53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56"/>
      <c r="N201" s="349" t="s">
        <v>66</v>
      </c>
      <c r="O201" s="350"/>
      <c r="P201" s="350"/>
      <c r="Q201" s="350"/>
      <c r="R201" s="350"/>
      <c r="S201" s="350"/>
      <c r="T201" s="351"/>
      <c r="U201" s="37" t="s">
        <v>65</v>
      </c>
      <c r="V201" s="341">
        <f>IFERROR(SUM(V196:V199),"0")</f>
        <v>53</v>
      </c>
      <c r="W201" s="341">
        <f>IFERROR(SUM(W196:W199),"0")</f>
        <v>55.199999999999996</v>
      </c>
      <c r="X201" s="37"/>
      <c r="Y201" s="342"/>
      <c r="Z201" s="342"/>
    </row>
    <row r="202" spans="1:53" ht="16.5" customHeight="1" x14ac:dyDescent="0.25">
      <c r="A202" s="380" t="s">
        <v>307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34"/>
      <c r="Z202" s="334"/>
    </row>
    <row r="203" spans="1:53" ht="14.25" customHeight="1" x14ac:dyDescent="0.25">
      <c r="A203" s="347" t="s">
        <v>60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3">
        <v>4607091389845</v>
      </c>
      <c r="E204" s="344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46"/>
      <c r="P204" s="346"/>
      <c r="Q204" s="346"/>
      <c r="R204" s="344"/>
      <c r="S204" s="34"/>
      <c r="T204" s="34"/>
      <c r="U204" s="35" t="s">
        <v>65</v>
      </c>
      <c r="V204" s="339">
        <v>3.5</v>
      </c>
      <c r="W204" s="340">
        <f>IFERROR(IF(V204="",0,CEILING((V204/$H204),1)*$H204),"")</f>
        <v>4.2</v>
      </c>
      <c r="X204" s="36">
        <f>IFERROR(IF(W204=0,"",ROUNDUP(W204/H204,0)*0.00502),"")</f>
        <v>1.004E-2</v>
      </c>
      <c r="Y204" s="56"/>
      <c r="Z204" s="57"/>
      <c r="AD204" s="58"/>
      <c r="BA204" s="171" t="s">
        <v>1</v>
      </c>
    </row>
    <row r="205" spans="1:53" x14ac:dyDescent="0.2">
      <c r="A205" s="355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6"/>
      <c r="N205" s="349" t="s">
        <v>66</v>
      </c>
      <c r="O205" s="350"/>
      <c r="P205" s="350"/>
      <c r="Q205" s="350"/>
      <c r="R205" s="350"/>
      <c r="S205" s="350"/>
      <c r="T205" s="351"/>
      <c r="U205" s="37" t="s">
        <v>67</v>
      </c>
      <c r="V205" s="341">
        <f>IFERROR(V204/H204,"0")</f>
        <v>1.6666666666666665</v>
      </c>
      <c r="W205" s="341">
        <f>IFERROR(W204/H204,"0")</f>
        <v>2</v>
      </c>
      <c r="X205" s="341">
        <f>IFERROR(IF(X204="",0,X204),"0")</f>
        <v>1.004E-2</v>
      </c>
      <c r="Y205" s="342"/>
      <c r="Z205" s="342"/>
    </row>
    <row r="206" spans="1:53" x14ac:dyDescent="0.2">
      <c r="A206" s="348"/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56"/>
      <c r="N206" s="349" t="s">
        <v>66</v>
      </c>
      <c r="O206" s="350"/>
      <c r="P206" s="350"/>
      <c r="Q206" s="350"/>
      <c r="R206" s="350"/>
      <c r="S206" s="350"/>
      <c r="T206" s="351"/>
      <c r="U206" s="37" t="s">
        <v>65</v>
      </c>
      <c r="V206" s="341">
        <f>IFERROR(SUM(V204:V204),"0")</f>
        <v>3.5</v>
      </c>
      <c r="W206" s="341">
        <f>IFERROR(SUM(W204:W204),"0")</f>
        <v>4.2</v>
      </c>
      <c r="X206" s="37"/>
      <c r="Y206" s="342"/>
      <c r="Z206" s="342"/>
    </row>
    <row r="207" spans="1:53" ht="16.5" customHeight="1" x14ac:dyDescent="0.25">
      <c r="A207" s="380" t="s">
        <v>310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4"/>
      <c r="Z207" s="334"/>
    </row>
    <row r="208" spans="1:53" ht="14.25" customHeight="1" x14ac:dyDescent="0.25">
      <c r="A208" s="347" t="s">
        <v>106</v>
      </c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3">
        <v>4680115884137</v>
      </c>
      <c r="E209" s="344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49" t="s">
        <v>313</v>
      </c>
      <c r="O209" s="346"/>
      <c r="P209" s="346"/>
      <c r="Q209" s="346"/>
      <c r="R209" s="344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3">
        <v>4680115884144</v>
      </c>
      <c r="E210" s="344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46"/>
      <c r="P210" s="346"/>
      <c r="Q210" s="346"/>
      <c r="R210" s="344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3">
        <v>4680115884236</v>
      </c>
      <c r="E211" s="344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46"/>
      <c r="P211" s="346"/>
      <c r="Q211" s="346"/>
      <c r="R211" s="344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3">
        <v>4680115884175</v>
      </c>
      <c r="E212" s="344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3" t="s">
        <v>323</v>
      </c>
      <c r="O212" s="346"/>
      <c r="P212" s="346"/>
      <c r="Q212" s="346"/>
      <c r="R212" s="344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3">
        <v>4680115884182</v>
      </c>
      <c r="E213" s="344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0" t="s">
        <v>326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3">
        <v>4680115884205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29" t="s">
        <v>329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55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56"/>
      <c r="N215" s="349" t="s">
        <v>66</v>
      </c>
      <c r="O215" s="350"/>
      <c r="P215" s="350"/>
      <c r="Q215" s="350"/>
      <c r="R215" s="350"/>
      <c r="S215" s="350"/>
      <c r="T215" s="351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48"/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56"/>
      <c r="N216" s="349" t="s">
        <v>66</v>
      </c>
      <c r="O216" s="350"/>
      <c r="P216" s="350"/>
      <c r="Q216" s="350"/>
      <c r="R216" s="350"/>
      <c r="S216" s="350"/>
      <c r="T216" s="351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80" t="s">
        <v>330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34"/>
      <c r="Z217" s="334"/>
    </row>
    <row r="218" spans="1:53" ht="14.25" customHeight="1" x14ac:dyDescent="0.25">
      <c r="A218" s="347" t="s">
        <v>106</v>
      </c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3">
        <v>4607091387445</v>
      </c>
      <c r="E219" s="344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6"/>
      <c r="P219" s="346"/>
      <c r="Q219" s="346"/>
      <c r="R219" s="344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3">
        <v>4607091386004</v>
      </c>
      <c r="E220" s="344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6"/>
      <c r="P220" s="346"/>
      <c r="Q220" s="346"/>
      <c r="R220" s="344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3">
        <v>4607091386004</v>
      </c>
      <c r="E221" s="344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6"/>
      <c r="P221" s="346"/>
      <c r="Q221" s="346"/>
      <c r="R221" s="344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3">
        <v>4607091386073</v>
      </c>
      <c r="E222" s="344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6"/>
      <c r="P222" s="346"/>
      <c r="Q222" s="346"/>
      <c r="R222" s="344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3">
        <v>4607091387322</v>
      </c>
      <c r="E223" s="344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3">
        <v>4607091387322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3">
        <v>4607091387377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3">
        <v>4607091387353</v>
      </c>
      <c r="E226" s="344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3">
        <v>4607091386011</v>
      </c>
      <c r="E227" s="344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3">
        <v>4607091387308</v>
      </c>
      <c r="E228" s="344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3">
        <v>4607091387339</v>
      </c>
      <c r="E229" s="344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3">
        <v>4680115882638</v>
      </c>
      <c r="E230" s="344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3">
        <v>4680115881938</v>
      </c>
      <c r="E231" s="344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3">
        <v>4607091387346</v>
      </c>
      <c r="E232" s="344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3">
        <v>4607091389807</v>
      </c>
      <c r="E233" s="344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56"/>
      <c r="N234" s="349" t="s">
        <v>66</v>
      </c>
      <c r="O234" s="350"/>
      <c r="P234" s="350"/>
      <c r="Q234" s="350"/>
      <c r="R234" s="350"/>
      <c r="S234" s="350"/>
      <c r="T234" s="351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56"/>
      <c r="N235" s="349" t="s">
        <v>66</v>
      </c>
      <c r="O235" s="350"/>
      <c r="P235" s="350"/>
      <c r="Q235" s="350"/>
      <c r="R235" s="350"/>
      <c r="S235" s="350"/>
      <c r="T235" s="351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47" t="s">
        <v>98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3">
        <v>4680115881914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55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6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6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47" t="s">
        <v>60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3">
        <v>4607091387193</v>
      </c>
      <c r="E241" s="344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3">
        <v>4607091387230</v>
      </c>
      <c r="E242" s="344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6"/>
      <c r="P242" s="346"/>
      <c r="Q242" s="346"/>
      <c r="R242" s="344"/>
      <c r="S242" s="34"/>
      <c r="T242" s="34"/>
      <c r="U242" s="35" t="s">
        <v>65</v>
      </c>
      <c r="V242" s="339">
        <v>13</v>
      </c>
      <c r="W242" s="340">
        <f>IFERROR(IF(V242="",0,CEILING((V242/$H242),1)*$H242),"")</f>
        <v>16.8</v>
      </c>
      <c r="X242" s="36">
        <f>IFERROR(IF(W242=0,"",ROUNDUP(W242/H242,0)*0.00753),"")</f>
        <v>3.0120000000000001E-2</v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3">
        <v>4607091387285</v>
      </c>
      <c r="E243" s="344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6"/>
      <c r="P243" s="346"/>
      <c r="Q243" s="346"/>
      <c r="R243" s="344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3">
        <v>4680115880481</v>
      </c>
      <c r="E244" s="344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6"/>
      <c r="P244" s="346"/>
      <c r="Q244" s="346"/>
      <c r="R244" s="344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56"/>
      <c r="N245" s="349" t="s">
        <v>66</v>
      </c>
      <c r="O245" s="350"/>
      <c r="P245" s="350"/>
      <c r="Q245" s="350"/>
      <c r="R245" s="350"/>
      <c r="S245" s="350"/>
      <c r="T245" s="351"/>
      <c r="U245" s="37" t="s">
        <v>67</v>
      </c>
      <c r="V245" s="341">
        <f>IFERROR(V241/H241,"0")+IFERROR(V242/H242,"0")+IFERROR(V243/H243,"0")+IFERROR(V244/H244,"0")</f>
        <v>3.0952380952380949</v>
      </c>
      <c r="W245" s="341">
        <f>IFERROR(W241/H241,"0")+IFERROR(W242/H242,"0")+IFERROR(W243/H243,"0")+IFERROR(W244/H244,"0")</f>
        <v>4</v>
      </c>
      <c r="X245" s="341">
        <f>IFERROR(IF(X241="",0,X241),"0")+IFERROR(IF(X242="",0,X242),"0")+IFERROR(IF(X243="",0,X243),"0")+IFERROR(IF(X244="",0,X244),"0")</f>
        <v>3.0120000000000001E-2</v>
      </c>
      <c r="Y245" s="342"/>
      <c r="Z245" s="342"/>
    </row>
    <row r="246" spans="1:53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56"/>
      <c r="N246" s="349" t="s">
        <v>66</v>
      </c>
      <c r="O246" s="350"/>
      <c r="P246" s="350"/>
      <c r="Q246" s="350"/>
      <c r="R246" s="350"/>
      <c r="S246" s="350"/>
      <c r="T246" s="351"/>
      <c r="U246" s="37" t="s">
        <v>65</v>
      </c>
      <c r="V246" s="341">
        <f>IFERROR(SUM(V241:V244),"0")</f>
        <v>13</v>
      </c>
      <c r="W246" s="341">
        <f>IFERROR(SUM(W241:W244),"0")</f>
        <v>16.8</v>
      </c>
      <c r="X246" s="37"/>
      <c r="Y246" s="342"/>
      <c r="Z246" s="342"/>
    </row>
    <row r="247" spans="1:53" ht="14.25" customHeight="1" x14ac:dyDescent="0.25">
      <c r="A247" s="347" t="s">
        <v>68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3">
        <v>4607091387766</v>
      </c>
      <c r="E248" s="344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3">
        <v>4607091387957</v>
      </c>
      <c r="E249" s="344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6"/>
      <c r="P249" s="346"/>
      <c r="Q249" s="346"/>
      <c r="R249" s="344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3">
        <v>4607091387964</v>
      </c>
      <c r="E250" s="344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6"/>
      <c r="P250" s="346"/>
      <c r="Q250" s="346"/>
      <c r="R250" s="344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3">
        <v>4680115883604</v>
      </c>
      <c r="E251" s="344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46"/>
      <c r="P251" s="346"/>
      <c r="Q251" s="346"/>
      <c r="R251" s="344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3">
        <v>4680115883567</v>
      </c>
      <c r="E252" s="344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3">
        <v>4607091381672</v>
      </c>
      <c r="E253" s="344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3">
        <v>4607091387537</v>
      </c>
      <c r="E254" s="344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3">
        <v>4607091387513</v>
      </c>
      <c r="E255" s="344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20</v>
      </c>
      <c r="W255" s="340">
        <f t="shared" si="14"/>
        <v>21.6</v>
      </c>
      <c r="X255" s="36">
        <f>IFERROR(IF(W255=0,"",ROUNDUP(W255/H255,0)*0.00753),"")</f>
        <v>6.0240000000000002E-2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3">
        <v>4680115880511</v>
      </c>
      <c r="E256" s="344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3">
        <v>4680115880412</v>
      </c>
      <c r="E257" s="344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56"/>
      <c r="N258" s="349" t="s">
        <v>66</v>
      </c>
      <c r="O258" s="350"/>
      <c r="P258" s="350"/>
      <c r="Q258" s="350"/>
      <c r="R258" s="350"/>
      <c r="S258" s="350"/>
      <c r="T258" s="351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7.4074074074074066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8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6.0240000000000002E-2</v>
      </c>
      <c r="Y258" s="342"/>
      <c r="Z258" s="342"/>
    </row>
    <row r="259" spans="1:53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56"/>
      <c r="N259" s="349" t="s">
        <v>66</v>
      </c>
      <c r="O259" s="350"/>
      <c r="P259" s="350"/>
      <c r="Q259" s="350"/>
      <c r="R259" s="350"/>
      <c r="S259" s="350"/>
      <c r="T259" s="351"/>
      <c r="U259" s="37" t="s">
        <v>65</v>
      </c>
      <c r="V259" s="341">
        <f>IFERROR(SUM(V248:V257),"0")</f>
        <v>20</v>
      </c>
      <c r="W259" s="341">
        <f>IFERROR(SUM(W248:W257),"0")</f>
        <v>21.6</v>
      </c>
      <c r="X259" s="37"/>
      <c r="Y259" s="342"/>
      <c r="Z259" s="342"/>
    </row>
    <row r="260" spans="1:53" ht="14.25" customHeight="1" x14ac:dyDescent="0.25">
      <c r="A260" s="347" t="s">
        <v>199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3">
        <v>4607091380880</v>
      </c>
      <c r="E261" s="344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3">
        <v>4607091384482</v>
      </c>
      <c r="E262" s="344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6"/>
      <c r="P262" s="346"/>
      <c r="Q262" s="346"/>
      <c r="R262" s="344"/>
      <c r="S262" s="34"/>
      <c r="T262" s="34"/>
      <c r="U262" s="35" t="s">
        <v>65</v>
      </c>
      <c r="V262" s="339">
        <v>116</v>
      </c>
      <c r="W262" s="340">
        <f>IFERROR(IF(V262="",0,CEILING((V262/$H262),1)*$H262),"")</f>
        <v>117</v>
      </c>
      <c r="X262" s="36">
        <f>IFERROR(IF(W262=0,"",ROUNDUP(W262/H262,0)*0.02175),"")</f>
        <v>0.32624999999999998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3">
        <v>4607091380897</v>
      </c>
      <c r="E263" s="344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6"/>
      <c r="P263" s="346"/>
      <c r="Q263" s="346"/>
      <c r="R263" s="344"/>
      <c r="S263" s="34"/>
      <c r="T263" s="34"/>
      <c r="U263" s="35" t="s">
        <v>65</v>
      </c>
      <c r="V263" s="339">
        <v>31</v>
      </c>
      <c r="W263" s="340">
        <f>IFERROR(IF(V263="",0,CEILING((V263/$H263),1)*$H263),"")</f>
        <v>33.6</v>
      </c>
      <c r="X263" s="36">
        <f>IFERROR(IF(W263=0,"",ROUNDUP(W263/H263,0)*0.02175),"")</f>
        <v>8.6999999999999994E-2</v>
      </c>
      <c r="Y263" s="56"/>
      <c r="Z263" s="57"/>
      <c r="AD263" s="58"/>
      <c r="BA263" s="210" t="s">
        <v>1</v>
      </c>
    </row>
    <row r="264" spans="1:53" x14ac:dyDescent="0.2">
      <c r="A264" s="355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56"/>
      <c r="N264" s="349" t="s">
        <v>66</v>
      </c>
      <c r="O264" s="350"/>
      <c r="P264" s="350"/>
      <c r="Q264" s="350"/>
      <c r="R264" s="350"/>
      <c r="S264" s="350"/>
      <c r="T264" s="351"/>
      <c r="U264" s="37" t="s">
        <v>67</v>
      </c>
      <c r="V264" s="341">
        <f>IFERROR(V261/H261,"0")+IFERROR(V262/H262,"0")+IFERROR(V263/H263,"0")</f>
        <v>18.562271062271062</v>
      </c>
      <c r="W264" s="341">
        <f>IFERROR(W261/H261,"0")+IFERROR(W262/H262,"0")+IFERROR(W263/H263,"0")</f>
        <v>19</v>
      </c>
      <c r="X264" s="341">
        <f>IFERROR(IF(X261="",0,X261),"0")+IFERROR(IF(X262="",0,X262),"0")+IFERROR(IF(X263="",0,X263),"0")</f>
        <v>0.41325000000000001</v>
      </c>
      <c r="Y264" s="342"/>
      <c r="Z264" s="342"/>
    </row>
    <row r="265" spans="1:53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56"/>
      <c r="N265" s="349" t="s">
        <v>66</v>
      </c>
      <c r="O265" s="350"/>
      <c r="P265" s="350"/>
      <c r="Q265" s="350"/>
      <c r="R265" s="350"/>
      <c r="S265" s="350"/>
      <c r="T265" s="351"/>
      <c r="U265" s="37" t="s">
        <v>65</v>
      </c>
      <c r="V265" s="341">
        <f>IFERROR(SUM(V261:V263),"0")</f>
        <v>147</v>
      </c>
      <c r="W265" s="341">
        <f>IFERROR(SUM(W261:W263),"0")</f>
        <v>150.6</v>
      </c>
      <c r="X265" s="37"/>
      <c r="Y265" s="342"/>
      <c r="Z265" s="342"/>
    </row>
    <row r="266" spans="1:53" ht="14.25" customHeight="1" x14ac:dyDescent="0.25">
      <c r="A266" s="347" t="s">
        <v>84</v>
      </c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3">
        <v>4607091388374</v>
      </c>
      <c r="E267" s="344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59" t="s">
        <v>397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3">
        <v>4607091388381</v>
      </c>
      <c r="E268" s="344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5" t="s">
        <v>400</v>
      </c>
      <c r="O268" s="346"/>
      <c r="P268" s="346"/>
      <c r="Q268" s="346"/>
      <c r="R268" s="344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3">
        <v>4607091388404</v>
      </c>
      <c r="E269" s="344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6"/>
      <c r="P269" s="346"/>
      <c r="Q269" s="346"/>
      <c r="R269" s="344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55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56"/>
      <c r="N270" s="349" t="s">
        <v>66</v>
      </c>
      <c r="O270" s="350"/>
      <c r="P270" s="350"/>
      <c r="Q270" s="350"/>
      <c r="R270" s="350"/>
      <c r="S270" s="350"/>
      <c r="T270" s="351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56"/>
      <c r="N271" s="349" t="s">
        <v>66</v>
      </c>
      <c r="O271" s="350"/>
      <c r="P271" s="350"/>
      <c r="Q271" s="350"/>
      <c r="R271" s="350"/>
      <c r="S271" s="350"/>
      <c r="T271" s="351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customHeight="1" x14ac:dyDescent="0.25">
      <c r="A272" s="347" t="s">
        <v>403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3">
        <v>4680115881808</v>
      </c>
      <c r="E273" s="344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3">
        <v>4680115881822</v>
      </c>
      <c r="E274" s="344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6"/>
      <c r="P274" s="346"/>
      <c r="Q274" s="346"/>
      <c r="R274" s="344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3">
        <v>4680115880016</v>
      </c>
      <c r="E275" s="344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6"/>
      <c r="P275" s="346"/>
      <c r="Q275" s="346"/>
      <c r="R275" s="344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55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56"/>
      <c r="N276" s="349" t="s">
        <v>66</v>
      </c>
      <c r="O276" s="350"/>
      <c r="P276" s="350"/>
      <c r="Q276" s="350"/>
      <c r="R276" s="350"/>
      <c r="S276" s="350"/>
      <c r="T276" s="351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56"/>
      <c r="N277" s="349" t="s">
        <v>66</v>
      </c>
      <c r="O277" s="350"/>
      <c r="P277" s="350"/>
      <c r="Q277" s="350"/>
      <c r="R277" s="350"/>
      <c r="S277" s="350"/>
      <c r="T277" s="351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80" t="s">
        <v>412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34"/>
      <c r="Z278" s="334"/>
    </row>
    <row r="279" spans="1:53" ht="14.25" customHeight="1" x14ac:dyDescent="0.25">
      <c r="A279" s="347" t="s">
        <v>106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3">
        <v>4607091387421</v>
      </c>
      <c r="E280" s="344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6"/>
      <c r="P280" s="346"/>
      <c r="Q280" s="346"/>
      <c r="R280" s="344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3">
        <v>4607091387421</v>
      </c>
      <c r="E281" s="344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6"/>
      <c r="P281" s="346"/>
      <c r="Q281" s="346"/>
      <c r="R281" s="344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3">
        <v>4607091387452</v>
      </c>
      <c r="E282" s="344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60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6"/>
      <c r="P282" s="346"/>
      <c r="Q282" s="346"/>
      <c r="R282" s="344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3">
        <v>4607091387452</v>
      </c>
      <c r="E283" s="344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6"/>
      <c r="P283" s="346"/>
      <c r="Q283" s="346"/>
      <c r="R283" s="344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3">
        <v>4607091387452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3">
        <v>4607091385984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3">
        <v>4607091387438</v>
      </c>
      <c r="E286" s="344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3">
        <v>4607091387469</v>
      </c>
      <c r="E287" s="344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56"/>
      <c r="N288" s="349" t="s">
        <v>66</v>
      </c>
      <c r="O288" s="350"/>
      <c r="P288" s="350"/>
      <c r="Q288" s="350"/>
      <c r="R288" s="350"/>
      <c r="S288" s="350"/>
      <c r="T288" s="351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56"/>
      <c r="N289" s="349" t="s">
        <v>66</v>
      </c>
      <c r="O289" s="350"/>
      <c r="P289" s="350"/>
      <c r="Q289" s="350"/>
      <c r="R289" s="350"/>
      <c r="S289" s="350"/>
      <c r="T289" s="351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customHeight="1" x14ac:dyDescent="0.25">
      <c r="A290" s="347" t="s">
        <v>60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3">
        <v>4607091387292</v>
      </c>
      <c r="E291" s="344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3">
        <v>4607091387315</v>
      </c>
      <c r="E292" s="344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6"/>
      <c r="P292" s="346"/>
      <c r="Q292" s="346"/>
      <c r="R292" s="344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55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6"/>
      <c r="N293" s="349" t="s">
        <v>66</v>
      </c>
      <c r="O293" s="350"/>
      <c r="P293" s="350"/>
      <c r="Q293" s="350"/>
      <c r="R293" s="350"/>
      <c r="S293" s="350"/>
      <c r="T293" s="351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56"/>
      <c r="N294" s="349" t="s">
        <v>66</v>
      </c>
      <c r="O294" s="350"/>
      <c r="P294" s="350"/>
      <c r="Q294" s="350"/>
      <c r="R294" s="350"/>
      <c r="S294" s="350"/>
      <c r="T294" s="351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80" t="s">
        <v>430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34"/>
      <c r="Z295" s="334"/>
    </row>
    <row r="296" spans="1:53" ht="14.25" customHeight="1" x14ac:dyDescent="0.25">
      <c r="A296" s="347" t="s">
        <v>60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3">
        <v>4607091383836</v>
      </c>
      <c r="E297" s="344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6"/>
      <c r="P297" s="346"/>
      <c r="Q297" s="346"/>
      <c r="R297" s="344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55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6"/>
      <c r="N298" s="349" t="s">
        <v>66</v>
      </c>
      <c r="O298" s="350"/>
      <c r="P298" s="350"/>
      <c r="Q298" s="350"/>
      <c r="R298" s="350"/>
      <c r="S298" s="350"/>
      <c r="T298" s="351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56"/>
      <c r="N299" s="349" t="s">
        <v>66</v>
      </c>
      <c r="O299" s="350"/>
      <c r="P299" s="350"/>
      <c r="Q299" s="350"/>
      <c r="R299" s="350"/>
      <c r="S299" s="350"/>
      <c r="T299" s="351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customHeight="1" x14ac:dyDescent="0.25">
      <c r="A300" s="347" t="s">
        <v>68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3">
        <v>4607091387919</v>
      </c>
      <c r="E301" s="344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55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6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6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47" t="s">
        <v>199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3">
        <v>4607091388831</v>
      </c>
      <c r="E305" s="344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7</v>
      </c>
      <c r="W305" s="340">
        <f>IFERROR(IF(V305="",0,CEILING((V305/$H305),1)*$H305),"")</f>
        <v>9.1199999999999992</v>
      </c>
      <c r="X305" s="36">
        <f>IFERROR(IF(W305=0,"",ROUNDUP(W305/H305,0)*0.00753),"")</f>
        <v>3.0120000000000001E-2</v>
      </c>
      <c r="Y305" s="56"/>
      <c r="Z305" s="57"/>
      <c r="AD305" s="58"/>
      <c r="BA305" s="229" t="s">
        <v>1</v>
      </c>
    </row>
    <row r="306" spans="1:53" x14ac:dyDescent="0.2">
      <c r="A306" s="355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6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3.0701754385964914</v>
      </c>
      <c r="W306" s="341">
        <f>IFERROR(W305/H305,"0")</f>
        <v>4</v>
      </c>
      <c r="X306" s="341">
        <f>IFERROR(IF(X305="",0,X305),"0")</f>
        <v>3.0120000000000001E-2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6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7</v>
      </c>
      <c r="W307" s="341">
        <f>IFERROR(SUM(W305:W305),"0")</f>
        <v>9.1199999999999992</v>
      </c>
      <c r="X307" s="37"/>
      <c r="Y307" s="342"/>
      <c r="Z307" s="342"/>
    </row>
    <row r="308" spans="1:53" ht="14.25" customHeight="1" x14ac:dyDescent="0.25">
      <c r="A308" s="347" t="s">
        <v>84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3">
        <v>4607091383102</v>
      </c>
      <c r="E309" s="344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55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6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6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customHeight="1" x14ac:dyDescent="0.2">
      <c r="A312" s="431" t="s">
        <v>439</v>
      </c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8"/>
      <c r="Z312" s="48"/>
    </row>
    <row r="313" spans="1:53" ht="16.5" customHeight="1" x14ac:dyDescent="0.25">
      <c r="A313" s="380" t="s">
        <v>440</v>
      </c>
      <c r="B313" s="348"/>
      <c r="C313" s="348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  <c r="P313" s="348"/>
      <c r="Q313" s="348"/>
      <c r="R313" s="348"/>
      <c r="S313" s="348"/>
      <c r="T313" s="348"/>
      <c r="U313" s="348"/>
      <c r="V313" s="348"/>
      <c r="W313" s="348"/>
      <c r="X313" s="348"/>
      <c r="Y313" s="334"/>
      <c r="Z313" s="334"/>
    </row>
    <row r="314" spans="1:53" ht="14.25" customHeight="1" x14ac:dyDescent="0.25">
      <c r="A314" s="347" t="s">
        <v>106</v>
      </c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3">
        <v>4607091383997</v>
      </c>
      <c r="E315" s="344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3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6"/>
      <c r="P315" s="346"/>
      <c r="Q315" s="346"/>
      <c r="R315" s="344"/>
      <c r="S315" s="34"/>
      <c r="T315" s="34"/>
      <c r="U315" s="35" t="s">
        <v>65</v>
      </c>
      <c r="V315" s="339">
        <v>669</v>
      </c>
      <c r="W315" s="340">
        <f t="shared" ref="W315:W322" si="16">IFERROR(IF(V315="",0,CEILING((V315/$H315),1)*$H315),"")</f>
        <v>675</v>
      </c>
      <c r="X315" s="36">
        <f>IFERROR(IF(W315=0,"",ROUNDUP(W315/H315,0)*0.02175),"")</f>
        <v>0.9787499999999999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3">
        <v>4607091383997</v>
      </c>
      <c r="E316" s="344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6"/>
      <c r="P316" s="346"/>
      <c r="Q316" s="346"/>
      <c r="R316" s="344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3">
        <v>4607091384130</v>
      </c>
      <c r="E317" s="344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6"/>
      <c r="P317" s="346"/>
      <c r="Q317" s="346"/>
      <c r="R317" s="344"/>
      <c r="S317" s="34"/>
      <c r="T317" s="34"/>
      <c r="U317" s="35" t="s">
        <v>65</v>
      </c>
      <c r="V317" s="339">
        <v>286</v>
      </c>
      <c r="W317" s="340">
        <f t="shared" si="16"/>
        <v>300</v>
      </c>
      <c r="X317" s="36">
        <f>IFERROR(IF(W317=0,"",ROUNDUP(W317/H317,0)*0.02175),"")</f>
        <v>0.43499999999999994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3">
        <v>4607091384130</v>
      </c>
      <c r="E318" s="344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6"/>
      <c r="P318" s="346"/>
      <c r="Q318" s="346"/>
      <c r="R318" s="344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3">
        <v>4607091384147</v>
      </c>
      <c r="E319" s="344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1820</v>
      </c>
      <c r="W319" s="340">
        <f t="shared" si="16"/>
        <v>1830</v>
      </c>
      <c r="X319" s="36">
        <f>IFERROR(IF(W319=0,"",ROUNDUP(W319/H319,0)*0.02175),"")</f>
        <v>2.6534999999999997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3">
        <v>4607091384147</v>
      </c>
      <c r="E320" s="344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7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46"/>
      <c r="P320" s="346"/>
      <c r="Q320" s="346"/>
      <c r="R320" s="344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3">
        <v>4607091384154</v>
      </c>
      <c r="E321" s="344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6"/>
      <c r="P321" s="346"/>
      <c r="Q321" s="346"/>
      <c r="R321" s="344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3">
        <v>4607091384161</v>
      </c>
      <c r="E322" s="344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6"/>
      <c r="P322" s="346"/>
      <c r="Q322" s="346"/>
      <c r="R322" s="344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5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56"/>
      <c r="N323" s="349" t="s">
        <v>66</v>
      </c>
      <c r="O323" s="350"/>
      <c r="P323" s="350"/>
      <c r="Q323" s="350"/>
      <c r="R323" s="350"/>
      <c r="S323" s="350"/>
      <c r="T323" s="351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185</v>
      </c>
      <c r="W323" s="341">
        <f>IFERROR(W315/H315,"0")+IFERROR(W316/H316,"0")+IFERROR(W317/H317,"0")+IFERROR(W318/H318,"0")+IFERROR(W319/H319,"0")+IFERROR(W320/H320,"0")+IFERROR(W321/H321,"0")+IFERROR(W322/H322,"0")</f>
        <v>187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4.0672499999999996</v>
      </c>
      <c r="Y323" s="342"/>
      <c r="Z323" s="342"/>
    </row>
    <row r="324" spans="1:53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56"/>
      <c r="N324" s="349" t="s">
        <v>66</v>
      </c>
      <c r="O324" s="350"/>
      <c r="P324" s="350"/>
      <c r="Q324" s="350"/>
      <c r="R324" s="350"/>
      <c r="S324" s="350"/>
      <c r="T324" s="351"/>
      <c r="U324" s="37" t="s">
        <v>65</v>
      </c>
      <c r="V324" s="341">
        <f>IFERROR(SUM(V315:V322),"0")</f>
        <v>2775</v>
      </c>
      <c r="W324" s="341">
        <f>IFERROR(SUM(W315:W322),"0")</f>
        <v>2805</v>
      </c>
      <c r="X324" s="37"/>
      <c r="Y324" s="342"/>
      <c r="Z324" s="342"/>
    </row>
    <row r="325" spans="1:53" ht="14.25" customHeight="1" x14ac:dyDescent="0.25">
      <c r="A325" s="347" t="s">
        <v>98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3">
        <v>4607091383980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947</v>
      </c>
      <c r="W326" s="340">
        <f>IFERROR(IF(V326="",0,CEILING((V326/$H326),1)*$H326),"")</f>
        <v>960</v>
      </c>
      <c r="X326" s="36">
        <f>IFERROR(IF(W326=0,"",ROUNDUP(W326/H326,0)*0.02175),"")</f>
        <v>1.3919999999999999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3">
        <v>4680115883314</v>
      </c>
      <c r="E327" s="344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3">
        <v>4607091384178</v>
      </c>
      <c r="E328" s="344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4</v>
      </c>
      <c r="W328" s="340">
        <f>IFERROR(IF(V328="",0,CEILING((V328/$H328),1)*$H328),"")</f>
        <v>4</v>
      </c>
      <c r="X328" s="36">
        <f>IFERROR(IF(W328=0,"",ROUNDUP(W328/H328,0)*0.00937),"")</f>
        <v>9.3699999999999999E-3</v>
      </c>
      <c r="Y328" s="56"/>
      <c r="Z328" s="57"/>
      <c r="AD328" s="58"/>
      <c r="BA328" s="241" t="s">
        <v>1</v>
      </c>
    </row>
    <row r="329" spans="1:53" x14ac:dyDescent="0.2">
      <c r="A329" s="355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56"/>
      <c r="N329" s="349" t="s">
        <v>66</v>
      </c>
      <c r="O329" s="350"/>
      <c r="P329" s="350"/>
      <c r="Q329" s="350"/>
      <c r="R329" s="350"/>
      <c r="S329" s="350"/>
      <c r="T329" s="351"/>
      <c r="U329" s="37" t="s">
        <v>67</v>
      </c>
      <c r="V329" s="341">
        <f>IFERROR(V326/H326,"0")+IFERROR(V327/H327,"0")+IFERROR(V328/H328,"0")</f>
        <v>64.133333333333326</v>
      </c>
      <c r="W329" s="341">
        <f>IFERROR(W326/H326,"0")+IFERROR(W327/H327,"0")+IFERROR(W328/H328,"0")</f>
        <v>65</v>
      </c>
      <c r="X329" s="341">
        <f>IFERROR(IF(X326="",0,X326),"0")+IFERROR(IF(X327="",0,X327),"0")+IFERROR(IF(X328="",0,X328),"0")</f>
        <v>1.40137</v>
      </c>
      <c r="Y329" s="342"/>
      <c r="Z329" s="342"/>
    </row>
    <row r="330" spans="1:53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56"/>
      <c r="N330" s="349" t="s">
        <v>66</v>
      </c>
      <c r="O330" s="350"/>
      <c r="P330" s="350"/>
      <c r="Q330" s="350"/>
      <c r="R330" s="350"/>
      <c r="S330" s="350"/>
      <c r="T330" s="351"/>
      <c r="U330" s="37" t="s">
        <v>65</v>
      </c>
      <c r="V330" s="341">
        <f>IFERROR(SUM(V326:V328),"0")</f>
        <v>951</v>
      </c>
      <c r="W330" s="341">
        <f>IFERROR(SUM(W326:W328),"0")</f>
        <v>964</v>
      </c>
      <c r="X330" s="37"/>
      <c r="Y330" s="342"/>
      <c r="Z330" s="342"/>
    </row>
    <row r="331" spans="1:53" ht="14.25" customHeight="1" x14ac:dyDescent="0.25">
      <c r="A331" s="347" t="s">
        <v>68</v>
      </c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3">
        <v>4607091383928</v>
      </c>
      <c r="E332" s="344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68" t="s">
        <v>462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3">
        <v>4607091384260</v>
      </c>
      <c r="E333" s="344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6"/>
      <c r="P333" s="346"/>
      <c r="Q333" s="346"/>
      <c r="R333" s="344"/>
      <c r="S333" s="34"/>
      <c r="T333" s="34"/>
      <c r="U333" s="35" t="s">
        <v>65</v>
      </c>
      <c r="V333" s="339">
        <v>141</v>
      </c>
      <c r="W333" s="340">
        <f>IFERROR(IF(V333="",0,CEILING((V333/$H333),1)*$H333),"")</f>
        <v>148.19999999999999</v>
      </c>
      <c r="X333" s="36">
        <f>IFERROR(IF(W333=0,"",ROUNDUP(W333/H333,0)*0.02175),"")</f>
        <v>0.41324999999999995</v>
      </c>
      <c r="Y333" s="56"/>
      <c r="Z333" s="57"/>
      <c r="AD333" s="58"/>
      <c r="BA333" s="243" t="s">
        <v>1</v>
      </c>
    </row>
    <row r="334" spans="1:53" x14ac:dyDescent="0.2">
      <c r="A334" s="355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6"/>
      <c r="N334" s="349" t="s">
        <v>66</v>
      </c>
      <c r="O334" s="350"/>
      <c r="P334" s="350"/>
      <c r="Q334" s="350"/>
      <c r="R334" s="350"/>
      <c r="S334" s="350"/>
      <c r="T334" s="351"/>
      <c r="U334" s="37" t="s">
        <v>67</v>
      </c>
      <c r="V334" s="341">
        <f>IFERROR(V332/H332,"0")+IFERROR(V333/H333,"0")</f>
        <v>18.076923076923077</v>
      </c>
      <c r="W334" s="341">
        <f>IFERROR(W332/H332,"0")+IFERROR(W333/H333,"0")</f>
        <v>19</v>
      </c>
      <c r="X334" s="341">
        <f>IFERROR(IF(X332="",0,X332),"0")+IFERROR(IF(X333="",0,X333),"0")</f>
        <v>0.41324999999999995</v>
      </c>
      <c r="Y334" s="342"/>
      <c r="Z334" s="342"/>
    </row>
    <row r="335" spans="1:53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56"/>
      <c r="N335" s="349" t="s">
        <v>66</v>
      </c>
      <c r="O335" s="350"/>
      <c r="P335" s="350"/>
      <c r="Q335" s="350"/>
      <c r="R335" s="350"/>
      <c r="S335" s="350"/>
      <c r="T335" s="351"/>
      <c r="U335" s="37" t="s">
        <v>65</v>
      </c>
      <c r="V335" s="341">
        <f>IFERROR(SUM(V332:V333),"0")</f>
        <v>141</v>
      </c>
      <c r="W335" s="341">
        <f>IFERROR(SUM(W332:W333),"0")</f>
        <v>148.19999999999999</v>
      </c>
      <c r="X335" s="37"/>
      <c r="Y335" s="342"/>
      <c r="Z335" s="342"/>
    </row>
    <row r="336" spans="1:53" ht="14.25" customHeight="1" x14ac:dyDescent="0.25">
      <c r="A336" s="347" t="s">
        <v>199</v>
      </c>
      <c r="B336" s="348"/>
      <c r="C336" s="348"/>
      <c r="D336" s="348"/>
      <c r="E336" s="348"/>
      <c r="F336" s="348"/>
      <c r="G336" s="348"/>
      <c r="H336" s="348"/>
      <c r="I336" s="348"/>
      <c r="J336" s="348"/>
      <c r="K336" s="348"/>
      <c r="L336" s="348"/>
      <c r="M336" s="348"/>
      <c r="N336" s="348"/>
      <c r="O336" s="348"/>
      <c r="P336" s="348"/>
      <c r="Q336" s="348"/>
      <c r="R336" s="348"/>
      <c r="S336" s="348"/>
      <c r="T336" s="348"/>
      <c r="U336" s="348"/>
      <c r="V336" s="348"/>
      <c r="W336" s="348"/>
      <c r="X336" s="348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3">
        <v>4607091384673</v>
      </c>
      <c r="E337" s="344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x14ac:dyDescent="0.2">
      <c r="A338" s="355"/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56"/>
      <c r="N338" s="349" t="s">
        <v>66</v>
      </c>
      <c r="O338" s="350"/>
      <c r="P338" s="350"/>
      <c r="Q338" s="350"/>
      <c r="R338" s="350"/>
      <c r="S338" s="350"/>
      <c r="T338" s="351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x14ac:dyDescent="0.2">
      <c r="A339" s="348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6"/>
      <c r="N339" s="349" t="s">
        <v>66</v>
      </c>
      <c r="O339" s="350"/>
      <c r="P339" s="350"/>
      <c r="Q339" s="350"/>
      <c r="R339" s="350"/>
      <c r="S339" s="350"/>
      <c r="T339" s="351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customHeight="1" x14ac:dyDescent="0.25">
      <c r="A340" s="380" t="s">
        <v>467</v>
      </c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48"/>
      <c r="N340" s="348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  <c r="Y340" s="334"/>
      <c r="Z340" s="334"/>
    </row>
    <row r="341" spans="1:53" ht="14.25" customHeight="1" x14ac:dyDescent="0.25">
      <c r="A341" s="347" t="s">
        <v>106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3">
        <v>4607091384185</v>
      </c>
      <c r="E342" s="344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3">
        <v>4607091384192</v>
      </c>
      <c r="E343" s="344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3">
        <v>4680115881907</v>
      </c>
      <c r="E344" s="344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6"/>
      <c r="P344" s="346"/>
      <c r="Q344" s="346"/>
      <c r="R344" s="344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3">
        <v>4680115883925</v>
      </c>
      <c r="E345" s="344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46"/>
      <c r="P345" s="346"/>
      <c r="Q345" s="346"/>
      <c r="R345" s="344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3">
        <v>4607091384680</v>
      </c>
      <c r="E346" s="344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6"/>
      <c r="P346" s="346"/>
      <c r="Q346" s="346"/>
      <c r="R346" s="344"/>
      <c r="S346" s="34"/>
      <c r="T346" s="34"/>
      <c r="U346" s="35" t="s">
        <v>65</v>
      </c>
      <c r="V346" s="339">
        <v>25</v>
      </c>
      <c r="W346" s="340">
        <f>IFERROR(IF(V346="",0,CEILING((V346/$H346),1)*$H346),"")</f>
        <v>28</v>
      </c>
      <c r="X346" s="36">
        <f>IFERROR(IF(W346=0,"",ROUNDUP(W346/H346,0)*0.00937),"")</f>
        <v>6.5589999999999996E-2</v>
      </c>
      <c r="Y346" s="56"/>
      <c r="Z346" s="57"/>
      <c r="AD346" s="58"/>
      <c r="BA346" s="249" t="s">
        <v>1</v>
      </c>
    </row>
    <row r="347" spans="1:53" x14ac:dyDescent="0.2">
      <c r="A347" s="355"/>
      <c r="B347" s="348"/>
      <c r="C347" s="348"/>
      <c r="D347" s="348"/>
      <c r="E347" s="348"/>
      <c r="F347" s="348"/>
      <c r="G347" s="348"/>
      <c r="H347" s="348"/>
      <c r="I347" s="348"/>
      <c r="J347" s="348"/>
      <c r="K347" s="348"/>
      <c r="L347" s="348"/>
      <c r="M347" s="356"/>
      <c r="N347" s="349" t="s">
        <v>66</v>
      </c>
      <c r="O347" s="350"/>
      <c r="P347" s="350"/>
      <c r="Q347" s="350"/>
      <c r="R347" s="350"/>
      <c r="S347" s="350"/>
      <c r="T347" s="351"/>
      <c r="U347" s="37" t="s">
        <v>67</v>
      </c>
      <c r="V347" s="341">
        <f>IFERROR(V342/H342,"0")+IFERROR(V343/H343,"0")+IFERROR(V344/H344,"0")+IFERROR(V345/H345,"0")+IFERROR(V346/H346,"0")</f>
        <v>6.25</v>
      </c>
      <c r="W347" s="341">
        <f>IFERROR(W342/H342,"0")+IFERROR(W343/H343,"0")+IFERROR(W344/H344,"0")+IFERROR(W345/H345,"0")+IFERROR(W346/H346,"0")</f>
        <v>7</v>
      </c>
      <c r="X347" s="341">
        <f>IFERROR(IF(X342="",0,X342),"0")+IFERROR(IF(X343="",0,X343),"0")+IFERROR(IF(X344="",0,X344),"0")+IFERROR(IF(X345="",0,X345),"0")+IFERROR(IF(X346="",0,X346),"0")</f>
        <v>6.5589999999999996E-2</v>
      </c>
      <c r="Y347" s="342"/>
      <c r="Z347" s="342"/>
    </row>
    <row r="348" spans="1:53" x14ac:dyDescent="0.2">
      <c r="A348" s="348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6"/>
      <c r="N348" s="349" t="s">
        <v>66</v>
      </c>
      <c r="O348" s="350"/>
      <c r="P348" s="350"/>
      <c r="Q348" s="350"/>
      <c r="R348" s="350"/>
      <c r="S348" s="350"/>
      <c r="T348" s="351"/>
      <c r="U348" s="37" t="s">
        <v>65</v>
      </c>
      <c r="V348" s="341">
        <f>IFERROR(SUM(V342:V346),"0")</f>
        <v>25</v>
      </c>
      <c r="W348" s="341">
        <f>IFERROR(SUM(W342:W346),"0")</f>
        <v>28</v>
      </c>
      <c r="X348" s="37"/>
      <c r="Y348" s="342"/>
      <c r="Z348" s="342"/>
    </row>
    <row r="349" spans="1:53" ht="14.25" customHeight="1" x14ac:dyDescent="0.25">
      <c r="A349" s="347" t="s">
        <v>60</v>
      </c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48"/>
      <c r="N349" s="348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3">
        <v>4607091384802</v>
      </c>
      <c r="E350" s="344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6"/>
      <c r="P350" s="346"/>
      <c r="Q350" s="346"/>
      <c r="R350" s="344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3">
        <v>4607091384826</v>
      </c>
      <c r="E351" s="344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6"/>
      <c r="P351" s="346"/>
      <c r="Q351" s="346"/>
      <c r="R351" s="344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5"/>
      <c r="B352" s="348"/>
      <c r="C352" s="348"/>
      <c r="D352" s="348"/>
      <c r="E352" s="348"/>
      <c r="F352" s="348"/>
      <c r="G352" s="348"/>
      <c r="H352" s="348"/>
      <c r="I352" s="348"/>
      <c r="J352" s="348"/>
      <c r="K352" s="348"/>
      <c r="L352" s="348"/>
      <c r="M352" s="356"/>
      <c r="N352" s="349" t="s">
        <v>66</v>
      </c>
      <c r="O352" s="350"/>
      <c r="P352" s="350"/>
      <c r="Q352" s="350"/>
      <c r="R352" s="350"/>
      <c r="S352" s="350"/>
      <c r="T352" s="351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x14ac:dyDescent="0.2">
      <c r="A353" s="348"/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56"/>
      <c r="N353" s="349" t="s">
        <v>66</v>
      </c>
      <c r="O353" s="350"/>
      <c r="P353" s="350"/>
      <c r="Q353" s="350"/>
      <c r="R353" s="350"/>
      <c r="S353" s="350"/>
      <c r="T353" s="351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customHeight="1" x14ac:dyDescent="0.25">
      <c r="A354" s="347" t="s">
        <v>68</v>
      </c>
      <c r="B354" s="348"/>
      <c r="C354" s="348"/>
      <c r="D354" s="348"/>
      <c r="E354" s="348"/>
      <c r="F354" s="348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3">
        <v>4607091384246</v>
      </c>
      <c r="E355" s="344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872</v>
      </c>
      <c r="W355" s="340">
        <f>IFERROR(IF(V355="",0,CEILING((V355/$H355),1)*$H355),"")</f>
        <v>873.6</v>
      </c>
      <c r="X355" s="36">
        <f>IFERROR(IF(W355=0,"",ROUNDUP(W355/H355,0)*0.02175),"")</f>
        <v>2.4359999999999999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3">
        <v>4680115881976</v>
      </c>
      <c r="E356" s="344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3">
        <v>4607091384253</v>
      </c>
      <c r="E357" s="344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6"/>
      <c r="P357" s="346"/>
      <c r="Q357" s="346"/>
      <c r="R357" s="344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3">
        <v>4680115881969</v>
      </c>
      <c r="E358" s="344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6"/>
      <c r="P358" s="346"/>
      <c r="Q358" s="346"/>
      <c r="R358" s="344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5"/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56"/>
      <c r="N359" s="349" t="s">
        <v>66</v>
      </c>
      <c r="O359" s="350"/>
      <c r="P359" s="350"/>
      <c r="Q359" s="350"/>
      <c r="R359" s="350"/>
      <c r="S359" s="350"/>
      <c r="T359" s="351"/>
      <c r="U359" s="37" t="s">
        <v>67</v>
      </c>
      <c r="V359" s="341">
        <f>IFERROR(V355/H355,"0")+IFERROR(V356/H356,"0")+IFERROR(V357/H357,"0")+IFERROR(V358/H358,"0")</f>
        <v>111.7948717948718</v>
      </c>
      <c r="W359" s="341">
        <f>IFERROR(W355/H355,"0")+IFERROR(W356/H356,"0")+IFERROR(W357/H357,"0")+IFERROR(W358/H358,"0")</f>
        <v>112</v>
      </c>
      <c r="X359" s="341">
        <f>IFERROR(IF(X355="",0,X355),"0")+IFERROR(IF(X356="",0,X356),"0")+IFERROR(IF(X357="",0,X357),"0")+IFERROR(IF(X358="",0,X358),"0")</f>
        <v>2.4359999999999999</v>
      </c>
      <c r="Y359" s="342"/>
      <c r="Z359" s="342"/>
    </row>
    <row r="360" spans="1:53" x14ac:dyDescent="0.2">
      <c r="A360" s="348"/>
      <c r="B360" s="348"/>
      <c r="C360" s="348"/>
      <c r="D360" s="348"/>
      <c r="E360" s="348"/>
      <c r="F360" s="348"/>
      <c r="G360" s="348"/>
      <c r="H360" s="348"/>
      <c r="I360" s="348"/>
      <c r="J360" s="348"/>
      <c r="K360" s="348"/>
      <c r="L360" s="348"/>
      <c r="M360" s="356"/>
      <c r="N360" s="349" t="s">
        <v>66</v>
      </c>
      <c r="O360" s="350"/>
      <c r="P360" s="350"/>
      <c r="Q360" s="350"/>
      <c r="R360" s="350"/>
      <c r="S360" s="350"/>
      <c r="T360" s="351"/>
      <c r="U360" s="37" t="s">
        <v>65</v>
      </c>
      <c r="V360" s="341">
        <f>IFERROR(SUM(V355:V358),"0")</f>
        <v>872</v>
      </c>
      <c r="W360" s="341">
        <f>IFERROR(SUM(W355:W358),"0")</f>
        <v>873.6</v>
      </c>
      <c r="X360" s="37"/>
      <c r="Y360" s="342"/>
      <c r="Z360" s="342"/>
    </row>
    <row r="361" spans="1:53" ht="14.25" customHeight="1" x14ac:dyDescent="0.25">
      <c r="A361" s="347" t="s">
        <v>199</v>
      </c>
      <c r="B361" s="348"/>
      <c r="C361" s="348"/>
      <c r="D361" s="348"/>
      <c r="E361" s="348"/>
      <c r="F361" s="348"/>
      <c r="G361" s="348"/>
      <c r="H361" s="348"/>
      <c r="I361" s="348"/>
      <c r="J361" s="348"/>
      <c r="K361" s="348"/>
      <c r="L361" s="348"/>
      <c r="M361" s="348"/>
      <c r="N361" s="348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3">
        <v>4607091389357</v>
      </c>
      <c r="E362" s="344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6"/>
      <c r="P362" s="346"/>
      <c r="Q362" s="346"/>
      <c r="R362" s="344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55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6"/>
      <c r="N363" s="349" t="s">
        <v>66</v>
      </c>
      <c r="O363" s="350"/>
      <c r="P363" s="350"/>
      <c r="Q363" s="350"/>
      <c r="R363" s="350"/>
      <c r="S363" s="350"/>
      <c r="T363" s="351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48"/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56"/>
      <c r="N364" s="349" t="s">
        <v>66</v>
      </c>
      <c r="O364" s="350"/>
      <c r="P364" s="350"/>
      <c r="Q364" s="350"/>
      <c r="R364" s="350"/>
      <c r="S364" s="350"/>
      <c r="T364" s="351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431" t="s">
        <v>492</v>
      </c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8"/>
      <c r="Z365" s="48"/>
    </row>
    <row r="366" spans="1:53" ht="16.5" customHeight="1" x14ac:dyDescent="0.25">
      <c r="A366" s="380" t="s">
        <v>493</v>
      </c>
      <c r="B366" s="348"/>
      <c r="C366" s="348"/>
      <c r="D366" s="348"/>
      <c r="E366" s="348"/>
      <c r="F366" s="348"/>
      <c r="G366" s="348"/>
      <c r="H366" s="348"/>
      <c r="I366" s="348"/>
      <c r="J366" s="348"/>
      <c r="K366" s="348"/>
      <c r="L366" s="348"/>
      <c r="M366" s="348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34"/>
      <c r="Z366" s="334"/>
    </row>
    <row r="367" spans="1:53" ht="14.25" customHeight="1" x14ac:dyDescent="0.25">
      <c r="A367" s="347" t="s">
        <v>106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3">
        <v>4607091389708</v>
      </c>
      <c r="E368" s="344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3">
        <v>4607091389692</v>
      </c>
      <c r="E369" s="344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6"/>
      <c r="P369" s="346"/>
      <c r="Q369" s="346"/>
      <c r="R369" s="344"/>
      <c r="S369" s="34"/>
      <c r="T369" s="34"/>
      <c r="U369" s="35" t="s">
        <v>65</v>
      </c>
      <c r="V369" s="339">
        <v>56</v>
      </c>
      <c r="W369" s="340">
        <f>IFERROR(IF(V369="",0,CEILING((V369/$H369),1)*$H369),"")</f>
        <v>56.7</v>
      </c>
      <c r="X369" s="36">
        <f>IFERROR(IF(W369=0,"",ROUNDUP(W369/H369,0)*0.00753),"")</f>
        <v>0.15812999999999999</v>
      </c>
      <c r="Y369" s="56"/>
      <c r="Z369" s="57"/>
      <c r="AD369" s="58"/>
      <c r="BA369" s="258" t="s">
        <v>1</v>
      </c>
    </row>
    <row r="370" spans="1:53" x14ac:dyDescent="0.2">
      <c r="A370" s="355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6"/>
      <c r="N370" s="349" t="s">
        <v>66</v>
      </c>
      <c r="O370" s="350"/>
      <c r="P370" s="350"/>
      <c r="Q370" s="350"/>
      <c r="R370" s="350"/>
      <c r="S370" s="350"/>
      <c r="T370" s="351"/>
      <c r="U370" s="37" t="s">
        <v>67</v>
      </c>
      <c r="V370" s="341">
        <f>IFERROR(V368/H368,"0")+IFERROR(V369/H369,"0")</f>
        <v>20.74074074074074</v>
      </c>
      <c r="W370" s="341">
        <f>IFERROR(W368/H368,"0")+IFERROR(W369/H369,"0")</f>
        <v>21</v>
      </c>
      <c r="X370" s="341">
        <f>IFERROR(IF(X368="",0,X368),"0")+IFERROR(IF(X369="",0,X369),"0")</f>
        <v>0.15812999999999999</v>
      </c>
      <c r="Y370" s="342"/>
      <c r="Z370" s="342"/>
    </row>
    <row r="371" spans="1:53" x14ac:dyDescent="0.2">
      <c r="A371" s="348"/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56"/>
      <c r="N371" s="349" t="s">
        <v>66</v>
      </c>
      <c r="O371" s="350"/>
      <c r="P371" s="350"/>
      <c r="Q371" s="350"/>
      <c r="R371" s="350"/>
      <c r="S371" s="350"/>
      <c r="T371" s="351"/>
      <c r="U371" s="37" t="s">
        <v>65</v>
      </c>
      <c r="V371" s="341">
        <f>IFERROR(SUM(V368:V369),"0")</f>
        <v>56</v>
      </c>
      <c r="W371" s="341">
        <f>IFERROR(SUM(W368:W369),"0")</f>
        <v>56.7</v>
      </c>
      <c r="X371" s="37"/>
      <c r="Y371" s="342"/>
      <c r="Z371" s="342"/>
    </row>
    <row r="372" spans="1:53" ht="14.25" customHeight="1" x14ac:dyDescent="0.25">
      <c r="A372" s="347" t="s">
        <v>60</v>
      </c>
      <c r="B372" s="348"/>
      <c r="C372" s="348"/>
      <c r="D372" s="348"/>
      <c r="E372" s="348"/>
      <c r="F372" s="348"/>
      <c r="G372" s="348"/>
      <c r="H372" s="348"/>
      <c r="I372" s="348"/>
      <c r="J372" s="348"/>
      <c r="K372" s="348"/>
      <c r="L372" s="348"/>
      <c r="M372" s="348"/>
      <c r="N372" s="348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3">
        <v>4607091389753</v>
      </c>
      <c r="E373" s="344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6"/>
      <c r="P373" s="346"/>
      <c r="Q373" s="346"/>
      <c r="R373" s="344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3">
        <v>4607091389760</v>
      </c>
      <c r="E374" s="344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6"/>
      <c r="P374" s="346"/>
      <c r="Q374" s="346"/>
      <c r="R374" s="344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3">
        <v>4607091389746</v>
      </c>
      <c r="E375" s="344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6"/>
      <c r="P375" s="346"/>
      <c r="Q375" s="346"/>
      <c r="R375" s="344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3">
        <v>4680115882928</v>
      </c>
      <c r="E376" s="344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6"/>
      <c r="P376" s="346"/>
      <c r="Q376" s="346"/>
      <c r="R376" s="344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3">
        <v>4680115883147</v>
      </c>
      <c r="E377" s="344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6"/>
      <c r="P377" s="346"/>
      <c r="Q377" s="346"/>
      <c r="R377" s="344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3">
        <v>4607091384338</v>
      </c>
      <c r="E378" s="344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3">
        <v>4680115883154</v>
      </c>
      <c r="E379" s="344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3">
        <v>4607091389524</v>
      </c>
      <c r="E380" s="344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6"/>
      <c r="P380" s="346"/>
      <c r="Q380" s="346"/>
      <c r="R380" s="344"/>
      <c r="S380" s="34"/>
      <c r="T380" s="34"/>
      <c r="U380" s="35" t="s">
        <v>65</v>
      </c>
      <c r="V380" s="339">
        <v>59</v>
      </c>
      <c r="W380" s="340">
        <f t="shared" si="17"/>
        <v>60.900000000000006</v>
      </c>
      <c r="X380" s="36">
        <f t="shared" si="18"/>
        <v>0.14558000000000001</v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3">
        <v>4680115883161</v>
      </c>
      <c r="E381" s="344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6"/>
      <c r="P381" s="346"/>
      <c r="Q381" s="346"/>
      <c r="R381" s="344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3">
        <v>4607091384345</v>
      </c>
      <c r="E382" s="344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6"/>
      <c r="P382" s="346"/>
      <c r="Q382" s="346"/>
      <c r="R382" s="344"/>
      <c r="S382" s="34"/>
      <c r="T382" s="34"/>
      <c r="U382" s="35" t="s">
        <v>65</v>
      </c>
      <c r="V382" s="339">
        <v>9</v>
      </c>
      <c r="W382" s="340">
        <f t="shared" si="17"/>
        <v>10.5</v>
      </c>
      <c r="X382" s="36">
        <f t="shared" si="18"/>
        <v>2.5100000000000001E-2</v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3">
        <v>4680115883178</v>
      </c>
      <c r="E383" s="344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3">
        <v>4607091389531</v>
      </c>
      <c r="E384" s="344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56</v>
      </c>
      <c r="W384" s="340">
        <f t="shared" si="17"/>
        <v>56.7</v>
      </c>
      <c r="X384" s="36">
        <f t="shared" si="18"/>
        <v>0.13553999999999999</v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3">
        <v>4680115883185</v>
      </c>
      <c r="E385" s="344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5"/>
      <c r="B386" s="348"/>
      <c r="C386" s="348"/>
      <c r="D386" s="348"/>
      <c r="E386" s="348"/>
      <c r="F386" s="348"/>
      <c r="G386" s="348"/>
      <c r="H386" s="348"/>
      <c r="I386" s="348"/>
      <c r="J386" s="348"/>
      <c r="K386" s="348"/>
      <c r="L386" s="348"/>
      <c r="M386" s="356"/>
      <c r="N386" s="349" t="s">
        <v>66</v>
      </c>
      <c r="O386" s="350"/>
      <c r="P386" s="350"/>
      <c r="Q386" s="350"/>
      <c r="R386" s="350"/>
      <c r="S386" s="350"/>
      <c r="T386" s="351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59.047619047619044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61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0.30622000000000005</v>
      </c>
      <c r="Y386" s="342"/>
      <c r="Z386" s="342"/>
    </row>
    <row r="387" spans="1:53" x14ac:dyDescent="0.2">
      <c r="A387" s="348"/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56"/>
      <c r="N387" s="349" t="s">
        <v>66</v>
      </c>
      <c r="O387" s="350"/>
      <c r="P387" s="350"/>
      <c r="Q387" s="350"/>
      <c r="R387" s="350"/>
      <c r="S387" s="350"/>
      <c r="T387" s="351"/>
      <c r="U387" s="37" t="s">
        <v>65</v>
      </c>
      <c r="V387" s="341">
        <f>IFERROR(SUM(V373:V385),"0")</f>
        <v>124</v>
      </c>
      <c r="W387" s="341">
        <f>IFERROR(SUM(W373:W385),"0")</f>
        <v>128.10000000000002</v>
      </c>
      <c r="X387" s="37"/>
      <c r="Y387" s="342"/>
      <c r="Z387" s="342"/>
    </row>
    <row r="388" spans="1:53" ht="14.25" customHeight="1" x14ac:dyDescent="0.25">
      <c r="A388" s="347" t="s">
        <v>68</v>
      </c>
      <c r="B388" s="348"/>
      <c r="C388" s="348"/>
      <c r="D388" s="348"/>
      <c r="E388" s="348"/>
      <c r="F388" s="348"/>
      <c r="G388" s="348"/>
      <c r="H388" s="348"/>
      <c r="I388" s="348"/>
      <c r="J388" s="348"/>
      <c r="K388" s="348"/>
      <c r="L388" s="348"/>
      <c r="M388" s="348"/>
      <c r="N388" s="348"/>
      <c r="O388" s="348"/>
      <c r="P388" s="348"/>
      <c r="Q388" s="348"/>
      <c r="R388" s="348"/>
      <c r="S388" s="348"/>
      <c r="T388" s="348"/>
      <c r="U388" s="348"/>
      <c r="V388" s="348"/>
      <c r="W388" s="348"/>
      <c r="X388" s="348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3">
        <v>4607091389685</v>
      </c>
      <c r="E389" s="344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3">
        <v>4607091389654</v>
      </c>
      <c r="E390" s="344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3">
        <v>4607091384352</v>
      </c>
      <c r="E391" s="344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3">
        <v>4607091389661</v>
      </c>
      <c r="E392" s="344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55"/>
      <c r="B393" s="348"/>
      <c r="C393" s="348"/>
      <c r="D393" s="348"/>
      <c r="E393" s="348"/>
      <c r="F393" s="348"/>
      <c r="G393" s="348"/>
      <c r="H393" s="348"/>
      <c r="I393" s="348"/>
      <c r="J393" s="348"/>
      <c r="K393" s="348"/>
      <c r="L393" s="348"/>
      <c r="M393" s="356"/>
      <c r="N393" s="349" t="s">
        <v>66</v>
      </c>
      <c r="O393" s="350"/>
      <c r="P393" s="350"/>
      <c r="Q393" s="350"/>
      <c r="R393" s="350"/>
      <c r="S393" s="350"/>
      <c r="T393" s="351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x14ac:dyDescent="0.2">
      <c r="A394" s="348"/>
      <c r="B394" s="348"/>
      <c r="C394" s="348"/>
      <c r="D394" s="348"/>
      <c r="E394" s="348"/>
      <c r="F394" s="348"/>
      <c r="G394" s="348"/>
      <c r="H394" s="348"/>
      <c r="I394" s="348"/>
      <c r="J394" s="348"/>
      <c r="K394" s="348"/>
      <c r="L394" s="348"/>
      <c r="M394" s="356"/>
      <c r="N394" s="349" t="s">
        <v>66</v>
      </c>
      <c r="O394" s="350"/>
      <c r="P394" s="350"/>
      <c r="Q394" s="350"/>
      <c r="R394" s="350"/>
      <c r="S394" s="350"/>
      <c r="T394" s="351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customHeight="1" x14ac:dyDescent="0.25">
      <c r="A395" s="347" t="s">
        <v>199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3">
        <v>4680115881648</v>
      </c>
      <c r="E396" s="344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6"/>
      <c r="P396" s="346"/>
      <c r="Q396" s="346"/>
      <c r="R396" s="344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55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6"/>
      <c r="N397" s="349" t="s">
        <v>66</v>
      </c>
      <c r="O397" s="350"/>
      <c r="P397" s="350"/>
      <c r="Q397" s="350"/>
      <c r="R397" s="350"/>
      <c r="S397" s="350"/>
      <c r="T397" s="351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48"/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56"/>
      <c r="N398" s="349" t="s">
        <v>66</v>
      </c>
      <c r="O398" s="350"/>
      <c r="P398" s="350"/>
      <c r="Q398" s="350"/>
      <c r="R398" s="350"/>
      <c r="S398" s="350"/>
      <c r="T398" s="351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47" t="s">
        <v>84</v>
      </c>
      <c r="B399" s="348"/>
      <c r="C399" s="348"/>
      <c r="D399" s="348"/>
      <c r="E399" s="348"/>
      <c r="F399" s="348"/>
      <c r="G399" s="348"/>
      <c r="H399" s="348"/>
      <c r="I399" s="348"/>
      <c r="J399" s="348"/>
      <c r="K399" s="348"/>
      <c r="L399" s="348"/>
      <c r="M399" s="348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3">
        <v>4680115884359</v>
      </c>
      <c r="E400" s="344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9</v>
      </c>
      <c r="W400" s="340">
        <f>IFERROR(IF(V400="",0,CEILING((V400/$H400),1)*$H400),"")</f>
        <v>9.6</v>
      </c>
      <c r="X400" s="36">
        <f>IFERROR(IF(W400=0,"",ROUNDUP(W400/H400,0)*0.00627),"")</f>
        <v>5.0160000000000003E-2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3">
        <v>4680115884335</v>
      </c>
      <c r="E401" s="344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10</v>
      </c>
      <c r="W401" s="340">
        <f>IFERROR(IF(V401="",0,CEILING((V401/$H401),1)*$H401),"")</f>
        <v>10.799999999999999</v>
      </c>
      <c r="X401" s="36">
        <f>IFERROR(IF(W401=0,"",ROUNDUP(W401/H401,0)*0.00627),"")</f>
        <v>5.6430000000000001E-2</v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3">
        <v>4680115884342</v>
      </c>
      <c r="E402" s="344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9</v>
      </c>
      <c r="W402" s="340">
        <f>IFERROR(IF(V402="",0,CEILING((V402/$H402),1)*$H402),"")</f>
        <v>9.6</v>
      </c>
      <c r="X402" s="36">
        <f>IFERROR(IF(W402=0,"",ROUNDUP(W402/H402,0)*0.00627),"")</f>
        <v>5.0160000000000003E-2</v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3">
        <v>4680115884113</v>
      </c>
      <c r="E403" s="344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46"/>
      <c r="P403" s="346"/>
      <c r="Q403" s="346"/>
      <c r="R403" s="344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5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6"/>
      <c r="N404" s="349" t="s">
        <v>66</v>
      </c>
      <c r="O404" s="350"/>
      <c r="P404" s="350"/>
      <c r="Q404" s="350"/>
      <c r="R404" s="350"/>
      <c r="S404" s="350"/>
      <c r="T404" s="351"/>
      <c r="U404" s="37" t="s">
        <v>67</v>
      </c>
      <c r="V404" s="341">
        <f>IFERROR(V400/H400,"0")+IFERROR(V401/H401,"0")+IFERROR(V402/H402,"0")+IFERROR(V403/H403,"0")</f>
        <v>23.333333333333336</v>
      </c>
      <c r="W404" s="341">
        <f>IFERROR(W400/H400,"0")+IFERROR(W401/H401,"0")+IFERROR(W402/H402,"0")+IFERROR(W403/H403,"0")</f>
        <v>25</v>
      </c>
      <c r="X404" s="341">
        <f>IFERROR(IF(X400="",0,X400),"0")+IFERROR(IF(X401="",0,X401),"0")+IFERROR(IF(X402="",0,X402),"0")+IFERROR(IF(X403="",0,X403),"0")</f>
        <v>0.15675</v>
      </c>
      <c r="Y404" s="342"/>
      <c r="Z404" s="342"/>
    </row>
    <row r="405" spans="1:53" x14ac:dyDescent="0.2">
      <c r="A405" s="348"/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56"/>
      <c r="N405" s="349" t="s">
        <v>66</v>
      </c>
      <c r="O405" s="350"/>
      <c r="P405" s="350"/>
      <c r="Q405" s="350"/>
      <c r="R405" s="350"/>
      <c r="S405" s="350"/>
      <c r="T405" s="351"/>
      <c r="U405" s="37" t="s">
        <v>65</v>
      </c>
      <c r="V405" s="341">
        <f>IFERROR(SUM(V400:V403),"0")</f>
        <v>28</v>
      </c>
      <c r="W405" s="341">
        <f>IFERROR(SUM(W400:W403),"0")</f>
        <v>30</v>
      </c>
      <c r="X405" s="37"/>
      <c r="Y405" s="342"/>
      <c r="Z405" s="342"/>
    </row>
    <row r="406" spans="1:53" ht="16.5" customHeight="1" x14ac:dyDescent="0.25">
      <c r="A406" s="380" t="s">
        <v>544</v>
      </c>
      <c r="B406" s="348"/>
      <c r="C406" s="348"/>
      <c r="D406" s="348"/>
      <c r="E406" s="348"/>
      <c r="F406" s="348"/>
      <c r="G406" s="348"/>
      <c r="H406" s="348"/>
      <c r="I406" s="348"/>
      <c r="J406" s="348"/>
      <c r="K406" s="348"/>
      <c r="L406" s="348"/>
      <c r="M406" s="348"/>
      <c r="N406" s="348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  <c r="Y406" s="334"/>
      <c r="Z406" s="334"/>
    </row>
    <row r="407" spans="1:53" ht="14.25" customHeight="1" x14ac:dyDescent="0.25">
      <c r="A407" s="347" t="s">
        <v>98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3">
        <v>4607091389388</v>
      </c>
      <c r="E408" s="344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6"/>
      <c r="P408" s="346"/>
      <c r="Q408" s="346"/>
      <c r="R408" s="344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3">
        <v>4607091389364</v>
      </c>
      <c r="E409" s="344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6"/>
      <c r="P409" s="346"/>
      <c r="Q409" s="346"/>
      <c r="R409" s="344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55"/>
      <c r="B410" s="348"/>
      <c r="C410" s="348"/>
      <c r="D410" s="348"/>
      <c r="E410" s="348"/>
      <c r="F410" s="348"/>
      <c r="G410" s="348"/>
      <c r="H410" s="348"/>
      <c r="I410" s="348"/>
      <c r="J410" s="348"/>
      <c r="K410" s="348"/>
      <c r="L410" s="348"/>
      <c r="M410" s="356"/>
      <c r="N410" s="349" t="s">
        <v>66</v>
      </c>
      <c r="O410" s="350"/>
      <c r="P410" s="350"/>
      <c r="Q410" s="350"/>
      <c r="R410" s="350"/>
      <c r="S410" s="350"/>
      <c r="T410" s="351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48"/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56"/>
      <c r="N411" s="349" t="s">
        <v>66</v>
      </c>
      <c r="O411" s="350"/>
      <c r="P411" s="350"/>
      <c r="Q411" s="350"/>
      <c r="R411" s="350"/>
      <c r="S411" s="350"/>
      <c r="T411" s="351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47" t="s">
        <v>60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3">
        <v>4607091389739</v>
      </c>
      <c r="E413" s="344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3">
        <v>4680115883048</v>
      </c>
      <c r="E414" s="344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6"/>
      <c r="P414" s="346"/>
      <c r="Q414" s="346"/>
      <c r="R414" s="344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3">
        <v>4607091389425</v>
      </c>
      <c r="E415" s="344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6"/>
      <c r="P415" s="346"/>
      <c r="Q415" s="346"/>
      <c r="R415" s="344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3">
        <v>4680115882911</v>
      </c>
      <c r="E416" s="344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46"/>
      <c r="P416" s="346"/>
      <c r="Q416" s="346"/>
      <c r="R416" s="344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3">
        <v>4680115880771</v>
      </c>
      <c r="E417" s="344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6"/>
      <c r="P417" s="346"/>
      <c r="Q417" s="346"/>
      <c r="R417" s="344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3">
        <v>4607091389500</v>
      </c>
      <c r="E418" s="344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3">
        <v>4680115881983</v>
      </c>
      <c r="E419" s="344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5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6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6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customHeight="1" x14ac:dyDescent="0.25">
      <c r="A422" s="347" t="s">
        <v>93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3">
        <v>4680115884090</v>
      </c>
      <c r="E423" s="344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55"/>
      <c r="B424" s="348"/>
      <c r="C424" s="348"/>
      <c r="D424" s="348"/>
      <c r="E424" s="348"/>
      <c r="F424" s="348"/>
      <c r="G424" s="348"/>
      <c r="H424" s="348"/>
      <c r="I424" s="348"/>
      <c r="J424" s="348"/>
      <c r="K424" s="348"/>
      <c r="L424" s="348"/>
      <c r="M424" s="356"/>
      <c r="N424" s="349" t="s">
        <v>66</v>
      </c>
      <c r="O424" s="350"/>
      <c r="P424" s="350"/>
      <c r="Q424" s="350"/>
      <c r="R424" s="350"/>
      <c r="S424" s="350"/>
      <c r="T424" s="351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48"/>
      <c r="B425" s="348"/>
      <c r="C425" s="348"/>
      <c r="D425" s="348"/>
      <c r="E425" s="348"/>
      <c r="F425" s="348"/>
      <c r="G425" s="348"/>
      <c r="H425" s="348"/>
      <c r="I425" s="348"/>
      <c r="J425" s="348"/>
      <c r="K425" s="348"/>
      <c r="L425" s="348"/>
      <c r="M425" s="356"/>
      <c r="N425" s="349" t="s">
        <v>66</v>
      </c>
      <c r="O425" s="350"/>
      <c r="P425" s="350"/>
      <c r="Q425" s="350"/>
      <c r="R425" s="350"/>
      <c r="S425" s="350"/>
      <c r="T425" s="351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47" t="s">
        <v>565</v>
      </c>
      <c r="B426" s="348"/>
      <c r="C426" s="348"/>
      <c r="D426" s="348"/>
      <c r="E426" s="348"/>
      <c r="F426" s="348"/>
      <c r="G426" s="348"/>
      <c r="H426" s="348"/>
      <c r="I426" s="348"/>
      <c r="J426" s="348"/>
      <c r="K426" s="348"/>
      <c r="L426" s="348"/>
      <c r="M426" s="348"/>
      <c r="N426" s="348"/>
      <c r="O426" s="348"/>
      <c r="P426" s="348"/>
      <c r="Q426" s="348"/>
      <c r="R426" s="348"/>
      <c r="S426" s="348"/>
      <c r="T426" s="348"/>
      <c r="U426" s="348"/>
      <c r="V426" s="348"/>
      <c r="W426" s="348"/>
      <c r="X426" s="348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3">
        <v>4680115884564</v>
      </c>
      <c r="E427" s="344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55"/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56"/>
      <c r="N428" s="349" t="s">
        <v>66</v>
      </c>
      <c r="O428" s="350"/>
      <c r="P428" s="350"/>
      <c r="Q428" s="350"/>
      <c r="R428" s="350"/>
      <c r="S428" s="350"/>
      <c r="T428" s="351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48"/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56"/>
      <c r="N429" s="349" t="s">
        <v>66</v>
      </c>
      <c r="O429" s="350"/>
      <c r="P429" s="350"/>
      <c r="Q429" s="350"/>
      <c r="R429" s="350"/>
      <c r="S429" s="350"/>
      <c r="T429" s="351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431" t="s">
        <v>568</v>
      </c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8"/>
      <c r="Z430" s="48"/>
    </row>
    <row r="431" spans="1:53" ht="16.5" customHeight="1" x14ac:dyDescent="0.25">
      <c r="A431" s="380" t="s">
        <v>568</v>
      </c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48"/>
      <c r="N431" s="348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  <c r="Y431" s="334"/>
      <c r="Z431" s="334"/>
    </row>
    <row r="432" spans="1:53" ht="14.25" customHeight="1" x14ac:dyDescent="0.25">
      <c r="A432" s="347" t="s">
        <v>106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3">
        <v>4607091389067</v>
      </c>
      <c r="E433" s="344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3">
        <v>4607091383522</v>
      </c>
      <c r="E434" s="344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46"/>
      <c r="P434" s="346"/>
      <c r="Q434" s="346"/>
      <c r="R434" s="344"/>
      <c r="S434" s="34"/>
      <c r="T434" s="34"/>
      <c r="U434" s="35" t="s">
        <v>65</v>
      </c>
      <c r="V434" s="339">
        <v>685</v>
      </c>
      <c r="W434" s="340">
        <f t="shared" si="20"/>
        <v>686.4</v>
      </c>
      <c r="X434" s="36">
        <f t="shared" si="21"/>
        <v>1.5548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3">
        <v>4607091384437</v>
      </c>
      <c r="E435" s="344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46"/>
      <c r="P435" s="346"/>
      <c r="Q435" s="346"/>
      <c r="R435" s="344"/>
      <c r="S435" s="34"/>
      <c r="T435" s="34"/>
      <c r="U435" s="35" t="s">
        <v>65</v>
      </c>
      <c r="V435" s="339">
        <v>168</v>
      </c>
      <c r="W435" s="340">
        <f t="shared" si="20"/>
        <v>168.96</v>
      </c>
      <c r="X435" s="36">
        <f t="shared" si="21"/>
        <v>0.38272</v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3">
        <v>4607091384437</v>
      </c>
      <c r="E436" s="344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486" t="s">
        <v>576</v>
      </c>
      <c r="O436" s="346"/>
      <c r="P436" s="346"/>
      <c r="Q436" s="346"/>
      <c r="R436" s="344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3">
        <v>4607091389104</v>
      </c>
      <c r="E437" s="344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493" t="s">
        <v>579</v>
      </c>
      <c r="O437" s="346"/>
      <c r="P437" s="346"/>
      <c r="Q437" s="346"/>
      <c r="R437" s="344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3">
        <v>4607091389104</v>
      </c>
      <c r="E438" s="344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46"/>
      <c r="P438" s="346"/>
      <c r="Q438" s="346"/>
      <c r="R438" s="344"/>
      <c r="S438" s="34"/>
      <c r="T438" s="34"/>
      <c r="U438" s="35" t="s">
        <v>65</v>
      </c>
      <c r="V438" s="339">
        <v>680</v>
      </c>
      <c r="W438" s="340">
        <f t="shared" si="20"/>
        <v>681.12</v>
      </c>
      <c r="X438" s="36">
        <f t="shared" si="21"/>
        <v>1.54284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3">
        <v>4680115880603</v>
      </c>
      <c r="E439" s="344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46"/>
      <c r="P439" s="346"/>
      <c r="Q439" s="346"/>
      <c r="R439" s="344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3">
        <v>4607091389999</v>
      </c>
      <c r="E440" s="344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46"/>
      <c r="P440" s="346"/>
      <c r="Q440" s="346"/>
      <c r="R440" s="344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3">
        <v>4680115882782</v>
      </c>
      <c r="E441" s="344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75" t="s">
        <v>588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3">
        <v>4680115882782</v>
      </c>
      <c r="E442" s="344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46"/>
      <c r="P442" s="346"/>
      <c r="Q442" s="346"/>
      <c r="R442" s="344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3">
        <v>4607091389098</v>
      </c>
      <c r="E443" s="344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46"/>
      <c r="P443" s="346"/>
      <c r="Q443" s="346"/>
      <c r="R443" s="344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3">
        <v>4607091389982</v>
      </c>
      <c r="E444" s="344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46"/>
      <c r="P444" s="346"/>
      <c r="Q444" s="346"/>
      <c r="R444" s="344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3">
        <v>4607091389982</v>
      </c>
      <c r="E445" s="344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4" t="s">
        <v>595</v>
      </c>
      <c r="O445" s="346"/>
      <c r="P445" s="346"/>
      <c r="Q445" s="346"/>
      <c r="R445" s="344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5"/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56"/>
      <c r="N446" s="349" t="s">
        <v>66</v>
      </c>
      <c r="O446" s="350"/>
      <c r="P446" s="350"/>
      <c r="Q446" s="350"/>
      <c r="R446" s="350"/>
      <c r="S446" s="350"/>
      <c r="T446" s="351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290.34090909090907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291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3.4803600000000001</v>
      </c>
      <c r="Y446" s="342"/>
      <c r="Z446" s="342"/>
    </row>
    <row r="447" spans="1:53" x14ac:dyDescent="0.2">
      <c r="A447" s="348"/>
      <c r="B447" s="348"/>
      <c r="C447" s="348"/>
      <c r="D447" s="348"/>
      <c r="E447" s="348"/>
      <c r="F447" s="348"/>
      <c r="G447" s="348"/>
      <c r="H447" s="348"/>
      <c r="I447" s="348"/>
      <c r="J447" s="348"/>
      <c r="K447" s="348"/>
      <c r="L447" s="348"/>
      <c r="M447" s="356"/>
      <c r="N447" s="349" t="s">
        <v>66</v>
      </c>
      <c r="O447" s="350"/>
      <c r="P447" s="350"/>
      <c r="Q447" s="350"/>
      <c r="R447" s="350"/>
      <c r="S447" s="350"/>
      <c r="T447" s="351"/>
      <c r="U447" s="37" t="s">
        <v>65</v>
      </c>
      <c r="V447" s="341">
        <f>IFERROR(SUM(V433:V445),"0")</f>
        <v>1533</v>
      </c>
      <c r="W447" s="341">
        <f>IFERROR(SUM(W433:W445),"0")</f>
        <v>1536.48</v>
      </c>
      <c r="X447" s="37"/>
      <c r="Y447" s="342"/>
      <c r="Z447" s="342"/>
    </row>
    <row r="448" spans="1:53" ht="14.25" customHeight="1" x14ac:dyDescent="0.25">
      <c r="A448" s="347" t="s">
        <v>98</v>
      </c>
      <c r="B448" s="348"/>
      <c r="C448" s="348"/>
      <c r="D448" s="348"/>
      <c r="E448" s="348"/>
      <c r="F448" s="348"/>
      <c r="G448" s="348"/>
      <c r="H448" s="348"/>
      <c r="I448" s="348"/>
      <c r="J448" s="348"/>
      <c r="K448" s="348"/>
      <c r="L448" s="348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3">
        <v>4607091388930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487</v>
      </c>
      <c r="W449" s="340">
        <f>IFERROR(IF(V449="",0,CEILING((V449/$H449),1)*$H449),"")</f>
        <v>491.04</v>
      </c>
      <c r="X449" s="36">
        <f>IFERROR(IF(W449=0,"",ROUNDUP(W449/H449,0)*0.01196),"")</f>
        <v>1.1122799999999999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3">
        <v>4680115880054</v>
      </c>
      <c r="E450" s="344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251</v>
      </c>
      <c r="W450" s="340">
        <f>IFERROR(IF(V450="",0,CEILING((V450/$H450),1)*$H450),"")</f>
        <v>252</v>
      </c>
      <c r="X450" s="36">
        <f>IFERROR(IF(W450=0,"",ROUNDUP(W450/H450,0)*0.00937),"")</f>
        <v>0.65590000000000004</v>
      </c>
      <c r="Y450" s="56"/>
      <c r="Z450" s="57"/>
      <c r="AD450" s="58"/>
      <c r="BA450" s="306" t="s">
        <v>1</v>
      </c>
    </row>
    <row r="451" spans="1:53" x14ac:dyDescent="0.2">
      <c r="A451" s="355"/>
      <c r="B451" s="348"/>
      <c r="C451" s="348"/>
      <c r="D451" s="348"/>
      <c r="E451" s="348"/>
      <c r="F451" s="348"/>
      <c r="G451" s="348"/>
      <c r="H451" s="348"/>
      <c r="I451" s="348"/>
      <c r="J451" s="348"/>
      <c r="K451" s="348"/>
      <c r="L451" s="348"/>
      <c r="M451" s="356"/>
      <c r="N451" s="349" t="s">
        <v>66</v>
      </c>
      <c r="O451" s="350"/>
      <c r="P451" s="350"/>
      <c r="Q451" s="350"/>
      <c r="R451" s="350"/>
      <c r="S451" s="350"/>
      <c r="T451" s="351"/>
      <c r="U451" s="37" t="s">
        <v>67</v>
      </c>
      <c r="V451" s="341">
        <f>IFERROR(V449/H449,"0")+IFERROR(V450/H450,"0")</f>
        <v>161.9570707070707</v>
      </c>
      <c r="W451" s="341">
        <f>IFERROR(W449/H449,"0")+IFERROR(W450/H450,"0")</f>
        <v>163</v>
      </c>
      <c r="X451" s="341">
        <f>IFERROR(IF(X449="",0,X449),"0")+IFERROR(IF(X450="",0,X450),"0")</f>
        <v>1.7681800000000001</v>
      </c>
      <c r="Y451" s="342"/>
      <c r="Z451" s="342"/>
    </row>
    <row r="452" spans="1:53" x14ac:dyDescent="0.2">
      <c r="A452" s="348"/>
      <c r="B452" s="348"/>
      <c r="C452" s="348"/>
      <c r="D452" s="348"/>
      <c r="E452" s="348"/>
      <c r="F452" s="348"/>
      <c r="G452" s="348"/>
      <c r="H452" s="348"/>
      <c r="I452" s="348"/>
      <c r="J452" s="348"/>
      <c r="K452" s="348"/>
      <c r="L452" s="348"/>
      <c r="M452" s="356"/>
      <c r="N452" s="349" t="s">
        <v>66</v>
      </c>
      <c r="O452" s="350"/>
      <c r="P452" s="350"/>
      <c r="Q452" s="350"/>
      <c r="R452" s="350"/>
      <c r="S452" s="350"/>
      <c r="T452" s="351"/>
      <c r="U452" s="37" t="s">
        <v>65</v>
      </c>
      <c r="V452" s="341">
        <f>IFERROR(SUM(V449:V450),"0")</f>
        <v>738</v>
      </c>
      <c r="W452" s="341">
        <f>IFERROR(SUM(W449:W450),"0")</f>
        <v>743.04</v>
      </c>
      <c r="X452" s="37"/>
      <c r="Y452" s="342"/>
      <c r="Z452" s="342"/>
    </row>
    <row r="453" spans="1:53" ht="14.25" customHeight="1" x14ac:dyDescent="0.25">
      <c r="A453" s="347" t="s">
        <v>60</v>
      </c>
      <c r="B453" s="348"/>
      <c r="C453" s="348"/>
      <c r="D453" s="348"/>
      <c r="E453" s="348"/>
      <c r="F453" s="348"/>
      <c r="G453" s="348"/>
      <c r="H453" s="348"/>
      <c r="I453" s="348"/>
      <c r="J453" s="348"/>
      <c r="K453" s="348"/>
      <c r="L453" s="348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3">
        <v>4680115883116</v>
      </c>
      <c r="E454" s="344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452</v>
      </c>
      <c r="W454" s="340">
        <f t="shared" ref="W454:W459" si="22">IFERROR(IF(V454="",0,CEILING((V454/$H454),1)*$H454),"")</f>
        <v>454.08000000000004</v>
      </c>
      <c r="X454" s="36">
        <f>IFERROR(IF(W454=0,"",ROUNDUP(W454/H454,0)*0.01196),"")</f>
        <v>1.0285599999999999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3">
        <v>4680115883093</v>
      </c>
      <c r="E455" s="344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348</v>
      </c>
      <c r="W455" s="340">
        <f t="shared" si="22"/>
        <v>348.48</v>
      </c>
      <c r="X455" s="36">
        <f>IFERROR(IF(W455=0,"",ROUNDUP(W455/H455,0)*0.01196),"")</f>
        <v>0.78936000000000006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3">
        <v>4680115883109</v>
      </c>
      <c r="E456" s="344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6"/>
      <c r="P456" s="346"/>
      <c r="Q456" s="346"/>
      <c r="R456" s="344"/>
      <c r="S456" s="34"/>
      <c r="T456" s="34"/>
      <c r="U456" s="35" t="s">
        <v>65</v>
      </c>
      <c r="V456" s="339">
        <v>291</v>
      </c>
      <c r="W456" s="340">
        <f t="shared" si="22"/>
        <v>295.68</v>
      </c>
      <c r="X456" s="36">
        <f>IFERROR(IF(W456=0,"",ROUNDUP(W456/H456,0)*0.01196),"")</f>
        <v>0.66976000000000002</v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3">
        <v>4680115882072</v>
      </c>
      <c r="E457" s="344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46"/>
      <c r="P457" s="346"/>
      <c r="Q457" s="346"/>
      <c r="R457" s="344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3">
        <v>4680115882102</v>
      </c>
      <c r="E458" s="344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46"/>
      <c r="P458" s="346"/>
      <c r="Q458" s="346"/>
      <c r="R458" s="344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3">
        <v>4680115882096</v>
      </c>
      <c r="E459" s="344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5"/>
      <c r="B460" s="348"/>
      <c r="C460" s="348"/>
      <c r="D460" s="348"/>
      <c r="E460" s="348"/>
      <c r="F460" s="348"/>
      <c r="G460" s="348"/>
      <c r="H460" s="348"/>
      <c r="I460" s="348"/>
      <c r="J460" s="348"/>
      <c r="K460" s="348"/>
      <c r="L460" s="348"/>
      <c r="M460" s="356"/>
      <c r="N460" s="349" t="s">
        <v>66</v>
      </c>
      <c r="O460" s="350"/>
      <c r="P460" s="350"/>
      <c r="Q460" s="350"/>
      <c r="R460" s="350"/>
      <c r="S460" s="350"/>
      <c r="T460" s="351"/>
      <c r="U460" s="37" t="s">
        <v>67</v>
      </c>
      <c r="V460" s="341">
        <f>IFERROR(V454/H454,"0")+IFERROR(V455/H455,"0")+IFERROR(V456/H456,"0")+IFERROR(V457/H457,"0")+IFERROR(V458/H458,"0")+IFERROR(V459/H459,"0")</f>
        <v>206.62878787878788</v>
      </c>
      <c r="W460" s="341">
        <f>IFERROR(W454/H454,"0")+IFERROR(W455/H455,"0")+IFERROR(W456/H456,"0")+IFERROR(W457/H457,"0")+IFERROR(W458/H458,"0")+IFERROR(W459/H459,"0")</f>
        <v>208</v>
      </c>
      <c r="X460" s="341">
        <f>IFERROR(IF(X454="",0,X454),"0")+IFERROR(IF(X455="",0,X455),"0")+IFERROR(IF(X456="",0,X456),"0")+IFERROR(IF(X457="",0,X457),"0")+IFERROR(IF(X458="",0,X458),"0")+IFERROR(IF(X459="",0,X459),"0")</f>
        <v>2.4876800000000001</v>
      </c>
      <c r="Y460" s="342"/>
      <c r="Z460" s="342"/>
    </row>
    <row r="461" spans="1:53" x14ac:dyDescent="0.2">
      <c r="A461" s="348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6"/>
      <c r="N461" s="349" t="s">
        <v>66</v>
      </c>
      <c r="O461" s="350"/>
      <c r="P461" s="350"/>
      <c r="Q461" s="350"/>
      <c r="R461" s="350"/>
      <c r="S461" s="350"/>
      <c r="T461" s="351"/>
      <c r="U461" s="37" t="s">
        <v>65</v>
      </c>
      <c r="V461" s="341">
        <f>IFERROR(SUM(V454:V459),"0")</f>
        <v>1091</v>
      </c>
      <c r="W461" s="341">
        <f>IFERROR(SUM(W454:W459),"0")</f>
        <v>1098.24</v>
      </c>
      <c r="X461" s="37"/>
      <c r="Y461" s="342"/>
      <c r="Z461" s="342"/>
    </row>
    <row r="462" spans="1:53" ht="14.25" customHeight="1" x14ac:dyDescent="0.25">
      <c r="A462" s="347" t="s">
        <v>68</v>
      </c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3">
        <v>4680115883536</v>
      </c>
      <c r="E463" s="344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46"/>
      <c r="P463" s="346"/>
      <c r="Q463" s="346"/>
      <c r="R463" s="344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3">
        <v>4607091383409</v>
      </c>
      <c r="E464" s="344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3">
        <v>4607091383416</v>
      </c>
      <c r="E465" s="344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29</v>
      </c>
      <c r="W465" s="340">
        <f>IFERROR(IF(V465="",0,CEILING((V465/$H465),1)*$H465),"")</f>
        <v>31.2</v>
      </c>
      <c r="X465" s="36">
        <f>IFERROR(IF(W465=0,"",ROUNDUP(W465/H465,0)*0.02175),"")</f>
        <v>8.6999999999999994E-2</v>
      </c>
      <c r="Y465" s="56"/>
      <c r="Z465" s="57"/>
      <c r="AD465" s="58"/>
      <c r="BA465" s="315" t="s">
        <v>1</v>
      </c>
    </row>
    <row r="466" spans="1:53" x14ac:dyDescent="0.2">
      <c r="A466" s="355"/>
      <c r="B466" s="348"/>
      <c r="C466" s="348"/>
      <c r="D466" s="348"/>
      <c r="E466" s="348"/>
      <c r="F466" s="348"/>
      <c r="G466" s="348"/>
      <c r="H466" s="348"/>
      <c r="I466" s="348"/>
      <c r="J466" s="348"/>
      <c r="K466" s="348"/>
      <c r="L466" s="348"/>
      <c r="M466" s="356"/>
      <c r="N466" s="349" t="s">
        <v>66</v>
      </c>
      <c r="O466" s="350"/>
      <c r="P466" s="350"/>
      <c r="Q466" s="350"/>
      <c r="R466" s="350"/>
      <c r="S466" s="350"/>
      <c r="T466" s="351"/>
      <c r="U466" s="37" t="s">
        <v>67</v>
      </c>
      <c r="V466" s="341">
        <f>IFERROR(V463/H463,"0")+IFERROR(V464/H464,"0")+IFERROR(V465/H465,"0")</f>
        <v>3.7179487179487181</v>
      </c>
      <c r="W466" s="341">
        <f>IFERROR(W463/H463,"0")+IFERROR(W464/H464,"0")+IFERROR(W465/H465,"0")</f>
        <v>4</v>
      </c>
      <c r="X466" s="341">
        <f>IFERROR(IF(X463="",0,X463),"0")+IFERROR(IF(X464="",0,X464),"0")+IFERROR(IF(X465="",0,X465),"0")</f>
        <v>8.6999999999999994E-2</v>
      </c>
      <c r="Y466" s="342"/>
      <c r="Z466" s="342"/>
    </row>
    <row r="467" spans="1:53" x14ac:dyDescent="0.2">
      <c r="A467" s="348"/>
      <c r="B467" s="348"/>
      <c r="C467" s="348"/>
      <c r="D467" s="348"/>
      <c r="E467" s="348"/>
      <c r="F467" s="348"/>
      <c r="G467" s="348"/>
      <c r="H467" s="348"/>
      <c r="I467" s="348"/>
      <c r="J467" s="348"/>
      <c r="K467" s="348"/>
      <c r="L467" s="348"/>
      <c r="M467" s="356"/>
      <c r="N467" s="349" t="s">
        <v>66</v>
      </c>
      <c r="O467" s="350"/>
      <c r="P467" s="350"/>
      <c r="Q467" s="350"/>
      <c r="R467" s="350"/>
      <c r="S467" s="350"/>
      <c r="T467" s="351"/>
      <c r="U467" s="37" t="s">
        <v>65</v>
      </c>
      <c r="V467" s="341">
        <f>IFERROR(SUM(V463:V465),"0")</f>
        <v>29</v>
      </c>
      <c r="W467" s="341">
        <f>IFERROR(SUM(W463:W465),"0")</f>
        <v>31.2</v>
      </c>
      <c r="X467" s="37"/>
      <c r="Y467" s="342"/>
      <c r="Z467" s="342"/>
    </row>
    <row r="468" spans="1:53" ht="27.75" customHeight="1" x14ac:dyDescent="0.2">
      <c r="A468" s="431" t="s">
        <v>618</v>
      </c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8"/>
      <c r="Z468" s="48"/>
    </row>
    <row r="469" spans="1:53" ht="16.5" customHeight="1" x14ac:dyDescent="0.25">
      <c r="A469" s="380" t="s">
        <v>619</v>
      </c>
      <c r="B469" s="348"/>
      <c r="C469" s="348"/>
      <c r="D469" s="348"/>
      <c r="E469" s="348"/>
      <c r="F469" s="348"/>
      <c r="G469" s="348"/>
      <c r="H469" s="348"/>
      <c r="I469" s="348"/>
      <c r="J469" s="348"/>
      <c r="K469" s="348"/>
      <c r="L469" s="348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  <c r="Y469" s="334"/>
      <c r="Z469" s="334"/>
    </row>
    <row r="470" spans="1:53" ht="14.25" customHeight="1" x14ac:dyDescent="0.25">
      <c r="A470" s="347" t="s">
        <v>106</v>
      </c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3">
        <v>4640242181011</v>
      </c>
      <c r="E471" s="344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4" t="s">
        <v>622</v>
      </c>
      <c r="O471" s="346"/>
      <c r="P471" s="346"/>
      <c r="Q471" s="346"/>
      <c r="R471" s="344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3">
        <v>4640242180922</v>
      </c>
      <c r="E472" s="344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78" t="s">
        <v>625</v>
      </c>
      <c r="O472" s="346"/>
      <c r="P472" s="346"/>
      <c r="Q472" s="346"/>
      <c r="R472" s="344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3">
        <v>4640242180441</v>
      </c>
      <c r="E473" s="344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7" t="s">
        <v>628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3">
        <v>4640242180564</v>
      </c>
      <c r="E474" s="344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26" t="s">
        <v>631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3">
        <v>4640242180038</v>
      </c>
      <c r="E475" s="344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2" t="s">
        <v>634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5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6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6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customHeight="1" x14ac:dyDescent="0.25">
      <c r="A478" s="347" t="s">
        <v>98</v>
      </c>
      <c r="B478" s="348"/>
      <c r="C478" s="348"/>
      <c r="D478" s="348"/>
      <c r="E478" s="348"/>
      <c r="F478" s="348"/>
      <c r="G478" s="348"/>
      <c r="H478" s="348"/>
      <c r="I478" s="348"/>
      <c r="J478" s="348"/>
      <c r="K478" s="348"/>
      <c r="L478" s="348"/>
      <c r="M478" s="348"/>
      <c r="N478" s="348"/>
      <c r="O478" s="348"/>
      <c r="P478" s="348"/>
      <c r="Q478" s="348"/>
      <c r="R478" s="348"/>
      <c r="S478" s="348"/>
      <c r="T478" s="348"/>
      <c r="U478" s="348"/>
      <c r="V478" s="348"/>
      <c r="W478" s="348"/>
      <c r="X478" s="348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3">
        <v>4640242180526</v>
      </c>
      <c r="E479" s="344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99" t="s">
        <v>637</v>
      </c>
      <c r="O479" s="346"/>
      <c r="P479" s="346"/>
      <c r="Q479" s="346"/>
      <c r="R479" s="344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3">
        <v>4640242180519</v>
      </c>
      <c r="E480" s="344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8" t="s">
        <v>640</v>
      </c>
      <c r="O480" s="346"/>
      <c r="P480" s="346"/>
      <c r="Q480" s="346"/>
      <c r="R480" s="344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55"/>
      <c r="B481" s="348"/>
      <c r="C481" s="348"/>
      <c r="D481" s="348"/>
      <c r="E481" s="348"/>
      <c r="F481" s="348"/>
      <c r="G481" s="348"/>
      <c r="H481" s="348"/>
      <c r="I481" s="348"/>
      <c r="J481" s="348"/>
      <c r="K481" s="348"/>
      <c r="L481" s="348"/>
      <c r="M481" s="356"/>
      <c r="N481" s="349" t="s">
        <v>66</v>
      </c>
      <c r="O481" s="350"/>
      <c r="P481" s="350"/>
      <c r="Q481" s="350"/>
      <c r="R481" s="350"/>
      <c r="S481" s="350"/>
      <c r="T481" s="351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48"/>
      <c r="B482" s="348"/>
      <c r="C482" s="348"/>
      <c r="D482" s="348"/>
      <c r="E482" s="348"/>
      <c r="F482" s="348"/>
      <c r="G482" s="348"/>
      <c r="H482" s="348"/>
      <c r="I482" s="348"/>
      <c r="J482" s="348"/>
      <c r="K482" s="348"/>
      <c r="L482" s="348"/>
      <c r="M482" s="356"/>
      <c r="N482" s="349" t="s">
        <v>66</v>
      </c>
      <c r="O482" s="350"/>
      <c r="P482" s="350"/>
      <c r="Q482" s="350"/>
      <c r="R482" s="350"/>
      <c r="S482" s="350"/>
      <c r="T482" s="351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47" t="s">
        <v>60</v>
      </c>
      <c r="B483" s="348"/>
      <c r="C483" s="348"/>
      <c r="D483" s="348"/>
      <c r="E483" s="348"/>
      <c r="F483" s="348"/>
      <c r="G483" s="348"/>
      <c r="H483" s="348"/>
      <c r="I483" s="348"/>
      <c r="J483" s="348"/>
      <c r="K483" s="348"/>
      <c r="L483" s="348"/>
      <c r="M483" s="348"/>
      <c r="N483" s="348"/>
      <c r="O483" s="348"/>
      <c r="P483" s="348"/>
      <c r="Q483" s="348"/>
      <c r="R483" s="348"/>
      <c r="S483" s="348"/>
      <c r="T483" s="348"/>
      <c r="U483" s="348"/>
      <c r="V483" s="348"/>
      <c r="W483" s="348"/>
      <c r="X483" s="348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3">
        <v>4640242180816</v>
      </c>
      <c r="E484" s="344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6" t="s">
        <v>643</v>
      </c>
      <c r="O484" s="346"/>
      <c r="P484" s="346"/>
      <c r="Q484" s="346"/>
      <c r="R484" s="344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3">
        <v>4640242180595</v>
      </c>
      <c r="E485" s="344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6" t="s">
        <v>646</v>
      </c>
      <c r="O485" s="346"/>
      <c r="P485" s="346"/>
      <c r="Q485" s="346"/>
      <c r="R485" s="344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3">
        <v>4640242180908</v>
      </c>
      <c r="E486" s="344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79" t="s">
        <v>649</v>
      </c>
      <c r="O486" s="346"/>
      <c r="P486" s="346"/>
      <c r="Q486" s="346"/>
      <c r="R486" s="344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3">
        <v>4640242180489</v>
      </c>
      <c r="E487" s="344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0" t="s">
        <v>652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5"/>
      <c r="B488" s="348"/>
      <c r="C488" s="348"/>
      <c r="D488" s="348"/>
      <c r="E488" s="348"/>
      <c r="F488" s="348"/>
      <c r="G488" s="348"/>
      <c r="H488" s="348"/>
      <c r="I488" s="348"/>
      <c r="J488" s="348"/>
      <c r="K488" s="348"/>
      <c r="L488" s="348"/>
      <c r="M488" s="356"/>
      <c r="N488" s="349" t="s">
        <v>66</v>
      </c>
      <c r="O488" s="350"/>
      <c r="P488" s="350"/>
      <c r="Q488" s="350"/>
      <c r="R488" s="350"/>
      <c r="S488" s="350"/>
      <c r="T488" s="351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x14ac:dyDescent="0.2">
      <c r="A489" s="348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6"/>
      <c r="N489" s="349" t="s">
        <v>66</v>
      </c>
      <c r="O489" s="350"/>
      <c r="P489" s="350"/>
      <c r="Q489" s="350"/>
      <c r="R489" s="350"/>
      <c r="S489" s="350"/>
      <c r="T489" s="351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customHeight="1" x14ac:dyDescent="0.25">
      <c r="A490" s="347" t="s">
        <v>68</v>
      </c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48"/>
      <c r="N490" s="348"/>
      <c r="O490" s="348"/>
      <c r="P490" s="348"/>
      <c r="Q490" s="348"/>
      <c r="R490" s="348"/>
      <c r="S490" s="348"/>
      <c r="T490" s="348"/>
      <c r="U490" s="348"/>
      <c r="V490" s="348"/>
      <c r="W490" s="348"/>
      <c r="X490" s="348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3">
        <v>4680115880870</v>
      </c>
      <c r="E491" s="344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46"/>
      <c r="P491" s="346"/>
      <c r="Q491" s="346"/>
      <c r="R491" s="344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3">
        <v>4640242180540</v>
      </c>
      <c r="E492" s="344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4" t="s">
        <v>657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3">
        <v>4640242181233</v>
      </c>
      <c r="E493" s="344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599" t="s">
        <v>660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3">
        <v>4640242180557</v>
      </c>
      <c r="E494" s="344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1" t="s">
        <v>663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3">
        <v>4640242181226</v>
      </c>
      <c r="E495" s="344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70" t="s">
        <v>666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5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6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6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361"/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62"/>
      <c r="N498" s="352" t="s">
        <v>667</v>
      </c>
      <c r="O498" s="353"/>
      <c r="P498" s="353"/>
      <c r="Q498" s="353"/>
      <c r="R498" s="353"/>
      <c r="S498" s="353"/>
      <c r="T498" s="354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11878.5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12026.78</v>
      </c>
      <c r="X498" s="37"/>
      <c r="Y498" s="342"/>
      <c r="Z498" s="342"/>
    </row>
    <row r="499" spans="1:29" x14ac:dyDescent="0.2">
      <c r="A499" s="348"/>
      <c r="B499" s="348"/>
      <c r="C499" s="348"/>
      <c r="D499" s="348"/>
      <c r="E499" s="348"/>
      <c r="F499" s="348"/>
      <c r="G499" s="348"/>
      <c r="H499" s="348"/>
      <c r="I499" s="348"/>
      <c r="J499" s="348"/>
      <c r="K499" s="348"/>
      <c r="L499" s="348"/>
      <c r="M499" s="362"/>
      <c r="N499" s="352" t="s">
        <v>668</v>
      </c>
      <c r="O499" s="353"/>
      <c r="P499" s="353"/>
      <c r="Q499" s="353"/>
      <c r="R499" s="353"/>
      <c r="S499" s="353"/>
      <c r="T499" s="354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12598.630440959152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12756.166000000001</v>
      </c>
      <c r="X499" s="37"/>
      <c r="Y499" s="342"/>
      <c r="Z499" s="342"/>
    </row>
    <row r="500" spans="1:29" x14ac:dyDescent="0.2">
      <c r="A500" s="348"/>
      <c r="B500" s="348"/>
      <c r="C500" s="348"/>
      <c r="D500" s="348"/>
      <c r="E500" s="348"/>
      <c r="F500" s="348"/>
      <c r="G500" s="348"/>
      <c r="H500" s="348"/>
      <c r="I500" s="348"/>
      <c r="J500" s="348"/>
      <c r="K500" s="348"/>
      <c r="L500" s="348"/>
      <c r="M500" s="362"/>
      <c r="N500" s="352" t="s">
        <v>669</v>
      </c>
      <c r="O500" s="353"/>
      <c r="P500" s="353"/>
      <c r="Q500" s="353"/>
      <c r="R500" s="353"/>
      <c r="S500" s="353"/>
      <c r="T500" s="354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22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23</v>
      </c>
      <c r="X500" s="37"/>
      <c r="Y500" s="342"/>
      <c r="Z500" s="342"/>
    </row>
    <row r="501" spans="1:29" x14ac:dyDescent="0.2">
      <c r="A501" s="348"/>
      <c r="B501" s="348"/>
      <c r="C501" s="348"/>
      <c r="D501" s="348"/>
      <c r="E501" s="348"/>
      <c r="F501" s="348"/>
      <c r="G501" s="348"/>
      <c r="H501" s="348"/>
      <c r="I501" s="348"/>
      <c r="J501" s="348"/>
      <c r="K501" s="348"/>
      <c r="L501" s="348"/>
      <c r="M501" s="362"/>
      <c r="N501" s="352" t="s">
        <v>671</v>
      </c>
      <c r="O501" s="353"/>
      <c r="P501" s="353"/>
      <c r="Q501" s="353"/>
      <c r="R501" s="353"/>
      <c r="S501" s="353"/>
      <c r="T501" s="354"/>
      <c r="U501" s="37" t="s">
        <v>65</v>
      </c>
      <c r="V501" s="341">
        <f>GrossWeightTotal+PalletQtyTotal*25</f>
        <v>13148.630440959152</v>
      </c>
      <c r="W501" s="341">
        <f>GrossWeightTotalR+PalletQtyTotalR*25</f>
        <v>13331.166000000001</v>
      </c>
      <c r="X501" s="37"/>
      <c r="Y501" s="342"/>
      <c r="Z501" s="342"/>
    </row>
    <row r="502" spans="1:29" x14ac:dyDescent="0.2">
      <c r="A502" s="348"/>
      <c r="B502" s="348"/>
      <c r="C502" s="348"/>
      <c r="D502" s="348"/>
      <c r="E502" s="348"/>
      <c r="F502" s="348"/>
      <c r="G502" s="348"/>
      <c r="H502" s="348"/>
      <c r="I502" s="348"/>
      <c r="J502" s="348"/>
      <c r="K502" s="348"/>
      <c r="L502" s="348"/>
      <c r="M502" s="362"/>
      <c r="N502" s="352" t="s">
        <v>672</v>
      </c>
      <c r="O502" s="353"/>
      <c r="P502" s="353"/>
      <c r="Q502" s="353"/>
      <c r="R502" s="353"/>
      <c r="S502" s="353"/>
      <c r="T502" s="354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2021.5258382192587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2048</v>
      </c>
      <c r="X502" s="37"/>
      <c r="Y502" s="342"/>
      <c r="Z502" s="342"/>
    </row>
    <row r="503" spans="1:29" ht="14.25" customHeight="1" x14ac:dyDescent="0.2">
      <c r="A503" s="348"/>
      <c r="B503" s="348"/>
      <c r="C503" s="348"/>
      <c r="D503" s="348"/>
      <c r="E503" s="348"/>
      <c r="F503" s="348"/>
      <c r="G503" s="348"/>
      <c r="H503" s="348"/>
      <c r="I503" s="348"/>
      <c r="J503" s="348"/>
      <c r="K503" s="348"/>
      <c r="L503" s="348"/>
      <c r="M503" s="362"/>
      <c r="N503" s="352" t="s">
        <v>673</v>
      </c>
      <c r="O503" s="353"/>
      <c r="P503" s="353"/>
      <c r="Q503" s="353"/>
      <c r="R503" s="353"/>
      <c r="S503" s="353"/>
      <c r="T503" s="354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25.892970000000002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4" t="s">
        <v>96</v>
      </c>
      <c r="D505" s="592"/>
      <c r="E505" s="592"/>
      <c r="F505" s="429"/>
      <c r="G505" s="364" t="s">
        <v>221</v>
      </c>
      <c r="H505" s="592"/>
      <c r="I505" s="592"/>
      <c r="J505" s="592"/>
      <c r="K505" s="592"/>
      <c r="L505" s="592"/>
      <c r="M505" s="592"/>
      <c r="N505" s="592"/>
      <c r="O505" s="429"/>
      <c r="P505" s="364" t="s">
        <v>439</v>
      </c>
      <c r="Q505" s="429"/>
      <c r="R505" s="364" t="s">
        <v>492</v>
      </c>
      <c r="S505" s="429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9" t="s">
        <v>676</v>
      </c>
      <c r="B506" s="364" t="s">
        <v>59</v>
      </c>
      <c r="C506" s="364" t="s">
        <v>97</v>
      </c>
      <c r="D506" s="364" t="s">
        <v>105</v>
      </c>
      <c r="E506" s="364" t="s">
        <v>96</v>
      </c>
      <c r="F506" s="364" t="s">
        <v>213</v>
      </c>
      <c r="G506" s="364" t="s">
        <v>222</v>
      </c>
      <c r="H506" s="364" t="s">
        <v>229</v>
      </c>
      <c r="I506" s="364" t="s">
        <v>248</v>
      </c>
      <c r="J506" s="364" t="s">
        <v>307</v>
      </c>
      <c r="K506" s="337"/>
      <c r="L506" s="364" t="s">
        <v>310</v>
      </c>
      <c r="M506" s="364" t="s">
        <v>330</v>
      </c>
      <c r="N506" s="364" t="s">
        <v>412</v>
      </c>
      <c r="O506" s="364" t="s">
        <v>430</v>
      </c>
      <c r="P506" s="364" t="s">
        <v>440</v>
      </c>
      <c r="Q506" s="364" t="s">
        <v>467</v>
      </c>
      <c r="R506" s="364" t="s">
        <v>493</v>
      </c>
      <c r="S506" s="364" t="s">
        <v>544</v>
      </c>
      <c r="T506" s="364" t="s">
        <v>568</v>
      </c>
      <c r="U506" s="364" t="s">
        <v>619</v>
      </c>
      <c r="Z506" s="52"/>
      <c r="AC506" s="337"/>
    </row>
    <row r="507" spans="1:29" ht="13.5" customHeight="1" thickBot="1" x14ac:dyDescent="0.25">
      <c r="A507" s="560"/>
      <c r="B507" s="365"/>
      <c r="C507" s="365"/>
      <c r="D507" s="365"/>
      <c r="E507" s="365"/>
      <c r="F507" s="365"/>
      <c r="G507" s="365"/>
      <c r="H507" s="365"/>
      <c r="I507" s="365"/>
      <c r="J507" s="365"/>
      <c r="K507" s="337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313.20000000000005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1577.7</v>
      </c>
      <c r="F508" s="46">
        <f>IFERROR(W130*1,"0")+IFERROR(W131*1,"0")+IFERROR(W132*1,"0")+IFERROR(W133*1,"0")</f>
        <v>64.800000000000011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50.400000000000006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1375.8</v>
      </c>
      <c r="J508" s="46">
        <f>IFERROR(W204*1,"0")</f>
        <v>4.2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189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9.1199999999999992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3917.2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901.6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214.8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3408.9599999999996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D196:E196"/>
    <mergeCell ref="A15:L15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D177:E177"/>
    <mergeCell ref="D33:E33"/>
    <mergeCell ref="D226:E226"/>
    <mergeCell ref="D164:E164"/>
    <mergeCell ref="N133:R133"/>
    <mergeCell ref="N369:R369"/>
    <mergeCell ref="N198:R198"/>
    <mergeCell ref="D241:E241"/>
    <mergeCell ref="N418:R418"/>
    <mergeCell ref="N225:R225"/>
    <mergeCell ref="N356:R356"/>
    <mergeCell ref="D228:E228"/>
    <mergeCell ref="D333:E333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153:R153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2024-02-15T10:17:54Z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