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96A791D-BF3C-42C3-AF9F-2F7D6862D1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W476" i="1" s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V451" i="1"/>
  <c r="W450" i="1"/>
  <c r="X450" i="1" s="1"/>
  <c r="N450" i="1"/>
  <c r="W449" i="1"/>
  <c r="N449" i="1"/>
  <c r="V447" i="1"/>
  <c r="V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W438" i="1"/>
  <c r="X438" i="1" s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V353" i="1"/>
  <c r="V352" i="1"/>
  <c r="W351" i="1"/>
  <c r="X351" i="1" s="1"/>
  <c r="N351" i="1"/>
  <c r="W350" i="1"/>
  <c r="N350" i="1"/>
  <c r="V348" i="1"/>
  <c r="V347" i="1"/>
  <c r="W346" i="1"/>
  <c r="X346" i="1" s="1"/>
  <c r="N346" i="1"/>
  <c r="X345" i="1"/>
  <c r="W345" i="1"/>
  <c r="N345" i="1"/>
  <c r="W344" i="1"/>
  <c r="X344" i="1" s="1"/>
  <c r="N344" i="1"/>
  <c r="W343" i="1"/>
  <c r="X343" i="1" s="1"/>
  <c r="N343" i="1"/>
  <c r="W342" i="1"/>
  <c r="X342" i="1" s="1"/>
  <c r="N342" i="1"/>
  <c r="V339" i="1"/>
  <c r="V338" i="1"/>
  <c r="W337" i="1"/>
  <c r="W339" i="1" s="1"/>
  <c r="N337" i="1"/>
  <c r="V335" i="1"/>
  <c r="V334" i="1"/>
  <c r="W333" i="1"/>
  <c r="X333" i="1" s="1"/>
  <c r="N333" i="1"/>
  <c r="W332" i="1"/>
  <c r="W334" i="1" s="1"/>
  <c r="V330" i="1"/>
  <c r="V329" i="1"/>
  <c r="W328" i="1"/>
  <c r="X328" i="1" s="1"/>
  <c r="N328" i="1"/>
  <c r="W327" i="1"/>
  <c r="X327" i="1" s="1"/>
  <c r="N327" i="1"/>
  <c r="X326" i="1"/>
  <c r="W326" i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X291" i="1" s="1"/>
  <c r="X293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X283" i="1"/>
  <c r="W283" i="1"/>
  <c r="N283" i="1"/>
  <c r="W282" i="1"/>
  <c r="X282" i="1" s="1"/>
  <c r="N282" i="1"/>
  <c r="W281" i="1"/>
  <c r="X281" i="1" s="1"/>
  <c r="N281" i="1"/>
  <c r="W280" i="1"/>
  <c r="N280" i="1"/>
  <c r="V277" i="1"/>
  <c r="V276" i="1"/>
  <c r="W275" i="1"/>
  <c r="X275" i="1" s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N261" i="1"/>
  <c r="V259" i="1"/>
  <c r="V258" i="1"/>
  <c r="W257" i="1"/>
  <c r="X257" i="1" s="1"/>
  <c r="N257" i="1"/>
  <c r="X256" i="1"/>
  <c r="W256" i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X248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V206" i="1"/>
  <c r="V205" i="1"/>
  <c r="W204" i="1"/>
  <c r="J508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V143" i="1"/>
  <c r="V142" i="1"/>
  <c r="W141" i="1"/>
  <c r="X141" i="1" s="1"/>
  <c r="N141" i="1"/>
  <c r="W140" i="1"/>
  <c r="X140" i="1" s="1"/>
  <c r="N140" i="1"/>
  <c r="W139" i="1"/>
  <c r="G508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02" i="1" s="1"/>
  <c r="W22" i="1"/>
  <c r="N22" i="1"/>
  <c r="H10" i="1"/>
  <c r="A9" i="1"/>
  <c r="F10" i="1" s="1"/>
  <c r="D7" i="1"/>
  <c r="O6" i="1"/>
  <c r="N2" i="1"/>
  <c r="X93" i="1" l="1"/>
  <c r="W173" i="1"/>
  <c r="W270" i="1"/>
  <c r="X347" i="1"/>
  <c r="W387" i="1"/>
  <c r="X393" i="1"/>
  <c r="X359" i="1"/>
  <c r="V501" i="1"/>
  <c r="X126" i="1"/>
  <c r="X155" i="1"/>
  <c r="X116" i="1"/>
  <c r="W142" i="1"/>
  <c r="X258" i="1"/>
  <c r="X329" i="1"/>
  <c r="X460" i="1"/>
  <c r="W34" i="1"/>
  <c r="X51" i="1"/>
  <c r="X53" i="1" s="1"/>
  <c r="W93" i="1"/>
  <c r="X139" i="1"/>
  <c r="X169" i="1"/>
  <c r="X173" i="1" s="1"/>
  <c r="X204" i="1"/>
  <c r="X205" i="1" s="1"/>
  <c r="W205" i="1"/>
  <c r="X267" i="1"/>
  <c r="X270" i="1" s="1"/>
  <c r="X337" i="1"/>
  <c r="X338" i="1" s="1"/>
  <c r="W338" i="1"/>
  <c r="W359" i="1"/>
  <c r="X373" i="1"/>
  <c r="W393" i="1"/>
  <c r="W460" i="1"/>
  <c r="X471" i="1"/>
  <c r="X476" i="1" s="1"/>
  <c r="H9" i="1"/>
  <c r="A10" i="1"/>
  <c r="B508" i="1"/>
  <c r="W500" i="1"/>
  <c r="W499" i="1"/>
  <c r="W24" i="1"/>
  <c r="W35" i="1"/>
  <c r="W39" i="1"/>
  <c r="W43" i="1"/>
  <c r="W94" i="1"/>
  <c r="W105" i="1"/>
  <c r="X96" i="1"/>
  <c r="X104" i="1" s="1"/>
  <c r="W104" i="1"/>
  <c r="W116" i="1"/>
  <c r="W155" i="1"/>
  <c r="W162" i="1"/>
  <c r="W167" i="1"/>
  <c r="X164" i="1"/>
  <c r="X166" i="1" s="1"/>
  <c r="W174" i="1"/>
  <c r="W193" i="1"/>
  <c r="X176" i="1"/>
  <c r="X193" i="1" s="1"/>
  <c r="W194" i="1"/>
  <c r="W201" i="1"/>
  <c r="X196" i="1"/>
  <c r="X200" i="1" s="1"/>
  <c r="W200" i="1"/>
  <c r="L508" i="1"/>
  <c r="W215" i="1"/>
  <c r="X209" i="1"/>
  <c r="X215" i="1" s="1"/>
  <c r="W235" i="1"/>
  <c r="W238" i="1"/>
  <c r="X237" i="1"/>
  <c r="X238" i="1" s="1"/>
  <c r="W239" i="1"/>
  <c r="W246" i="1"/>
  <c r="X241" i="1"/>
  <c r="X245" i="1" s="1"/>
  <c r="W245" i="1"/>
  <c r="W259" i="1"/>
  <c r="W264" i="1"/>
  <c r="X261" i="1"/>
  <c r="X264" i="1" s="1"/>
  <c r="W277" i="1"/>
  <c r="W289" i="1"/>
  <c r="X280" i="1"/>
  <c r="X288" i="1" s="1"/>
  <c r="W288" i="1"/>
  <c r="W294" i="1"/>
  <c r="O508" i="1"/>
  <c r="W298" i="1"/>
  <c r="X297" i="1"/>
  <c r="X298" i="1" s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08" i="1"/>
  <c r="W324" i="1"/>
  <c r="X315" i="1"/>
  <c r="X323" i="1" s="1"/>
  <c r="W323" i="1"/>
  <c r="W360" i="1"/>
  <c r="W363" i="1"/>
  <c r="X362" i="1"/>
  <c r="X363" i="1" s="1"/>
  <c r="W364" i="1"/>
  <c r="W371" i="1"/>
  <c r="X368" i="1"/>
  <c r="X370" i="1" s="1"/>
  <c r="W370" i="1"/>
  <c r="W394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21" i="1"/>
  <c r="W447" i="1"/>
  <c r="W452" i="1"/>
  <c r="X449" i="1"/>
  <c r="X451" i="1" s="1"/>
  <c r="W451" i="1"/>
  <c r="E508" i="1"/>
  <c r="N508" i="1"/>
  <c r="F9" i="1"/>
  <c r="J9" i="1"/>
  <c r="X22" i="1"/>
  <c r="X23" i="1" s="1"/>
  <c r="W23" i="1"/>
  <c r="V498" i="1"/>
  <c r="X26" i="1"/>
  <c r="X34" i="1" s="1"/>
  <c r="X37" i="1"/>
  <c r="X38" i="1" s="1"/>
  <c r="X41" i="1"/>
  <c r="X42" i="1" s="1"/>
  <c r="X45" i="1"/>
  <c r="X46" i="1" s="1"/>
  <c r="W46" i="1"/>
  <c r="W54" i="1"/>
  <c r="D508" i="1"/>
  <c r="W61" i="1"/>
  <c r="X57" i="1"/>
  <c r="X61" i="1" s="1"/>
  <c r="W62" i="1"/>
  <c r="W86" i="1"/>
  <c r="X65" i="1"/>
  <c r="X85" i="1" s="1"/>
  <c r="W85" i="1"/>
  <c r="W117" i="1"/>
  <c r="W126" i="1"/>
  <c r="W127" i="1"/>
  <c r="F508" i="1"/>
  <c r="W135" i="1"/>
  <c r="X130" i="1"/>
  <c r="X134" i="1" s="1"/>
  <c r="W134" i="1"/>
  <c r="X142" i="1"/>
  <c r="W161" i="1"/>
  <c r="W166" i="1"/>
  <c r="W216" i="1"/>
  <c r="M508" i="1"/>
  <c r="W234" i="1"/>
  <c r="X219" i="1"/>
  <c r="X234" i="1" s="1"/>
  <c r="W258" i="1"/>
  <c r="W265" i="1"/>
  <c r="W271" i="1"/>
  <c r="W276" i="1"/>
  <c r="X273" i="1"/>
  <c r="X276" i="1" s="1"/>
  <c r="W293" i="1"/>
  <c r="W330" i="1"/>
  <c r="W329" i="1"/>
  <c r="W335" i="1"/>
  <c r="X332" i="1"/>
  <c r="X334" i="1" s="1"/>
  <c r="W348" i="1"/>
  <c r="W353" i="1"/>
  <c r="X350" i="1"/>
  <c r="X352" i="1" s="1"/>
  <c r="W352" i="1"/>
  <c r="W467" i="1"/>
  <c r="W481" i="1"/>
  <c r="X479" i="1"/>
  <c r="X481" i="1" s="1"/>
  <c r="W482" i="1"/>
  <c r="I508" i="1"/>
  <c r="R508" i="1"/>
  <c r="W53" i="1"/>
  <c r="W143" i="1"/>
  <c r="H508" i="1"/>
  <c r="W156" i="1"/>
  <c r="W206" i="1"/>
  <c r="Q508" i="1"/>
  <c r="W347" i="1"/>
  <c r="X386" i="1"/>
  <c r="W386" i="1"/>
  <c r="S508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61" i="1"/>
  <c r="W466" i="1"/>
  <c r="X463" i="1"/>
  <c r="X466" i="1" s="1"/>
  <c r="U508" i="1"/>
  <c r="T508" i="1"/>
  <c r="W410" i="1"/>
  <c r="W477" i="1"/>
  <c r="W502" i="1" l="1"/>
  <c r="W498" i="1"/>
  <c r="X503" i="1"/>
  <c r="W501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<sst xmlns="http://schemas.openxmlformats.org/spreadsheetml/2006/main" count="2145" uniqueCount="710">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</sst>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3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8"/>
      <c r="P2" s="348"/>
      <c r="Q2" s="348"/>
      <c r="R2" s="348"/>
      <c r="S2" s="348"/>
      <c r="T2" s="348"/>
      <c r="U2" s="348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8"/>
      <c r="O3" s="348"/>
      <c r="P3" s="348"/>
      <c r="Q3" s="348"/>
      <c r="R3" s="348"/>
      <c r="S3" s="348"/>
      <c r="T3" s="348"/>
      <c r="U3" s="348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0" t="s">
        <v>8</v>
      </c>
      <c r="B5" s="353"/>
      <c r="C5" s="354"/>
      <c r="D5" s="381"/>
      <c r="E5" s="383"/>
      <c r="F5" s="650" t="s">
        <v>9</v>
      </c>
      <c r="G5" s="354"/>
      <c r="H5" s="381"/>
      <c r="I5" s="382"/>
      <c r="J5" s="382"/>
      <c r="K5" s="382"/>
      <c r="L5" s="383"/>
      <c r="N5" s="24" t="s">
        <v>10</v>
      </c>
      <c r="O5" s="589">
        <v>45333</v>
      </c>
      <c r="P5" s="428"/>
      <c r="R5" s="683" t="s">
        <v>11</v>
      </c>
      <c r="S5" s="362"/>
      <c r="T5" s="522" t="s">
        <v>12</v>
      </c>
      <c r="U5" s="428"/>
      <c r="Z5" s="51"/>
      <c r="AA5" s="51"/>
      <c r="AB5" s="51"/>
    </row>
    <row r="6" spans="1:29" s="332" customFormat="1" ht="24" customHeight="1" x14ac:dyDescent="0.2">
      <c r="A6" s="480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44"/>
      <c r="R6" s="406" t="s">
        <v>16</v>
      </c>
      <c r="S6" s="362"/>
      <c r="T6" s="529" t="s">
        <v>17</v>
      </c>
      <c r="U6" s="396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7" t="str">
        <f>IFERROR(VLOOKUP(DeliveryAddress,Table,3,0),1)</f>
        <v>1</v>
      </c>
      <c r="E7" s="548"/>
      <c r="F7" s="548"/>
      <c r="G7" s="548"/>
      <c r="H7" s="548"/>
      <c r="I7" s="548"/>
      <c r="J7" s="548"/>
      <c r="K7" s="548"/>
      <c r="L7" s="549"/>
      <c r="N7" s="24"/>
      <c r="O7" s="42"/>
      <c r="P7" s="42"/>
      <c r="R7" s="348"/>
      <c r="S7" s="362"/>
      <c r="T7" s="530"/>
      <c r="U7" s="531"/>
      <c r="Z7" s="51"/>
      <c r="AA7" s="51"/>
      <c r="AB7" s="51"/>
    </row>
    <row r="8" spans="1:29" s="332" customFormat="1" ht="25.5" customHeight="1" x14ac:dyDescent="0.2">
      <c r="A8" s="694" t="s">
        <v>18</v>
      </c>
      <c r="B8" s="350"/>
      <c r="C8" s="351"/>
      <c r="D8" s="439"/>
      <c r="E8" s="440"/>
      <c r="F8" s="440"/>
      <c r="G8" s="440"/>
      <c r="H8" s="440"/>
      <c r="I8" s="440"/>
      <c r="J8" s="440"/>
      <c r="K8" s="440"/>
      <c r="L8" s="441"/>
      <c r="N8" s="24" t="s">
        <v>19</v>
      </c>
      <c r="O8" s="427">
        <v>0.33333333333333331</v>
      </c>
      <c r="P8" s="428"/>
      <c r="R8" s="348"/>
      <c r="S8" s="362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4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97"/>
      <c r="E9" s="358"/>
      <c r="F9" s="4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589"/>
      <c r="P9" s="428"/>
      <c r="R9" s="348"/>
      <c r="S9" s="362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97"/>
      <c r="E10" s="358"/>
      <c r="F10" s="4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600" t="str">
        <f>IFERROR(VLOOKUP($D$10,Proxy,2,FALSE),"")</f>
        <v/>
      </c>
      <c r="I10" s="348"/>
      <c r="J10" s="348"/>
      <c r="K10" s="348"/>
      <c r="L10" s="348"/>
      <c r="N10" s="26" t="s">
        <v>21</v>
      </c>
      <c r="O10" s="427"/>
      <c r="P10" s="428"/>
      <c r="S10" s="24" t="s">
        <v>22</v>
      </c>
      <c r="T10" s="395" t="s">
        <v>23</v>
      </c>
      <c r="U10" s="396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47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1"/>
      <c r="P12" s="549"/>
      <c r="Q12" s="23"/>
      <c r="S12" s="24"/>
      <c r="T12" s="446"/>
      <c r="U12" s="348"/>
      <c r="Z12" s="51"/>
      <c r="AA12" s="51"/>
      <c r="AB12" s="51"/>
    </row>
    <row r="13" spans="1:29" s="332" customFormat="1" ht="23.25" customHeight="1" x14ac:dyDescent="0.2">
      <c r="A13" s="647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47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80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9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0"/>
      <c r="O16" s="510"/>
      <c r="P16" s="510"/>
      <c r="Q16" s="510"/>
      <c r="R16" s="5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495" t="s">
        <v>37</v>
      </c>
      <c r="D17" s="388" t="s">
        <v>38</v>
      </c>
      <c r="E17" s="456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55"/>
      <c r="P17" s="455"/>
      <c r="Q17" s="455"/>
      <c r="R17" s="456"/>
      <c r="S17" s="692" t="s">
        <v>48</v>
      </c>
      <c r="T17" s="354"/>
      <c r="U17" s="388" t="s">
        <v>49</v>
      </c>
      <c r="V17" s="388" t="s">
        <v>50</v>
      </c>
      <c r="W17" s="401" t="s">
        <v>51</v>
      </c>
      <c r="X17" s="388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1"/>
      <c r="BA17" s="408" t="s">
        <v>56</v>
      </c>
    </row>
    <row r="18" spans="1:53" ht="14.25" customHeight="1" x14ac:dyDescent="0.2">
      <c r="A18" s="389"/>
      <c r="B18" s="389"/>
      <c r="C18" s="389"/>
      <c r="D18" s="457"/>
      <c r="E18" s="459"/>
      <c r="F18" s="389"/>
      <c r="G18" s="389"/>
      <c r="H18" s="389"/>
      <c r="I18" s="389"/>
      <c r="J18" s="389"/>
      <c r="K18" s="389"/>
      <c r="L18" s="389"/>
      <c r="M18" s="389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89"/>
      <c r="V18" s="389"/>
      <c r="W18" s="402"/>
      <c r="X18" s="389"/>
      <c r="Y18" s="591"/>
      <c r="Z18" s="591"/>
      <c r="AA18" s="414"/>
      <c r="AB18" s="415"/>
      <c r="AC18" s="416"/>
      <c r="AD18" s="482"/>
      <c r="BA18" s="348"/>
    </row>
    <row r="19" spans="1:53" ht="27.75" customHeight="1" x14ac:dyDescent="0.2">
      <c r="A19" s="431" t="s">
        <v>59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8"/>
      <c r="Z19" s="48"/>
    </row>
    <row r="20" spans="1:53" ht="16.5" customHeight="1" x14ac:dyDescent="0.25">
      <c r="A20" s="380" t="s">
        <v>59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34"/>
      <c r="Z20" s="334"/>
    </row>
    <row r="21" spans="1:53" ht="14.25" customHeight="1" x14ac:dyDescent="0.25">
      <c r="A21" s="347" t="s">
        <v>60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35"/>
      <c r="Z21" s="33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56"/>
      <c r="N23" s="349" t="s">
        <v>66</v>
      </c>
      <c r="O23" s="350"/>
      <c r="P23" s="350"/>
      <c r="Q23" s="350"/>
      <c r="R23" s="350"/>
      <c r="S23" s="350"/>
      <c r="T23" s="351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6"/>
      <c r="N24" s="349" t="s">
        <v>66</v>
      </c>
      <c r="O24" s="350"/>
      <c r="P24" s="350"/>
      <c r="Q24" s="350"/>
      <c r="R24" s="350"/>
      <c r="S24" s="350"/>
      <c r="T24" s="351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47" t="s">
        <v>68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35"/>
      <c r="Z25" s="33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8" t="s">
        <v>79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56"/>
      <c r="N34" s="349" t="s">
        <v>66</v>
      </c>
      <c r="O34" s="350"/>
      <c r="P34" s="350"/>
      <c r="Q34" s="350"/>
      <c r="R34" s="350"/>
      <c r="S34" s="350"/>
      <c r="T34" s="351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48"/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56"/>
      <c r="N35" s="349" t="s">
        <v>66</v>
      </c>
      <c r="O35" s="350"/>
      <c r="P35" s="350"/>
      <c r="Q35" s="350"/>
      <c r="R35" s="350"/>
      <c r="S35" s="350"/>
      <c r="T35" s="351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47" t="s">
        <v>84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35"/>
      <c r="Z36" s="335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5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56"/>
      <c r="N38" s="349" t="s">
        <v>66</v>
      </c>
      <c r="O38" s="350"/>
      <c r="P38" s="350"/>
      <c r="Q38" s="350"/>
      <c r="R38" s="350"/>
      <c r="S38" s="350"/>
      <c r="T38" s="351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56"/>
      <c r="N39" s="349" t="s">
        <v>66</v>
      </c>
      <c r="O39" s="350"/>
      <c r="P39" s="350"/>
      <c r="Q39" s="350"/>
      <c r="R39" s="350"/>
      <c r="S39" s="350"/>
      <c r="T39" s="351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47" t="s">
        <v>89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35"/>
      <c r="Z40" s="335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5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56"/>
      <c r="N42" s="349" t="s">
        <v>66</v>
      </c>
      <c r="O42" s="350"/>
      <c r="P42" s="350"/>
      <c r="Q42" s="350"/>
      <c r="R42" s="350"/>
      <c r="S42" s="350"/>
      <c r="T42" s="351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56"/>
      <c r="N43" s="349" t="s">
        <v>66</v>
      </c>
      <c r="O43" s="350"/>
      <c r="P43" s="350"/>
      <c r="Q43" s="350"/>
      <c r="R43" s="350"/>
      <c r="S43" s="350"/>
      <c r="T43" s="351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47" t="s">
        <v>93</v>
      </c>
      <c r="B44" s="348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35"/>
      <c r="Z44" s="335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5"/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56"/>
      <c r="N46" s="349" t="s">
        <v>66</v>
      </c>
      <c r="O46" s="350"/>
      <c r="P46" s="350"/>
      <c r="Q46" s="350"/>
      <c r="R46" s="350"/>
      <c r="S46" s="350"/>
      <c r="T46" s="351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48"/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56"/>
      <c r="N47" s="349" t="s">
        <v>66</v>
      </c>
      <c r="O47" s="350"/>
      <c r="P47" s="350"/>
      <c r="Q47" s="350"/>
      <c r="R47" s="350"/>
      <c r="S47" s="350"/>
      <c r="T47" s="351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31" t="s">
        <v>96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8"/>
      <c r="Z48" s="48"/>
    </row>
    <row r="49" spans="1:53" ht="16.5" customHeight="1" x14ac:dyDescent="0.25">
      <c r="A49" s="380" t="s">
        <v>97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34"/>
      <c r="Z49" s="334"/>
    </row>
    <row r="50" spans="1:53" ht="14.25" customHeight="1" x14ac:dyDescent="0.25">
      <c r="A50" s="347" t="s">
        <v>98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6"/>
      <c r="N53" s="349" t="s">
        <v>66</v>
      </c>
      <c r="O53" s="350"/>
      <c r="P53" s="350"/>
      <c r="Q53" s="350"/>
      <c r="R53" s="350"/>
      <c r="S53" s="350"/>
      <c r="T53" s="351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6"/>
      <c r="N54" s="349" t="s">
        <v>66</v>
      </c>
      <c r="O54" s="350"/>
      <c r="P54" s="350"/>
      <c r="Q54" s="350"/>
      <c r="R54" s="350"/>
      <c r="S54" s="350"/>
      <c r="T54" s="351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customHeight="1" x14ac:dyDescent="0.25">
      <c r="A55" s="380" t="s">
        <v>105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34"/>
      <c r="Z55" s="334"/>
    </row>
    <row r="56" spans="1:53" ht="14.25" customHeight="1" x14ac:dyDescent="0.25">
      <c r="A56" s="347" t="s">
        <v>106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500</v>
      </c>
      <c r="W57" s="340">
        <f>IFERROR(IF(V57="",0,CEILING((V57/$H57),1)*$H57),"")</f>
        <v>507.6</v>
      </c>
      <c r="X57" s="36">
        <f>IFERROR(IF(W57=0,"",ROUNDUP(W57/H57,0)*0.02175),"")</f>
        <v>1.0222499999999999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6"/>
      <c r="N61" s="349" t="s">
        <v>66</v>
      </c>
      <c r="O61" s="350"/>
      <c r="P61" s="350"/>
      <c r="Q61" s="350"/>
      <c r="R61" s="350"/>
      <c r="S61" s="350"/>
      <c r="T61" s="351"/>
      <c r="U61" s="37" t="s">
        <v>67</v>
      </c>
      <c r="V61" s="341">
        <f>IFERROR(V57/H57,"0")+IFERROR(V58/H58,"0")+IFERROR(V59/H59,"0")+IFERROR(V60/H60,"0")</f>
        <v>46.296296296296291</v>
      </c>
      <c r="W61" s="341">
        <f>IFERROR(W57/H57,"0")+IFERROR(W58/H58,"0")+IFERROR(W59/H59,"0")+IFERROR(W60/H60,"0")</f>
        <v>47</v>
      </c>
      <c r="X61" s="341">
        <f>IFERROR(IF(X57="",0,X57),"0")+IFERROR(IF(X58="",0,X58),"0")+IFERROR(IF(X59="",0,X59),"0")+IFERROR(IF(X60="",0,X60),"0")</f>
        <v>1.0222499999999999</v>
      </c>
      <c r="Y61" s="342"/>
      <c r="Z61" s="342"/>
    </row>
    <row r="62" spans="1:53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6"/>
      <c r="N62" s="349" t="s">
        <v>66</v>
      </c>
      <c r="O62" s="350"/>
      <c r="P62" s="350"/>
      <c r="Q62" s="350"/>
      <c r="R62" s="350"/>
      <c r="S62" s="350"/>
      <c r="T62" s="351"/>
      <c r="U62" s="37" t="s">
        <v>65</v>
      </c>
      <c r="V62" s="341">
        <f>IFERROR(SUM(V57:V60),"0")</f>
        <v>500</v>
      </c>
      <c r="W62" s="341">
        <f>IFERROR(SUM(W57:W60),"0")</f>
        <v>507.6</v>
      </c>
      <c r="X62" s="37"/>
      <c r="Y62" s="342"/>
      <c r="Z62" s="342"/>
    </row>
    <row r="63" spans="1:53" ht="16.5" customHeight="1" x14ac:dyDescent="0.25">
      <c r="A63" s="380" t="s">
        <v>96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34"/>
      <c r="Z63" s="334"/>
    </row>
    <row r="64" spans="1:53" ht="14.25" customHeight="1" x14ac:dyDescent="0.25">
      <c r="A64" s="347" t="s">
        <v>106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35"/>
      <c r="Z64" s="335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3">
        <v>4607091385670</v>
      </c>
      <c r="E66" s="344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3">
        <v>4607091385670</v>
      </c>
      <c r="E67" s="344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3">
        <v>4680115882133</v>
      </c>
      <c r="E70" s="344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3">
        <v>4680115882133</v>
      </c>
      <c r="E71" s="344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3">
        <v>4607091385687</v>
      </c>
      <c r="E73" s="344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3">
        <v>4680115882539</v>
      </c>
      <c r="E74" s="344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3">
        <v>4680115881303</v>
      </c>
      <c r="E78" s="344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4301011564</v>
      </c>
      <c r="D79" s="343">
        <v>4680115882577</v>
      </c>
      <c r="E79" s="344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144</v>
      </c>
      <c r="B80" s="54" t="s">
        <v>146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148</v>
      </c>
      <c r="C81" s="31">
        <v>4301011432</v>
      </c>
      <c r="D81" s="343">
        <v>4680115882720</v>
      </c>
      <c r="E81" s="344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4301011417</v>
      </c>
      <c r="D82" s="343">
        <v>4680115880269</v>
      </c>
      <c r="E82" s="344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3">
        <v>4680115880429</v>
      </c>
      <c r="E83" s="344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4301011462</v>
      </c>
      <c r="D84" s="343">
        <v>4680115881457</v>
      </c>
      <c r="E84" s="344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6"/>
      <c r="N85" s="349" t="s">
        <v>66</v>
      </c>
      <c r="O85" s="350"/>
      <c r="P85" s="350"/>
      <c r="Q85" s="350"/>
      <c r="R85" s="350"/>
      <c r="S85" s="350"/>
      <c r="T85" s="351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2"/>
      <c r="Z85" s="342"/>
    </row>
    <row r="86" spans="1:53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6"/>
      <c r="N86" s="349" t="s">
        <v>66</v>
      </c>
      <c r="O86" s="350"/>
      <c r="P86" s="350"/>
      <c r="Q86" s="350"/>
      <c r="R86" s="350"/>
      <c r="S86" s="350"/>
      <c r="T86" s="351"/>
      <c r="U86" s="37" t="s">
        <v>65</v>
      </c>
      <c r="V86" s="341">
        <f>IFERROR(SUM(V65:V84),"0")</f>
        <v>0</v>
      </c>
      <c r="W86" s="341">
        <f>IFERROR(SUM(W65:W84),"0")</f>
        <v>0</v>
      </c>
      <c r="X86" s="37"/>
      <c r="Y86" s="342"/>
      <c r="Z86" s="342"/>
    </row>
    <row r="87" spans="1:53" ht="14.25" customHeight="1" x14ac:dyDescent="0.25">
      <c r="A87" s="347" t="s">
        <v>98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3">
        <v>4680115881488</v>
      </c>
      <c r="E88" s="344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6"/>
      <c r="P88" s="346"/>
      <c r="Q88" s="346"/>
      <c r="R88" s="344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157</v>
      </c>
      <c r="B89" s="54" t="s">
        <v>158</v>
      </c>
      <c r="C89" s="31">
        <v>4301020183</v>
      </c>
      <c r="D89" s="343">
        <v>4607091384765</v>
      </c>
      <c r="E89" s="344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2" t="s">
        <v>159</v>
      </c>
      <c r="O89" s="346"/>
      <c r="P89" s="346"/>
      <c r="Q89" s="346"/>
      <c r="R89" s="344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43">
        <v>4680115882751</v>
      </c>
      <c r="E90" s="344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43">
        <v>4680115882775</v>
      </c>
      <c r="E91" s="344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3">
        <v>4680115880658</v>
      </c>
      <c r="E92" s="344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5"/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6"/>
      <c r="N93" s="349" t="s">
        <v>66</v>
      </c>
      <c r="O93" s="350"/>
      <c r="P93" s="350"/>
      <c r="Q93" s="350"/>
      <c r="R93" s="350"/>
      <c r="S93" s="350"/>
      <c r="T93" s="351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x14ac:dyDescent="0.2">
      <c r="A94" s="348"/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56"/>
      <c r="N94" s="349" t="s">
        <v>66</v>
      </c>
      <c r="O94" s="350"/>
      <c r="P94" s="350"/>
      <c r="Q94" s="350"/>
      <c r="R94" s="350"/>
      <c r="S94" s="350"/>
      <c r="T94" s="351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customHeight="1" x14ac:dyDescent="0.25">
      <c r="A95" s="347" t="s">
        <v>60</v>
      </c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3">
        <v>4607091387667</v>
      </c>
      <c r="E96" s="344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6"/>
      <c r="P96" s="346"/>
      <c r="Q96" s="346"/>
      <c r="R96" s="344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43">
        <v>4607091387636</v>
      </c>
      <c r="E97" s="344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6"/>
      <c r="P97" s="346"/>
      <c r="Q97" s="346"/>
      <c r="R97" s="344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43">
        <v>4607091382426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43">
        <v>4607091386547</v>
      </c>
      <c r="E99" s="344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3">
        <v>4607091384734</v>
      </c>
      <c r="E100" s="344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43">
        <v>4607091382464</v>
      </c>
      <c r="E101" s="344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43">
        <v>4680115883444</v>
      </c>
      <c r="E102" s="344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43">
        <v>4680115883444</v>
      </c>
      <c r="E103" s="344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56"/>
      <c r="N104" s="349" t="s">
        <v>66</v>
      </c>
      <c r="O104" s="350"/>
      <c r="P104" s="350"/>
      <c r="Q104" s="350"/>
      <c r="R104" s="350"/>
      <c r="S104" s="350"/>
      <c r="T104" s="351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x14ac:dyDescent="0.2">
      <c r="A105" s="34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56"/>
      <c r="N105" s="349" t="s">
        <v>66</v>
      </c>
      <c r="O105" s="350"/>
      <c r="P105" s="350"/>
      <c r="Q105" s="350"/>
      <c r="R105" s="350"/>
      <c r="S105" s="350"/>
      <c r="T105" s="351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customHeight="1" x14ac:dyDescent="0.25">
      <c r="A106" s="347" t="s">
        <v>68</v>
      </c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3">
        <v>4607091386967</v>
      </c>
      <c r="E107" s="344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46"/>
      <c r="P107" s="346"/>
      <c r="Q107" s="346"/>
      <c r="R107" s="344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182</v>
      </c>
      <c r="B108" s="54" t="s">
        <v>184</v>
      </c>
      <c r="C108" s="31">
        <v>4301051437</v>
      </c>
      <c r="D108" s="343">
        <v>4607091386967</v>
      </c>
      <c r="E108" s="344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6"/>
      <c r="P108" s="346"/>
      <c r="Q108" s="346"/>
      <c r="R108" s="344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3">
        <v>4607091385304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3">
        <v>4607091386264</v>
      </c>
      <c r="E110" s="344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3">
        <v>4607091385731</v>
      </c>
      <c r="E111" s="344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3">
        <v>4680115880214</v>
      </c>
      <c r="E112" s="344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4301051438</v>
      </c>
      <c r="D113" s="343">
        <v>4680115880894</v>
      </c>
      <c r="E113" s="344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4301051313</v>
      </c>
      <c r="D114" s="343">
        <v>4607091385427</v>
      </c>
      <c r="E114" s="344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197</v>
      </c>
      <c r="B115" s="54" t="s">
        <v>198</v>
      </c>
      <c r="C115" s="31">
        <v>4301051480</v>
      </c>
      <c r="D115" s="343">
        <v>4680115882645</v>
      </c>
      <c r="E115" s="344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56"/>
      <c r="N116" s="349" t="s">
        <v>66</v>
      </c>
      <c r="O116" s="350"/>
      <c r="P116" s="350"/>
      <c r="Q116" s="350"/>
      <c r="R116" s="350"/>
      <c r="S116" s="350"/>
      <c r="T116" s="351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56"/>
      <c r="N117" s="349" t="s">
        <v>66</v>
      </c>
      <c r="O117" s="350"/>
      <c r="P117" s="350"/>
      <c r="Q117" s="350"/>
      <c r="R117" s="350"/>
      <c r="S117" s="350"/>
      <c r="T117" s="351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customHeight="1" x14ac:dyDescent="0.25">
      <c r="A118" s="347" t="s">
        <v>199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35"/>
      <c r="Z118" s="335"/>
    </row>
    <row r="119" spans="1:53" ht="27" customHeight="1" x14ac:dyDescent="0.25">
      <c r="A119" s="54" t="s">
        <v>200</v>
      </c>
      <c r="B119" s="54" t="s">
        <v>201</v>
      </c>
      <c r="C119" s="31">
        <v>4301060296</v>
      </c>
      <c r="D119" s="343">
        <v>4607091383065</v>
      </c>
      <c r="E119" s="344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202</v>
      </c>
      <c r="B120" s="54" t="s">
        <v>203</v>
      </c>
      <c r="C120" s="31">
        <v>4301060366</v>
      </c>
      <c r="D120" s="343">
        <v>4680115881532</v>
      </c>
      <c r="E120" s="344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46"/>
      <c r="P120" s="346"/>
      <c r="Q120" s="346"/>
      <c r="R120" s="344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3">
        <v>4680115881532</v>
      </c>
      <c r="E121" s="344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51" t="s">
        <v>205</v>
      </c>
      <c r="O121" s="346"/>
      <c r="P121" s="346"/>
      <c r="Q121" s="346"/>
      <c r="R121" s="344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202</v>
      </c>
      <c r="B122" s="54" t="s">
        <v>206</v>
      </c>
      <c r="C122" s="31">
        <v>4301060350</v>
      </c>
      <c r="D122" s="343">
        <v>4680115881532</v>
      </c>
      <c r="E122" s="344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6"/>
      <c r="P122" s="346"/>
      <c r="Q122" s="346"/>
      <c r="R122" s="344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3">
        <v>4680115882652</v>
      </c>
      <c r="E123" s="344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209</v>
      </c>
      <c r="B124" s="54" t="s">
        <v>210</v>
      </c>
      <c r="C124" s="31">
        <v>4301060309</v>
      </c>
      <c r="D124" s="343">
        <v>4680115880238</v>
      </c>
      <c r="E124" s="344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3">
        <v>4680115881464</v>
      </c>
      <c r="E125" s="344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56"/>
      <c r="N126" s="349" t="s">
        <v>66</v>
      </c>
      <c r="O126" s="350"/>
      <c r="P126" s="350"/>
      <c r="Q126" s="350"/>
      <c r="R126" s="350"/>
      <c r="S126" s="350"/>
      <c r="T126" s="351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x14ac:dyDescent="0.2">
      <c r="A127" s="34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56"/>
      <c r="N127" s="349" t="s">
        <v>66</v>
      </c>
      <c r="O127" s="350"/>
      <c r="P127" s="350"/>
      <c r="Q127" s="350"/>
      <c r="R127" s="350"/>
      <c r="S127" s="350"/>
      <c r="T127" s="351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customHeight="1" x14ac:dyDescent="0.25">
      <c r="A128" s="380" t="s">
        <v>213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34"/>
      <c r="Z128" s="334"/>
    </row>
    <row r="129" spans="1:53" ht="14.25" customHeight="1" x14ac:dyDescent="0.25">
      <c r="A129" s="347" t="s">
        <v>68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3">
        <v>4607091385168</v>
      </c>
      <c r="E130" s="344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46"/>
      <c r="P130" s="346"/>
      <c r="Q130" s="346"/>
      <c r="R130" s="344"/>
      <c r="S130" s="34"/>
      <c r="T130" s="34"/>
      <c r="U130" s="35" t="s">
        <v>65</v>
      </c>
      <c r="V130" s="339">
        <v>990</v>
      </c>
      <c r="W130" s="340">
        <f>IFERROR(IF(V130="",0,CEILING((V130/$H130),1)*$H130),"")</f>
        <v>991.2</v>
      </c>
      <c r="X130" s="36">
        <f>IFERROR(IF(W130=0,"",ROUNDUP(W130/H130,0)*0.02175),"")</f>
        <v>2.5665</v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3">
        <v>4607091385168</v>
      </c>
      <c r="E131" s="344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6"/>
      <c r="P131" s="346"/>
      <c r="Q131" s="346"/>
      <c r="R131" s="344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4301051362</v>
      </c>
      <c r="D132" s="343">
        <v>4607091383256</v>
      </c>
      <c r="E132" s="344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46"/>
      <c r="P132" s="346"/>
      <c r="Q132" s="346"/>
      <c r="R132" s="344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3">
        <v>4607091385748</v>
      </c>
      <c r="E133" s="344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46"/>
      <c r="P133" s="346"/>
      <c r="Q133" s="346"/>
      <c r="R133" s="344"/>
      <c r="S133" s="34"/>
      <c r="T133" s="34"/>
      <c r="U133" s="35" t="s">
        <v>65</v>
      </c>
      <c r="V133" s="339">
        <v>225</v>
      </c>
      <c r="W133" s="340">
        <f>IFERROR(IF(V133="",0,CEILING((V133/$H133),1)*$H133),"")</f>
        <v>226.8</v>
      </c>
      <c r="X133" s="36">
        <f>IFERROR(IF(W133=0,"",ROUNDUP(W133/H133,0)*0.00753),"")</f>
        <v>0.63251999999999997</v>
      </c>
      <c r="Y133" s="56"/>
      <c r="Z133" s="57"/>
      <c r="AD133" s="58"/>
      <c r="BA133" s="129" t="s">
        <v>1</v>
      </c>
    </row>
    <row r="134" spans="1:53" x14ac:dyDescent="0.2">
      <c r="A134" s="355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56"/>
      <c r="N134" s="349" t="s">
        <v>66</v>
      </c>
      <c r="O134" s="350"/>
      <c r="P134" s="350"/>
      <c r="Q134" s="350"/>
      <c r="R134" s="350"/>
      <c r="S134" s="350"/>
      <c r="T134" s="351"/>
      <c r="U134" s="37" t="s">
        <v>67</v>
      </c>
      <c r="V134" s="341">
        <f>IFERROR(V130/H130,"0")+IFERROR(V131/H131,"0")+IFERROR(V132/H132,"0")+IFERROR(V133/H133,"0")</f>
        <v>201.19047619047618</v>
      </c>
      <c r="W134" s="341">
        <f>IFERROR(W130/H130,"0")+IFERROR(W131/H131,"0")+IFERROR(W132/H132,"0")+IFERROR(W133/H133,"0")</f>
        <v>202</v>
      </c>
      <c r="X134" s="341">
        <f>IFERROR(IF(X130="",0,X130),"0")+IFERROR(IF(X131="",0,X131),"0")+IFERROR(IF(X132="",0,X132),"0")+IFERROR(IF(X133="",0,X133),"0")</f>
        <v>3.19902</v>
      </c>
      <c r="Y134" s="342"/>
      <c r="Z134" s="342"/>
    </row>
    <row r="135" spans="1:53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56"/>
      <c r="N135" s="349" t="s">
        <v>66</v>
      </c>
      <c r="O135" s="350"/>
      <c r="P135" s="350"/>
      <c r="Q135" s="350"/>
      <c r="R135" s="350"/>
      <c r="S135" s="350"/>
      <c r="T135" s="351"/>
      <c r="U135" s="37" t="s">
        <v>65</v>
      </c>
      <c r="V135" s="341">
        <f>IFERROR(SUM(V130:V133),"0")</f>
        <v>1215</v>
      </c>
      <c r="W135" s="341">
        <f>IFERROR(SUM(W130:W133),"0")</f>
        <v>1218</v>
      </c>
      <c r="X135" s="37"/>
      <c r="Y135" s="342"/>
      <c r="Z135" s="342"/>
    </row>
    <row r="136" spans="1:53" ht="27.75" customHeight="1" x14ac:dyDescent="0.2">
      <c r="A136" s="431" t="s">
        <v>221</v>
      </c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8"/>
      <c r="Z136" s="48"/>
    </row>
    <row r="137" spans="1:53" ht="16.5" customHeight="1" x14ac:dyDescent="0.25">
      <c r="A137" s="380" t="s">
        <v>222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34"/>
      <c r="Z137" s="334"/>
    </row>
    <row r="138" spans="1:53" ht="14.25" customHeight="1" x14ac:dyDescent="0.25">
      <c r="A138" s="347" t="s">
        <v>106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35"/>
      <c r="Z138" s="335"/>
    </row>
    <row r="139" spans="1:53" ht="27" customHeight="1" x14ac:dyDescent="0.25">
      <c r="A139" s="54" t="s">
        <v>223</v>
      </c>
      <c r="B139" s="54" t="s">
        <v>224</v>
      </c>
      <c r="C139" s="31">
        <v>4301011223</v>
      </c>
      <c r="D139" s="343">
        <v>4607091383423</v>
      </c>
      <c r="E139" s="344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46"/>
      <c r="P139" s="346"/>
      <c r="Q139" s="346"/>
      <c r="R139" s="344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225</v>
      </c>
      <c r="B140" s="54" t="s">
        <v>226</v>
      </c>
      <c r="C140" s="31">
        <v>4301011338</v>
      </c>
      <c r="D140" s="343">
        <v>4607091381405</v>
      </c>
      <c r="E140" s="344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46"/>
      <c r="P140" s="346"/>
      <c r="Q140" s="346"/>
      <c r="R140" s="344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227</v>
      </c>
      <c r="B141" s="54" t="s">
        <v>228</v>
      </c>
      <c r="C141" s="31">
        <v>4301011333</v>
      </c>
      <c r="D141" s="343">
        <v>4607091386516</v>
      </c>
      <c r="E141" s="344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46"/>
      <c r="P141" s="346"/>
      <c r="Q141" s="346"/>
      <c r="R141" s="344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56"/>
      <c r="N142" s="349" t="s">
        <v>66</v>
      </c>
      <c r="O142" s="350"/>
      <c r="P142" s="350"/>
      <c r="Q142" s="350"/>
      <c r="R142" s="350"/>
      <c r="S142" s="350"/>
      <c r="T142" s="351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x14ac:dyDescent="0.2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56"/>
      <c r="N143" s="349" t="s">
        <v>66</v>
      </c>
      <c r="O143" s="350"/>
      <c r="P143" s="350"/>
      <c r="Q143" s="350"/>
      <c r="R143" s="350"/>
      <c r="S143" s="350"/>
      <c r="T143" s="351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customHeight="1" x14ac:dyDescent="0.25">
      <c r="A144" s="380" t="s">
        <v>229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34"/>
      <c r="Z144" s="334"/>
    </row>
    <row r="145" spans="1:53" ht="14.25" customHeight="1" x14ac:dyDescent="0.25">
      <c r="A145" s="347" t="s">
        <v>60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3">
        <v>4680115880993</v>
      </c>
      <c r="E146" s="344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46"/>
      <c r="P146" s="346"/>
      <c r="Q146" s="346"/>
      <c r="R146" s="344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3">
        <v>4680115881761</v>
      </c>
      <c r="E147" s="344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46"/>
      <c r="P147" s="346"/>
      <c r="Q147" s="346"/>
      <c r="R147" s="344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3">
        <v>4680115881563</v>
      </c>
      <c r="E148" s="344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46"/>
      <c r="P148" s="346"/>
      <c r="Q148" s="346"/>
      <c r="R148" s="344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3">
        <v>4680115880986</v>
      </c>
      <c r="E149" s="344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46"/>
      <c r="P149" s="346"/>
      <c r="Q149" s="346"/>
      <c r="R149" s="344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4301031190</v>
      </c>
      <c r="D150" s="343">
        <v>4680115880207</v>
      </c>
      <c r="E150" s="344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4301031205</v>
      </c>
      <c r="D151" s="343">
        <v>4680115881785</v>
      </c>
      <c r="E151" s="344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3">
        <v>4680115881679</v>
      </c>
      <c r="E152" s="344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4301031158</v>
      </c>
      <c r="D153" s="343">
        <v>4680115880191</v>
      </c>
      <c r="E153" s="344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246</v>
      </c>
      <c r="B154" s="54" t="s">
        <v>247</v>
      </c>
      <c r="C154" s="31">
        <v>4301031245</v>
      </c>
      <c r="D154" s="343">
        <v>4680115883963</v>
      </c>
      <c r="E154" s="344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56"/>
      <c r="N155" s="349" t="s">
        <v>66</v>
      </c>
      <c r="O155" s="350"/>
      <c r="P155" s="350"/>
      <c r="Q155" s="350"/>
      <c r="R155" s="350"/>
      <c r="S155" s="350"/>
      <c r="T155" s="351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56"/>
      <c r="N156" s="349" t="s">
        <v>66</v>
      </c>
      <c r="O156" s="350"/>
      <c r="P156" s="350"/>
      <c r="Q156" s="350"/>
      <c r="R156" s="350"/>
      <c r="S156" s="350"/>
      <c r="T156" s="351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customHeight="1" x14ac:dyDescent="0.25">
      <c r="A157" s="380" t="s">
        <v>248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34"/>
      <c r="Z157" s="334"/>
    </row>
    <row r="158" spans="1:53" ht="14.25" customHeight="1" x14ac:dyDescent="0.25">
      <c r="A158" s="347" t="s">
        <v>106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35"/>
      <c r="Z158" s="335"/>
    </row>
    <row r="159" spans="1:53" ht="16.5" customHeight="1" x14ac:dyDescent="0.25">
      <c r="A159" s="54" t="s">
        <v>249</v>
      </c>
      <c r="B159" s="54" t="s">
        <v>250</v>
      </c>
      <c r="C159" s="31">
        <v>4301011450</v>
      </c>
      <c r="D159" s="343">
        <v>4680115881402</v>
      </c>
      <c r="E159" s="344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46"/>
      <c r="P159" s="346"/>
      <c r="Q159" s="346"/>
      <c r="R159" s="344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3">
        <v>4680115881396</v>
      </c>
      <c r="E160" s="344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46"/>
      <c r="P160" s="346"/>
      <c r="Q160" s="346"/>
      <c r="R160" s="344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56"/>
      <c r="N161" s="349" t="s">
        <v>66</v>
      </c>
      <c r="O161" s="350"/>
      <c r="P161" s="350"/>
      <c r="Q161" s="350"/>
      <c r="R161" s="350"/>
      <c r="S161" s="350"/>
      <c r="T161" s="351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56"/>
      <c r="N162" s="349" t="s">
        <v>66</v>
      </c>
      <c r="O162" s="350"/>
      <c r="P162" s="350"/>
      <c r="Q162" s="350"/>
      <c r="R162" s="350"/>
      <c r="S162" s="350"/>
      <c r="T162" s="351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customHeight="1" x14ac:dyDescent="0.25">
      <c r="A163" s="347" t="s">
        <v>98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35"/>
      <c r="Z163" s="335"/>
    </row>
    <row r="164" spans="1:53" ht="16.5" customHeight="1" x14ac:dyDescent="0.25">
      <c r="A164" s="54" t="s">
        <v>253</v>
      </c>
      <c r="B164" s="54" t="s">
        <v>254</v>
      </c>
      <c r="C164" s="31">
        <v>4301020262</v>
      </c>
      <c r="D164" s="343">
        <v>4680115882935</v>
      </c>
      <c r="E164" s="344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3">
        <v>4680115880764</v>
      </c>
      <c r="E165" s="344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46"/>
      <c r="P165" s="346"/>
      <c r="Q165" s="346"/>
      <c r="R165" s="344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56"/>
      <c r="N166" s="349" t="s">
        <v>66</v>
      </c>
      <c r="O166" s="350"/>
      <c r="P166" s="350"/>
      <c r="Q166" s="350"/>
      <c r="R166" s="350"/>
      <c r="S166" s="350"/>
      <c r="T166" s="351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56"/>
      <c r="N167" s="349" t="s">
        <v>66</v>
      </c>
      <c r="O167" s="350"/>
      <c r="P167" s="350"/>
      <c r="Q167" s="350"/>
      <c r="R167" s="350"/>
      <c r="S167" s="350"/>
      <c r="T167" s="351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customHeight="1" x14ac:dyDescent="0.25">
      <c r="A168" s="347" t="s">
        <v>60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3">
        <v>4680115882683</v>
      </c>
      <c r="E169" s="344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3">
        <v>4680115882690</v>
      </c>
      <c r="E170" s="344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46"/>
      <c r="P170" s="346"/>
      <c r="Q170" s="346"/>
      <c r="R170" s="344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3">
        <v>4680115882669</v>
      </c>
      <c r="E171" s="344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46"/>
      <c r="P171" s="346"/>
      <c r="Q171" s="346"/>
      <c r="R171" s="344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3">
        <v>4680115882676</v>
      </c>
      <c r="E172" s="344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46"/>
      <c r="P172" s="346"/>
      <c r="Q172" s="346"/>
      <c r="R172" s="344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56"/>
      <c r="N173" s="349" t="s">
        <v>66</v>
      </c>
      <c r="O173" s="350"/>
      <c r="P173" s="350"/>
      <c r="Q173" s="350"/>
      <c r="R173" s="350"/>
      <c r="S173" s="350"/>
      <c r="T173" s="351"/>
      <c r="U173" s="37" t="s">
        <v>67</v>
      </c>
      <c r="V173" s="341">
        <f>IFERROR(V169/H169,"0")+IFERROR(V170/H170,"0")+IFERROR(V171/H171,"0")+IFERROR(V172/H172,"0")</f>
        <v>0</v>
      </c>
      <c r="W173" s="341">
        <f>IFERROR(W169/H169,"0")+IFERROR(W170/H170,"0")+IFERROR(W171/H171,"0")+IFERROR(W172/H172,"0")</f>
        <v>0</v>
      </c>
      <c r="X173" s="341">
        <f>IFERROR(IF(X169="",0,X169),"0")+IFERROR(IF(X170="",0,X170),"0")+IFERROR(IF(X171="",0,X171),"0")+IFERROR(IF(X172="",0,X172),"0")</f>
        <v>0</v>
      </c>
      <c r="Y173" s="342"/>
      <c r="Z173" s="342"/>
    </row>
    <row r="174" spans="1:53" x14ac:dyDescent="0.2">
      <c r="A174" s="34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56"/>
      <c r="N174" s="349" t="s">
        <v>66</v>
      </c>
      <c r="O174" s="350"/>
      <c r="P174" s="350"/>
      <c r="Q174" s="350"/>
      <c r="R174" s="350"/>
      <c r="S174" s="350"/>
      <c r="T174" s="351"/>
      <c r="U174" s="37" t="s">
        <v>65</v>
      </c>
      <c r="V174" s="341">
        <f>IFERROR(SUM(V169:V172),"0")</f>
        <v>0</v>
      </c>
      <c r="W174" s="341">
        <f>IFERROR(SUM(W169:W172),"0")</f>
        <v>0</v>
      </c>
      <c r="X174" s="37"/>
      <c r="Y174" s="342"/>
      <c r="Z174" s="342"/>
    </row>
    <row r="175" spans="1:53" ht="14.25" customHeight="1" x14ac:dyDescent="0.25">
      <c r="A175" s="347" t="s">
        <v>68</v>
      </c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  <c r="Y175" s="335"/>
      <c r="Z175" s="335"/>
    </row>
    <row r="176" spans="1:53" ht="27" customHeight="1" x14ac:dyDescent="0.25">
      <c r="A176" s="54" t="s">
        <v>265</v>
      </c>
      <c r="B176" s="54" t="s">
        <v>266</v>
      </c>
      <c r="C176" s="31">
        <v>4301051409</v>
      </c>
      <c r="D176" s="343">
        <v>4680115881556</v>
      </c>
      <c r="E176" s="344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267</v>
      </c>
      <c r="B177" s="54" t="s">
        <v>268</v>
      </c>
      <c r="C177" s="31">
        <v>4301051538</v>
      </c>
      <c r="D177" s="343">
        <v>4680115880573</v>
      </c>
      <c r="E177" s="344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5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46"/>
      <c r="P177" s="346"/>
      <c r="Q177" s="346"/>
      <c r="R177" s="344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4301051408</v>
      </c>
      <c r="D178" s="343">
        <v>4680115881594</v>
      </c>
      <c r="E178" s="344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46"/>
      <c r="P178" s="346"/>
      <c r="Q178" s="346"/>
      <c r="R178" s="344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271</v>
      </c>
      <c r="B179" s="54" t="s">
        <v>272</v>
      </c>
      <c r="C179" s="31">
        <v>4301051505</v>
      </c>
      <c r="D179" s="343">
        <v>4680115881587</v>
      </c>
      <c r="E179" s="344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46"/>
      <c r="P179" s="346"/>
      <c r="Q179" s="346"/>
      <c r="R179" s="344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3">
        <v>4680115880962</v>
      </c>
      <c r="E180" s="344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6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4301051411</v>
      </c>
      <c r="D181" s="343">
        <v>4680115881617</v>
      </c>
      <c r="E181" s="344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3">
        <v>4680115881228</v>
      </c>
      <c r="E182" s="344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4301051506</v>
      </c>
      <c r="D183" s="343">
        <v>4680115881037</v>
      </c>
      <c r="E183" s="344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3">
        <v>4680115881211</v>
      </c>
      <c r="E184" s="344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4301051378</v>
      </c>
      <c r="D185" s="343">
        <v>4680115881020</v>
      </c>
      <c r="E185" s="344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3">
        <v>4680115882195</v>
      </c>
      <c r="E186" s="344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3">
        <v>4680115882607</v>
      </c>
      <c r="E187" s="344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3">
        <v>4680115880092</v>
      </c>
      <c r="E188" s="344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200</v>
      </c>
      <c r="W188" s="340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3">
        <v>4680115880221</v>
      </c>
      <c r="E189" s="344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200</v>
      </c>
      <c r="W189" s="340">
        <f t="shared" si="9"/>
        <v>201.6</v>
      </c>
      <c r="X189" s="36">
        <f t="shared" si="10"/>
        <v>0.63251999999999997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4301051523</v>
      </c>
      <c r="D190" s="343">
        <v>4680115882942</v>
      </c>
      <c r="E190" s="344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3">
        <v>4680115880504</v>
      </c>
      <c r="E191" s="344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3">
        <v>4680115882164</v>
      </c>
      <c r="E192" s="344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56"/>
      <c r="N193" s="349" t="s">
        <v>66</v>
      </c>
      <c r="O193" s="350"/>
      <c r="P193" s="350"/>
      <c r="Q193" s="350"/>
      <c r="R193" s="350"/>
      <c r="S193" s="350"/>
      <c r="T193" s="351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166.66666666666669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168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1.2650399999999999</v>
      </c>
      <c r="Y193" s="342"/>
      <c r="Z193" s="342"/>
    </row>
    <row r="194" spans="1:53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56"/>
      <c r="N194" s="349" t="s">
        <v>66</v>
      </c>
      <c r="O194" s="350"/>
      <c r="P194" s="350"/>
      <c r="Q194" s="350"/>
      <c r="R194" s="350"/>
      <c r="S194" s="350"/>
      <c r="T194" s="351"/>
      <c r="U194" s="37" t="s">
        <v>65</v>
      </c>
      <c r="V194" s="341">
        <f>IFERROR(SUM(V176:V192),"0")</f>
        <v>400</v>
      </c>
      <c r="W194" s="341">
        <f>IFERROR(SUM(W176:W192),"0")</f>
        <v>403.2</v>
      </c>
      <c r="X194" s="37"/>
      <c r="Y194" s="342"/>
      <c r="Z194" s="342"/>
    </row>
    <row r="195" spans="1:53" ht="14.25" customHeight="1" x14ac:dyDescent="0.25">
      <c r="A195" s="347" t="s">
        <v>199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35"/>
      <c r="Z195" s="335"/>
    </row>
    <row r="196" spans="1:53" ht="16.5" customHeight="1" x14ac:dyDescent="0.25">
      <c r="A196" s="54" t="s">
        <v>299</v>
      </c>
      <c r="B196" s="54" t="s">
        <v>300</v>
      </c>
      <c r="C196" s="31">
        <v>4301060360</v>
      </c>
      <c r="D196" s="343">
        <v>4680115882874</v>
      </c>
      <c r="E196" s="344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4301060359</v>
      </c>
      <c r="D197" s="343">
        <v>4680115884434</v>
      </c>
      <c r="E197" s="344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46"/>
      <c r="P197" s="346"/>
      <c r="Q197" s="346"/>
      <c r="R197" s="344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3">
        <v>4680115880801</v>
      </c>
      <c r="E198" s="344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46"/>
      <c r="P198" s="346"/>
      <c r="Q198" s="346"/>
      <c r="R198" s="344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3">
        <v>4680115880818</v>
      </c>
      <c r="E199" s="344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46"/>
      <c r="P199" s="346"/>
      <c r="Q199" s="346"/>
      <c r="R199" s="344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56"/>
      <c r="N200" s="349" t="s">
        <v>66</v>
      </c>
      <c r="O200" s="350"/>
      <c r="P200" s="350"/>
      <c r="Q200" s="350"/>
      <c r="R200" s="350"/>
      <c r="S200" s="350"/>
      <c r="T200" s="351"/>
      <c r="U200" s="37" t="s">
        <v>67</v>
      </c>
      <c r="V200" s="341">
        <f>IFERROR(V196/H196,"0")+IFERROR(V197/H197,"0")+IFERROR(V198/H198,"0")+IFERROR(V199/H199,"0")</f>
        <v>0</v>
      </c>
      <c r="W200" s="341">
        <f>IFERROR(W196/H196,"0")+IFERROR(W197/H197,"0")+IFERROR(W198/H198,"0")+IFERROR(W199/H199,"0")</f>
        <v>0</v>
      </c>
      <c r="X200" s="341">
        <f>IFERROR(IF(X196="",0,X196),"0")+IFERROR(IF(X197="",0,X197),"0")+IFERROR(IF(X198="",0,X198),"0")+IFERROR(IF(X199="",0,X199),"0")</f>
        <v>0</v>
      </c>
      <c r="Y200" s="342"/>
      <c r="Z200" s="342"/>
    </row>
    <row r="201" spans="1:53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56"/>
      <c r="N201" s="349" t="s">
        <v>66</v>
      </c>
      <c r="O201" s="350"/>
      <c r="P201" s="350"/>
      <c r="Q201" s="350"/>
      <c r="R201" s="350"/>
      <c r="S201" s="350"/>
      <c r="T201" s="351"/>
      <c r="U201" s="37" t="s">
        <v>65</v>
      </c>
      <c r="V201" s="341">
        <f>IFERROR(SUM(V196:V199),"0")</f>
        <v>0</v>
      </c>
      <c r="W201" s="341">
        <f>IFERROR(SUM(W196:W199),"0")</f>
        <v>0</v>
      </c>
      <c r="X201" s="37"/>
      <c r="Y201" s="342"/>
      <c r="Z201" s="342"/>
    </row>
    <row r="202" spans="1:53" ht="16.5" customHeight="1" x14ac:dyDescent="0.25">
      <c r="A202" s="380" t="s">
        <v>307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34"/>
      <c r="Z202" s="334"/>
    </row>
    <row r="203" spans="1:53" ht="14.25" customHeight="1" x14ac:dyDescent="0.25">
      <c r="A203" s="347" t="s">
        <v>60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3">
        <v>4607091389845</v>
      </c>
      <c r="E204" s="344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46"/>
      <c r="P204" s="346"/>
      <c r="Q204" s="346"/>
      <c r="R204" s="344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x14ac:dyDescent="0.2">
      <c r="A205" s="355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56"/>
      <c r="N205" s="349" t="s">
        <v>66</v>
      </c>
      <c r="O205" s="350"/>
      <c r="P205" s="350"/>
      <c r="Q205" s="350"/>
      <c r="R205" s="350"/>
      <c r="S205" s="350"/>
      <c r="T205" s="351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x14ac:dyDescent="0.2">
      <c r="A206" s="348"/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56"/>
      <c r="N206" s="349" t="s">
        <v>66</v>
      </c>
      <c r="O206" s="350"/>
      <c r="P206" s="350"/>
      <c r="Q206" s="350"/>
      <c r="R206" s="350"/>
      <c r="S206" s="350"/>
      <c r="T206" s="351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customHeight="1" x14ac:dyDescent="0.25">
      <c r="A207" s="380" t="s">
        <v>310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34"/>
      <c r="Z207" s="334"/>
    </row>
    <row r="208" spans="1:53" ht="14.25" customHeight="1" x14ac:dyDescent="0.25">
      <c r="A208" s="347" t="s">
        <v>106</v>
      </c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  <c r="Y208" s="335"/>
      <c r="Z208" s="335"/>
    </row>
    <row r="209" spans="1:53" ht="27" customHeight="1" x14ac:dyDescent="0.25">
      <c r="A209" s="54" t="s">
        <v>311</v>
      </c>
      <c r="B209" s="54" t="s">
        <v>312</v>
      </c>
      <c r="C209" s="31">
        <v>4301011826</v>
      </c>
      <c r="D209" s="343">
        <v>4680115884137</v>
      </c>
      <c r="E209" s="344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49" t="s">
        <v>313</v>
      </c>
      <c r="O209" s="346"/>
      <c r="P209" s="346"/>
      <c r="Q209" s="346"/>
      <c r="R209" s="344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customHeight="1" x14ac:dyDescent="0.25">
      <c r="A210" s="54" t="s">
        <v>315</v>
      </c>
      <c r="B210" s="54" t="s">
        <v>316</v>
      </c>
      <c r="C210" s="31">
        <v>4301011824</v>
      </c>
      <c r="D210" s="343">
        <v>4680115884144</v>
      </c>
      <c r="E210" s="344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46"/>
      <c r="P210" s="346"/>
      <c r="Q210" s="346"/>
      <c r="R210" s="344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customHeight="1" x14ac:dyDescent="0.25">
      <c r="A211" s="54" t="s">
        <v>318</v>
      </c>
      <c r="B211" s="54" t="s">
        <v>319</v>
      </c>
      <c r="C211" s="31">
        <v>4301011724</v>
      </c>
      <c r="D211" s="343">
        <v>4680115884236</v>
      </c>
      <c r="E211" s="344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5" t="s">
        <v>320</v>
      </c>
      <c r="O211" s="346"/>
      <c r="P211" s="346"/>
      <c r="Q211" s="346"/>
      <c r="R211" s="344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customHeight="1" x14ac:dyDescent="0.25">
      <c r="A212" s="54" t="s">
        <v>321</v>
      </c>
      <c r="B212" s="54" t="s">
        <v>322</v>
      </c>
      <c r="C212" s="31">
        <v>4301011721</v>
      </c>
      <c r="D212" s="343">
        <v>4680115884175</v>
      </c>
      <c r="E212" s="344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3" t="s">
        <v>323</v>
      </c>
      <c r="O212" s="346"/>
      <c r="P212" s="346"/>
      <c r="Q212" s="346"/>
      <c r="R212" s="344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customHeight="1" x14ac:dyDescent="0.25">
      <c r="A213" s="54" t="s">
        <v>324</v>
      </c>
      <c r="B213" s="54" t="s">
        <v>325</v>
      </c>
      <c r="C213" s="31">
        <v>4301011726</v>
      </c>
      <c r="D213" s="343">
        <v>4680115884182</v>
      </c>
      <c r="E213" s="344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0" t="s">
        <v>326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327</v>
      </c>
      <c r="B214" s="54" t="s">
        <v>328</v>
      </c>
      <c r="C214" s="31">
        <v>4301011722</v>
      </c>
      <c r="D214" s="343">
        <v>4680115884205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29" t="s">
        <v>329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x14ac:dyDescent="0.2">
      <c r="A215" s="355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56"/>
      <c r="N215" s="349" t="s">
        <v>66</v>
      </c>
      <c r="O215" s="350"/>
      <c r="P215" s="350"/>
      <c r="Q215" s="350"/>
      <c r="R215" s="350"/>
      <c r="S215" s="350"/>
      <c r="T215" s="351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x14ac:dyDescent="0.2">
      <c r="A216" s="348"/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56"/>
      <c r="N216" s="349" t="s">
        <v>66</v>
      </c>
      <c r="O216" s="350"/>
      <c r="P216" s="350"/>
      <c r="Q216" s="350"/>
      <c r="R216" s="350"/>
      <c r="S216" s="350"/>
      <c r="T216" s="351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customHeight="1" x14ac:dyDescent="0.25">
      <c r="A217" s="380" t="s">
        <v>330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34"/>
      <c r="Z217" s="334"/>
    </row>
    <row r="218" spans="1:53" ht="14.25" customHeight="1" x14ac:dyDescent="0.25">
      <c r="A218" s="347" t="s">
        <v>106</v>
      </c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  <c r="Y218" s="335"/>
      <c r="Z218" s="335"/>
    </row>
    <row r="219" spans="1:53" ht="27" customHeight="1" x14ac:dyDescent="0.25">
      <c r="A219" s="54" t="s">
        <v>331</v>
      </c>
      <c r="B219" s="54" t="s">
        <v>332</v>
      </c>
      <c r="C219" s="31">
        <v>4301011346</v>
      </c>
      <c r="D219" s="343">
        <v>4607091387445</v>
      </c>
      <c r="E219" s="344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6"/>
      <c r="P219" s="346"/>
      <c r="Q219" s="346"/>
      <c r="R219" s="344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333</v>
      </c>
      <c r="B220" s="54" t="s">
        <v>334</v>
      </c>
      <c r="C220" s="31">
        <v>4301011362</v>
      </c>
      <c r="D220" s="343">
        <v>4607091386004</v>
      </c>
      <c r="E220" s="344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6"/>
      <c r="P220" s="346"/>
      <c r="Q220" s="346"/>
      <c r="R220" s="344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333</v>
      </c>
      <c r="B221" s="54" t="s">
        <v>335</v>
      </c>
      <c r="C221" s="31">
        <v>4301011308</v>
      </c>
      <c r="D221" s="343">
        <v>4607091386004</v>
      </c>
      <c r="E221" s="344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6"/>
      <c r="P221" s="346"/>
      <c r="Q221" s="346"/>
      <c r="R221" s="344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336</v>
      </c>
      <c r="B222" s="54" t="s">
        <v>337</v>
      </c>
      <c r="C222" s="31">
        <v>4301011347</v>
      </c>
      <c r="D222" s="343">
        <v>4607091386073</v>
      </c>
      <c r="E222" s="344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6"/>
      <c r="P222" s="346"/>
      <c r="Q222" s="346"/>
      <c r="R222" s="344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4301010928</v>
      </c>
      <c r="D223" s="343">
        <v>4607091387322</v>
      </c>
      <c r="E223" s="344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4301011395</v>
      </c>
      <c r="D224" s="343">
        <v>4607091387322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4301011311</v>
      </c>
      <c r="D225" s="343">
        <v>4607091387377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4301010945</v>
      </c>
      <c r="D226" s="343">
        <v>4607091387353</v>
      </c>
      <c r="E226" s="344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345</v>
      </c>
      <c r="B227" s="54" t="s">
        <v>346</v>
      </c>
      <c r="C227" s="31">
        <v>4301011328</v>
      </c>
      <c r="D227" s="343">
        <v>4607091386011</v>
      </c>
      <c r="E227" s="344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347</v>
      </c>
      <c r="B228" s="54" t="s">
        <v>348</v>
      </c>
      <c r="C228" s="31">
        <v>4301011329</v>
      </c>
      <c r="D228" s="343">
        <v>4607091387308</v>
      </c>
      <c r="E228" s="344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349</v>
      </c>
      <c r="B229" s="54" t="s">
        <v>350</v>
      </c>
      <c r="C229" s="31">
        <v>4301011049</v>
      </c>
      <c r="D229" s="343">
        <v>4607091387339</v>
      </c>
      <c r="E229" s="344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4301011433</v>
      </c>
      <c r="D230" s="343">
        <v>4680115882638</v>
      </c>
      <c r="E230" s="344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4301011573</v>
      </c>
      <c r="D231" s="343">
        <v>4680115881938</v>
      </c>
      <c r="E231" s="344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355</v>
      </c>
      <c r="B232" s="54" t="s">
        <v>356</v>
      </c>
      <c r="C232" s="31">
        <v>4301010944</v>
      </c>
      <c r="D232" s="343">
        <v>4607091387346</v>
      </c>
      <c r="E232" s="344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4301011353</v>
      </c>
      <c r="D233" s="343">
        <v>4607091389807</v>
      </c>
      <c r="E233" s="344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56"/>
      <c r="N234" s="349" t="s">
        <v>66</v>
      </c>
      <c r="O234" s="350"/>
      <c r="P234" s="350"/>
      <c r="Q234" s="350"/>
      <c r="R234" s="350"/>
      <c r="S234" s="350"/>
      <c r="T234" s="351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56"/>
      <c r="N235" s="349" t="s">
        <v>66</v>
      </c>
      <c r="O235" s="350"/>
      <c r="P235" s="350"/>
      <c r="Q235" s="350"/>
      <c r="R235" s="350"/>
      <c r="S235" s="350"/>
      <c r="T235" s="351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customHeight="1" x14ac:dyDescent="0.25">
      <c r="A236" s="347" t="s">
        <v>98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35"/>
      <c r="Z236" s="335"/>
    </row>
    <row r="237" spans="1:53" ht="27" customHeight="1" x14ac:dyDescent="0.25">
      <c r="A237" s="54" t="s">
        <v>359</v>
      </c>
      <c r="B237" s="54" t="s">
        <v>360</v>
      </c>
      <c r="C237" s="31">
        <v>4301020254</v>
      </c>
      <c r="D237" s="343">
        <v>4680115881914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55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56"/>
      <c r="N238" s="349" t="s">
        <v>66</v>
      </c>
      <c r="O238" s="350"/>
      <c r="P238" s="350"/>
      <c r="Q238" s="350"/>
      <c r="R238" s="350"/>
      <c r="S238" s="350"/>
      <c r="T238" s="351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x14ac:dyDescent="0.2">
      <c r="A239" s="348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56"/>
      <c r="N239" s="349" t="s">
        <v>66</v>
      </c>
      <c r="O239" s="350"/>
      <c r="P239" s="350"/>
      <c r="Q239" s="350"/>
      <c r="R239" s="350"/>
      <c r="S239" s="350"/>
      <c r="T239" s="351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customHeight="1" x14ac:dyDescent="0.25">
      <c r="A240" s="347" t="s">
        <v>60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3">
        <v>4607091387193</v>
      </c>
      <c r="E241" s="344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3">
        <v>4607091387230</v>
      </c>
      <c r="E242" s="344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6"/>
      <c r="P242" s="346"/>
      <c r="Q242" s="346"/>
      <c r="R242" s="344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3">
        <v>4607091387285</v>
      </c>
      <c r="E243" s="344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6"/>
      <c r="P243" s="346"/>
      <c r="Q243" s="346"/>
      <c r="R243" s="344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4301031164</v>
      </c>
      <c r="D244" s="343">
        <v>4680115880481</v>
      </c>
      <c r="E244" s="344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6"/>
      <c r="P244" s="346"/>
      <c r="Q244" s="346"/>
      <c r="R244" s="344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56"/>
      <c r="N245" s="349" t="s">
        <v>66</v>
      </c>
      <c r="O245" s="350"/>
      <c r="P245" s="350"/>
      <c r="Q245" s="350"/>
      <c r="R245" s="350"/>
      <c r="S245" s="350"/>
      <c r="T245" s="351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56"/>
      <c r="N246" s="349" t="s">
        <v>66</v>
      </c>
      <c r="O246" s="350"/>
      <c r="P246" s="350"/>
      <c r="Q246" s="350"/>
      <c r="R246" s="350"/>
      <c r="S246" s="350"/>
      <c r="T246" s="351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customHeight="1" x14ac:dyDescent="0.25">
      <c r="A247" s="347" t="s">
        <v>68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3">
        <v>4607091387766</v>
      </c>
      <c r="E248" s="344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200</v>
      </c>
      <c r="W248" s="340">
        <f t="shared" ref="W248:W257" si="14">IFERROR(IF(V248="",0,CEILING((V248/$H248),1)*$H248),"")</f>
        <v>202.79999999999998</v>
      </c>
      <c r="X248" s="36">
        <f>IFERROR(IF(W248=0,"",ROUNDUP(W248/H248,0)*0.02175),"")</f>
        <v>0.5655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371</v>
      </c>
      <c r="B249" s="54" t="s">
        <v>372</v>
      </c>
      <c r="C249" s="31">
        <v>4301051116</v>
      </c>
      <c r="D249" s="343">
        <v>4607091387957</v>
      </c>
      <c r="E249" s="344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6"/>
      <c r="P249" s="346"/>
      <c r="Q249" s="346"/>
      <c r="R249" s="344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373</v>
      </c>
      <c r="B250" s="54" t="s">
        <v>374</v>
      </c>
      <c r="C250" s="31">
        <v>4301051115</v>
      </c>
      <c r="D250" s="343">
        <v>4607091387964</v>
      </c>
      <c r="E250" s="344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6"/>
      <c r="P250" s="346"/>
      <c r="Q250" s="346"/>
      <c r="R250" s="344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375</v>
      </c>
      <c r="B251" s="54" t="s">
        <v>376</v>
      </c>
      <c r="C251" s="31">
        <v>4301051461</v>
      </c>
      <c r="D251" s="343">
        <v>4680115883604</v>
      </c>
      <c r="E251" s="344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46"/>
      <c r="P251" s="346"/>
      <c r="Q251" s="346"/>
      <c r="R251" s="344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3">
        <v>4680115883567</v>
      </c>
      <c r="E252" s="344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379</v>
      </c>
      <c r="B253" s="54" t="s">
        <v>380</v>
      </c>
      <c r="C253" s="31">
        <v>4301051134</v>
      </c>
      <c r="D253" s="343">
        <v>4607091381672</v>
      </c>
      <c r="E253" s="344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381</v>
      </c>
      <c r="B254" s="54" t="s">
        <v>382</v>
      </c>
      <c r="C254" s="31">
        <v>4301051130</v>
      </c>
      <c r="D254" s="343">
        <v>4607091387537</v>
      </c>
      <c r="E254" s="344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3">
        <v>4607091387513</v>
      </c>
      <c r="E255" s="344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385</v>
      </c>
      <c r="B256" s="54" t="s">
        <v>386</v>
      </c>
      <c r="C256" s="31">
        <v>4301051277</v>
      </c>
      <c r="D256" s="343">
        <v>4680115880511</v>
      </c>
      <c r="E256" s="344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4301051344</v>
      </c>
      <c r="D257" s="343">
        <v>4680115880412</v>
      </c>
      <c r="E257" s="344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56"/>
      <c r="N258" s="349" t="s">
        <v>66</v>
      </c>
      <c r="O258" s="350"/>
      <c r="P258" s="350"/>
      <c r="Q258" s="350"/>
      <c r="R258" s="350"/>
      <c r="S258" s="350"/>
      <c r="T258" s="351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25.641025641025642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26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0.5655</v>
      </c>
      <c r="Y258" s="342"/>
      <c r="Z258" s="342"/>
    </row>
    <row r="259" spans="1:53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56"/>
      <c r="N259" s="349" t="s">
        <v>66</v>
      </c>
      <c r="O259" s="350"/>
      <c r="P259" s="350"/>
      <c r="Q259" s="350"/>
      <c r="R259" s="350"/>
      <c r="S259" s="350"/>
      <c r="T259" s="351"/>
      <c r="U259" s="37" t="s">
        <v>65</v>
      </c>
      <c r="V259" s="341">
        <f>IFERROR(SUM(V248:V257),"0")</f>
        <v>200</v>
      </c>
      <c r="W259" s="341">
        <f>IFERROR(SUM(W248:W257),"0")</f>
        <v>202.79999999999998</v>
      </c>
      <c r="X259" s="37"/>
      <c r="Y259" s="342"/>
      <c r="Z259" s="342"/>
    </row>
    <row r="260" spans="1:53" ht="14.25" customHeight="1" x14ac:dyDescent="0.25">
      <c r="A260" s="347" t="s">
        <v>199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3">
        <v>4607091380880</v>
      </c>
      <c r="E261" s="344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200</v>
      </c>
      <c r="W261" s="340">
        <f>IFERROR(IF(V261="",0,CEILING((V261/$H261),1)*$H261),"")</f>
        <v>201.60000000000002</v>
      </c>
      <c r="X261" s="36">
        <f>IFERROR(IF(W261=0,"",ROUNDUP(W261/H261,0)*0.02175),"")</f>
        <v>0.52200000000000002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3">
        <v>4607091384482</v>
      </c>
      <c r="E262" s="344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6"/>
      <c r="P262" s="346"/>
      <c r="Q262" s="346"/>
      <c r="R262" s="344"/>
      <c r="S262" s="34"/>
      <c r="T262" s="34"/>
      <c r="U262" s="35" t="s">
        <v>65</v>
      </c>
      <c r="V262" s="339">
        <v>900</v>
      </c>
      <c r="W262" s="340">
        <f>IFERROR(IF(V262="",0,CEILING((V262/$H262),1)*$H262),"")</f>
        <v>904.8</v>
      </c>
      <c r="X262" s="36">
        <f>IFERROR(IF(W262=0,"",ROUNDUP(W262/H262,0)*0.02175),"")</f>
        <v>2.5229999999999997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3">
        <v>4607091380897</v>
      </c>
      <c r="E263" s="344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6"/>
      <c r="P263" s="346"/>
      <c r="Q263" s="346"/>
      <c r="R263" s="344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55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56"/>
      <c r="N264" s="349" t="s">
        <v>66</v>
      </c>
      <c r="O264" s="350"/>
      <c r="P264" s="350"/>
      <c r="Q264" s="350"/>
      <c r="R264" s="350"/>
      <c r="S264" s="350"/>
      <c r="T264" s="351"/>
      <c r="U264" s="37" t="s">
        <v>67</v>
      </c>
      <c r="V264" s="341">
        <f>IFERROR(V261/H261,"0")+IFERROR(V262/H262,"0")+IFERROR(V263/H263,"0")</f>
        <v>139.19413919413921</v>
      </c>
      <c r="W264" s="341">
        <f>IFERROR(W261/H261,"0")+IFERROR(W262/H262,"0")+IFERROR(W263/H263,"0")</f>
        <v>140</v>
      </c>
      <c r="X264" s="341">
        <f>IFERROR(IF(X261="",0,X261),"0")+IFERROR(IF(X262="",0,X262),"0")+IFERROR(IF(X263="",0,X263),"0")</f>
        <v>3.0449999999999999</v>
      </c>
      <c r="Y264" s="342"/>
      <c r="Z264" s="342"/>
    </row>
    <row r="265" spans="1:53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56"/>
      <c r="N265" s="349" t="s">
        <v>66</v>
      </c>
      <c r="O265" s="350"/>
      <c r="P265" s="350"/>
      <c r="Q265" s="350"/>
      <c r="R265" s="350"/>
      <c r="S265" s="350"/>
      <c r="T265" s="351"/>
      <c r="U265" s="37" t="s">
        <v>65</v>
      </c>
      <c r="V265" s="341">
        <f>IFERROR(SUM(V261:V263),"0")</f>
        <v>1100</v>
      </c>
      <c r="W265" s="341">
        <f>IFERROR(SUM(W261:W263),"0")</f>
        <v>1106.4000000000001</v>
      </c>
      <c r="X265" s="37"/>
      <c r="Y265" s="342"/>
      <c r="Z265" s="342"/>
    </row>
    <row r="266" spans="1:53" ht="14.25" customHeight="1" x14ac:dyDescent="0.25">
      <c r="A266" s="347" t="s">
        <v>84</v>
      </c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48"/>
      <c r="P266" s="348"/>
      <c r="Q266" s="348"/>
      <c r="R266" s="348"/>
      <c r="S266" s="348"/>
      <c r="T266" s="348"/>
      <c r="U266" s="348"/>
      <c r="V266" s="348"/>
      <c r="W266" s="348"/>
      <c r="X266" s="348"/>
      <c r="Y266" s="335"/>
      <c r="Z266" s="335"/>
    </row>
    <row r="267" spans="1:53" ht="16.5" customHeight="1" x14ac:dyDescent="0.25">
      <c r="A267" s="54" t="s">
        <v>395</v>
      </c>
      <c r="B267" s="54" t="s">
        <v>396</v>
      </c>
      <c r="C267" s="31">
        <v>4301030232</v>
      </c>
      <c r="D267" s="343">
        <v>4607091388374</v>
      </c>
      <c r="E267" s="344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59" t="s">
        <v>397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4301030235</v>
      </c>
      <c r="D268" s="343">
        <v>4607091388381</v>
      </c>
      <c r="E268" s="344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5" t="s">
        <v>400</v>
      </c>
      <c r="O268" s="346"/>
      <c r="P268" s="346"/>
      <c r="Q268" s="346"/>
      <c r="R268" s="344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3">
        <v>4607091388404</v>
      </c>
      <c r="E269" s="344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6"/>
      <c r="P269" s="346"/>
      <c r="Q269" s="346"/>
      <c r="R269" s="344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55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56"/>
      <c r="N270" s="349" t="s">
        <v>66</v>
      </c>
      <c r="O270" s="350"/>
      <c r="P270" s="350"/>
      <c r="Q270" s="350"/>
      <c r="R270" s="350"/>
      <c r="S270" s="350"/>
      <c r="T270" s="351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56"/>
      <c r="N271" s="349" t="s">
        <v>66</v>
      </c>
      <c r="O271" s="350"/>
      <c r="P271" s="350"/>
      <c r="Q271" s="350"/>
      <c r="R271" s="350"/>
      <c r="S271" s="350"/>
      <c r="T271" s="351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customHeight="1" x14ac:dyDescent="0.25">
      <c r="A272" s="347" t="s">
        <v>403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35"/>
      <c r="Z272" s="335"/>
    </row>
    <row r="273" spans="1:53" ht="16.5" customHeight="1" x14ac:dyDescent="0.25">
      <c r="A273" s="54" t="s">
        <v>404</v>
      </c>
      <c r="B273" s="54" t="s">
        <v>405</v>
      </c>
      <c r="C273" s="31">
        <v>4301180007</v>
      </c>
      <c r="D273" s="343">
        <v>4680115881808</v>
      </c>
      <c r="E273" s="344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408</v>
      </c>
      <c r="B274" s="54" t="s">
        <v>409</v>
      </c>
      <c r="C274" s="31">
        <v>4301180006</v>
      </c>
      <c r="D274" s="343">
        <v>4680115881822</v>
      </c>
      <c r="E274" s="344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6"/>
      <c r="P274" s="346"/>
      <c r="Q274" s="346"/>
      <c r="R274" s="344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410</v>
      </c>
      <c r="B275" s="54" t="s">
        <v>411</v>
      </c>
      <c r="C275" s="31">
        <v>4301180001</v>
      </c>
      <c r="D275" s="343">
        <v>4680115880016</v>
      </c>
      <c r="E275" s="344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6"/>
      <c r="P275" s="346"/>
      <c r="Q275" s="346"/>
      <c r="R275" s="344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55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56"/>
      <c r="N276" s="349" t="s">
        <v>66</v>
      </c>
      <c r="O276" s="350"/>
      <c r="P276" s="350"/>
      <c r="Q276" s="350"/>
      <c r="R276" s="350"/>
      <c r="S276" s="350"/>
      <c r="T276" s="351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56"/>
      <c r="N277" s="349" t="s">
        <v>66</v>
      </c>
      <c r="O277" s="350"/>
      <c r="P277" s="350"/>
      <c r="Q277" s="350"/>
      <c r="R277" s="350"/>
      <c r="S277" s="350"/>
      <c r="T277" s="351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customHeight="1" x14ac:dyDescent="0.25">
      <c r="A278" s="380" t="s">
        <v>412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34"/>
      <c r="Z278" s="334"/>
    </row>
    <row r="279" spans="1:53" ht="14.25" customHeight="1" x14ac:dyDescent="0.25">
      <c r="A279" s="347" t="s">
        <v>106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35"/>
      <c r="Z279" s="335"/>
    </row>
    <row r="280" spans="1:53" ht="27" customHeight="1" x14ac:dyDescent="0.25">
      <c r="A280" s="54" t="s">
        <v>413</v>
      </c>
      <c r="B280" s="54" t="s">
        <v>414</v>
      </c>
      <c r="C280" s="31">
        <v>4301011315</v>
      </c>
      <c r="D280" s="343">
        <v>4607091387421</v>
      </c>
      <c r="E280" s="344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6"/>
      <c r="P280" s="346"/>
      <c r="Q280" s="346"/>
      <c r="R280" s="344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413</v>
      </c>
      <c r="B281" s="54" t="s">
        <v>415</v>
      </c>
      <c r="C281" s="31">
        <v>4301011121</v>
      </c>
      <c r="D281" s="343">
        <v>4607091387421</v>
      </c>
      <c r="E281" s="344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6"/>
      <c r="P281" s="346"/>
      <c r="Q281" s="346"/>
      <c r="R281" s="344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416</v>
      </c>
      <c r="B282" s="54" t="s">
        <v>417</v>
      </c>
      <c r="C282" s="31">
        <v>4301011619</v>
      </c>
      <c r="D282" s="343">
        <v>4607091387452</v>
      </c>
      <c r="E282" s="344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60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6"/>
      <c r="P282" s="346"/>
      <c r="Q282" s="346"/>
      <c r="R282" s="344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416</v>
      </c>
      <c r="B283" s="54" t="s">
        <v>418</v>
      </c>
      <c r="C283" s="31">
        <v>4301011322</v>
      </c>
      <c r="D283" s="343">
        <v>4607091387452</v>
      </c>
      <c r="E283" s="344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6"/>
      <c r="P283" s="346"/>
      <c r="Q283" s="346"/>
      <c r="R283" s="344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416</v>
      </c>
      <c r="B284" s="54" t="s">
        <v>419</v>
      </c>
      <c r="C284" s="31">
        <v>4301011396</v>
      </c>
      <c r="D284" s="343">
        <v>4607091387452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4301011313</v>
      </c>
      <c r="D285" s="343">
        <v>4607091385984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3">
        <v>4607091387438</v>
      </c>
      <c r="E286" s="344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424</v>
      </c>
      <c r="B287" s="54" t="s">
        <v>425</v>
      </c>
      <c r="C287" s="31">
        <v>4301011318</v>
      </c>
      <c r="D287" s="343">
        <v>4607091387469</v>
      </c>
      <c r="E287" s="344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5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56"/>
      <c r="N288" s="349" t="s">
        <v>66</v>
      </c>
      <c r="O288" s="350"/>
      <c r="P288" s="350"/>
      <c r="Q288" s="350"/>
      <c r="R288" s="350"/>
      <c r="S288" s="350"/>
      <c r="T288" s="351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56"/>
      <c r="N289" s="349" t="s">
        <v>66</v>
      </c>
      <c r="O289" s="350"/>
      <c r="P289" s="350"/>
      <c r="Q289" s="350"/>
      <c r="R289" s="350"/>
      <c r="S289" s="350"/>
      <c r="T289" s="351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customHeight="1" x14ac:dyDescent="0.25">
      <c r="A290" s="347" t="s">
        <v>60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35"/>
      <c r="Z290" s="335"/>
    </row>
    <row r="291" spans="1:53" ht="27" customHeight="1" x14ac:dyDescent="0.25">
      <c r="A291" s="54" t="s">
        <v>426</v>
      </c>
      <c r="B291" s="54" t="s">
        <v>427</v>
      </c>
      <c r="C291" s="31">
        <v>4301031154</v>
      </c>
      <c r="D291" s="343">
        <v>4607091387292</v>
      </c>
      <c r="E291" s="344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428</v>
      </c>
      <c r="B292" s="54" t="s">
        <v>429</v>
      </c>
      <c r="C292" s="31">
        <v>4301031155</v>
      </c>
      <c r="D292" s="343">
        <v>4607091387315</v>
      </c>
      <c r="E292" s="344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6"/>
      <c r="P292" s="346"/>
      <c r="Q292" s="346"/>
      <c r="R292" s="344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55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56"/>
      <c r="N293" s="349" t="s">
        <v>66</v>
      </c>
      <c r="O293" s="350"/>
      <c r="P293" s="350"/>
      <c r="Q293" s="350"/>
      <c r="R293" s="350"/>
      <c r="S293" s="350"/>
      <c r="T293" s="351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56"/>
      <c r="N294" s="349" t="s">
        <v>66</v>
      </c>
      <c r="O294" s="350"/>
      <c r="P294" s="350"/>
      <c r="Q294" s="350"/>
      <c r="R294" s="350"/>
      <c r="S294" s="350"/>
      <c r="T294" s="351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customHeight="1" x14ac:dyDescent="0.25">
      <c r="A295" s="380" t="s">
        <v>430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34"/>
      <c r="Z295" s="334"/>
    </row>
    <row r="296" spans="1:53" ht="14.25" customHeight="1" x14ac:dyDescent="0.25">
      <c r="A296" s="347" t="s">
        <v>60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3">
        <v>4607091383836</v>
      </c>
      <c r="E297" s="344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6"/>
      <c r="P297" s="346"/>
      <c r="Q297" s="346"/>
      <c r="R297" s="344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55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56"/>
      <c r="N298" s="349" t="s">
        <v>66</v>
      </c>
      <c r="O298" s="350"/>
      <c r="P298" s="350"/>
      <c r="Q298" s="350"/>
      <c r="R298" s="350"/>
      <c r="S298" s="350"/>
      <c r="T298" s="351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56"/>
      <c r="N299" s="349" t="s">
        <v>66</v>
      </c>
      <c r="O299" s="350"/>
      <c r="P299" s="350"/>
      <c r="Q299" s="350"/>
      <c r="R299" s="350"/>
      <c r="S299" s="350"/>
      <c r="T299" s="351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customHeight="1" x14ac:dyDescent="0.25">
      <c r="A300" s="347" t="s">
        <v>68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35"/>
      <c r="Z300" s="335"/>
    </row>
    <row r="301" spans="1:53" ht="27" customHeight="1" x14ac:dyDescent="0.25">
      <c r="A301" s="54" t="s">
        <v>433</v>
      </c>
      <c r="B301" s="54" t="s">
        <v>434</v>
      </c>
      <c r="C301" s="31">
        <v>4301051142</v>
      </c>
      <c r="D301" s="343">
        <v>4607091387919</v>
      </c>
      <c r="E301" s="344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55"/>
      <c r="B302" s="348"/>
      <c r="C302" s="348"/>
      <c r="D302" s="348"/>
      <c r="E302" s="348"/>
      <c r="F302" s="348"/>
      <c r="G302" s="348"/>
      <c r="H302" s="348"/>
      <c r="I302" s="348"/>
      <c r="J302" s="348"/>
      <c r="K302" s="348"/>
      <c r="L302" s="348"/>
      <c r="M302" s="356"/>
      <c r="N302" s="349" t="s">
        <v>66</v>
      </c>
      <c r="O302" s="350"/>
      <c r="P302" s="350"/>
      <c r="Q302" s="350"/>
      <c r="R302" s="350"/>
      <c r="S302" s="350"/>
      <c r="T302" s="351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48"/>
      <c r="B303" s="348"/>
      <c r="C303" s="348"/>
      <c r="D303" s="348"/>
      <c r="E303" s="348"/>
      <c r="F303" s="348"/>
      <c r="G303" s="348"/>
      <c r="H303" s="348"/>
      <c r="I303" s="348"/>
      <c r="J303" s="348"/>
      <c r="K303" s="348"/>
      <c r="L303" s="348"/>
      <c r="M303" s="356"/>
      <c r="N303" s="349" t="s">
        <v>66</v>
      </c>
      <c r="O303" s="350"/>
      <c r="P303" s="350"/>
      <c r="Q303" s="350"/>
      <c r="R303" s="350"/>
      <c r="S303" s="350"/>
      <c r="T303" s="351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47" t="s">
        <v>199</v>
      </c>
      <c r="B304" s="348"/>
      <c r="C304" s="348"/>
      <c r="D304" s="348"/>
      <c r="E304" s="348"/>
      <c r="F304" s="348"/>
      <c r="G304" s="348"/>
      <c r="H304" s="348"/>
      <c r="I304" s="348"/>
      <c r="J304" s="348"/>
      <c r="K304" s="348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3">
        <v>4607091388831</v>
      </c>
      <c r="E305" s="344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55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56"/>
      <c r="N306" s="349" t="s">
        <v>66</v>
      </c>
      <c r="O306" s="350"/>
      <c r="P306" s="350"/>
      <c r="Q306" s="350"/>
      <c r="R306" s="350"/>
      <c r="S306" s="350"/>
      <c r="T306" s="351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48"/>
      <c r="B307" s="348"/>
      <c r="C307" s="348"/>
      <c r="D307" s="348"/>
      <c r="E307" s="348"/>
      <c r="F307" s="348"/>
      <c r="G307" s="348"/>
      <c r="H307" s="348"/>
      <c r="I307" s="348"/>
      <c r="J307" s="348"/>
      <c r="K307" s="348"/>
      <c r="L307" s="348"/>
      <c r="M307" s="356"/>
      <c r="N307" s="349" t="s">
        <v>66</v>
      </c>
      <c r="O307" s="350"/>
      <c r="P307" s="350"/>
      <c r="Q307" s="350"/>
      <c r="R307" s="350"/>
      <c r="S307" s="350"/>
      <c r="T307" s="351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47" t="s">
        <v>84</v>
      </c>
      <c r="B308" s="348"/>
      <c r="C308" s="348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3">
        <v>4607091383102</v>
      </c>
      <c r="E309" s="344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55"/>
      <c r="B310" s="348"/>
      <c r="C310" s="348"/>
      <c r="D310" s="348"/>
      <c r="E310" s="348"/>
      <c r="F310" s="348"/>
      <c r="G310" s="348"/>
      <c r="H310" s="348"/>
      <c r="I310" s="348"/>
      <c r="J310" s="348"/>
      <c r="K310" s="348"/>
      <c r="L310" s="348"/>
      <c r="M310" s="356"/>
      <c r="N310" s="349" t="s">
        <v>66</v>
      </c>
      <c r="O310" s="350"/>
      <c r="P310" s="350"/>
      <c r="Q310" s="350"/>
      <c r="R310" s="350"/>
      <c r="S310" s="350"/>
      <c r="T310" s="351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48"/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56"/>
      <c r="N311" s="349" t="s">
        <v>66</v>
      </c>
      <c r="O311" s="350"/>
      <c r="P311" s="350"/>
      <c r="Q311" s="350"/>
      <c r="R311" s="350"/>
      <c r="S311" s="350"/>
      <c r="T311" s="351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customHeight="1" x14ac:dyDescent="0.2">
      <c r="A312" s="431" t="s">
        <v>439</v>
      </c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2"/>
      <c r="P312" s="432"/>
      <c r="Q312" s="432"/>
      <c r="R312" s="432"/>
      <c r="S312" s="432"/>
      <c r="T312" s="432"/>
      <c r="U312" s="432"/>
      <c r="V312" s="432"/>
      <c r="W312" s="432"/>
      <c r="X312" s="432"/>
      <c r="Y312" s="48"/>
      <c r="Z312" s="48"/>
    </row>
    <row r="313" spans="1:53" ht="16.5" customHeight="1" x14ac:dyDescent="0.25">
      <c r="A313" s="380" t="s">
        <v>440</v>
      </c>
      <c r="B313" s="348"/>
      <c r="C313" s="348"/>
      <c r="D313" s="348"/>
      <c r="E313" s="348"/>
      <c r="F313" s="348"/>
      <c r="G313" s="348"/>
      <c r="H313" s="348"/>
      <c r="I313" s="348"/>
      <c r="J313" s="348"/>
      <c r="K313" s="348"/>
      <c r="L313" s="348"/>
      <c r="M313" s="348"/>
      <c r="N313" s="348"/>
      <c r="O313" s="348"/>
      <c r="P313" s="348"/>
      <c r="Q313" s="348"/>
      <c r="R313" s="348"/>
      <c r="S313" s="348"/>
      <c r="T313" s="348"/>
      <c r="U313" s="348"/>
      <c r="V313" s="348"/>
      <c r="W313" s="348"/>
      <c r="X313" s="348"/>
      <c r="Y313" s="334"/>
      <c r="Z313" s="334"/>
    </row>
    <row r="314" spans="1:53" ht="14.25" customHeight="1" x14ac:dyDescent="0.25">
      <c r="A314" s="347" t="s">
        <v>106</v>
      </c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4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3">
        <v>4607091383997</v>
      </c>
      <c r="E315" s="344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3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6"/>
      <c r="P315" s="346"/>
      <c r="Q315" s="346"/>
      <c r="R315" s="344"/>
      <c r="S315" s="34"/>
      <c r="T315" s="34"/>
      <c r="U315" s="35" t="s">
        <v>65</v>
      </c>
      <c r="V315" s="339">
        <v>1980</v>
      </c>
      <c r="W315" s="340">
        <f t="shared" ref="W315:W322" si="16">IFERROR(IF(V315="",0,CEILING((V315/$H315),1)*$H315),"")</f>
        <v>1980</v>
      </c>
      <c r="X315" s="36">
        <f>IFERROR(IF(W315=0,"",ROUNDUP(W315/H315,0)*0.02175),"")</f>
        <v>2.871</v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441</v>
      </c>
      <c r="B316" s="54" t="s">
        <v>443</v>
      </c>
      <c r="C316" s="31">
        <v>4301011239</v>
      </c>
      <c r="D316" s="343">
        <v>4607091383997</v>
      </c>
      <c r="E316" s="344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6"/>
      <c r="P316" s="346"/>
      <c r="Q316" s="346"/>
      <c r="R316" s="344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3">
        <v>4607091384130</v>
      </c>
      <c r="E317" s="344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6"/>
      <c r="P317" s="346"/>
      <c r="Q317" s="346"/>
      <c r="R317" s="344"/>
      <c r="S317" s="34"/>
      <c r="T317" s="34"/>
      <c r="U317" s="35" t="s">
        <v>65</v>
      </c>
      <c r="V317" s="339">
        <v>1980</v>
      </c>
      <c r="W317" s="340">
        <f t="shared" si="16"/>
        <v>1980</v>
      </c>
      <c r="X317" s="36">
        <f>IFERROR(IF(W317=0,"",ROUNDUP(W317/H317,0)*0.02175),"")</f>
        <v>2.871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444</v>
      </c>
      <c r="B318" s="54" t="s">
        <v>446</v>
      </c>
      <c r="C318" s="31">
        <v>4301011240</v>
      </c>
      <c r="D318" s="343">
        <v>4607091384130</v>
      </c>
      <c r="E318" s="344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6"/>
      <c r="P318" s="346"/>
      <c r="Q318" s="346"/>
      <c r="R318" s="344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3">
        <v>4607091384147</v>
      </c>
      <c r="E319" s="344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500</v>
      </c>
      <c r="W319" s="340">
        <f t="shared" si="16"/>
        <v>510</v>
      </c>
      <c r="X319" s="36">
        <f>IFERROR(IF(W319=0,"",ROUNDUP(W319/H319,0)*0.02175),"")</f>
        <v>0.73949999999999994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447</v>
      </c>
      <c r="B320" s="54" t="s">
        <v>449</v>
      </c>
      <c r="C320" s="31">
        <v>4301011238</v>
      </c>
      <c r="D320" s="343">
        <v>4607091384147</v>
      </c>
      <c r="E320" s="344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7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46"/>
      <c r="P320" s="346"/>
      <c r="Q320" s="346"/>
      <c r="R320" s="344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3">
        <v>4607091384154</v>
      </c>
      <c r="E321" s="344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6"/>
      <c r="P321" s="346"/>
      <c r="Q321" s="346"/>
      <c r="R321" s="344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452</v>
      </c>
      <c r="B322" s="54" t="s">
        <v>453</v>
      </c>
      <c r="C322" s="31">
        <v>4301011332</v>
      </c>
      <c r="D322" s="343">
        <v>4607091384161</v>
      </c>
      <c r="E322" s="344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6"/>
      <c r="P322" s="346"/>
      <c r="Q322" s="346"/>
      <c r="R322" s="344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5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56"/>
      <c r="N323" s="349" t="s">
        <v>66</v>
      </c>
      <c r="O323" s="350"/>
      <c r="P323" s="350"/>
      <c r="Q323" s="350"/>
      <c r="R323" s="350"/>
      <c r="S323" s="350"/>
      <c r="T323" s="351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297.33333333333331</v>
      </c>
      <c r="W323" s="341">
        <f>IFERROR(W315/H315,"0")+IFERROR(W316/H316,"0")+IFERROR(W317/H317,"0")+IFERROR(W318/H318,"0")+IFERROR(W319/H319,"0")+IFERROR(W320/H320,"0")+IFERROR(W321/H321,"0")+IFERROR(W322/H322,"0")</f>
        <v>298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6.4814999999999996</v>
      </c>
      <c r="Y323" s="342"/>
      <c r="Z323" s="342"/>
    </row>
    <row r="324" spans="1:53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56"/>
      <c r="N324" s="349" t="s">
        <v>66</v>
      </c>
      <c r="O324" s="350"/>
      <c r="P324" s="350"/>
      <c r="Q324" s="350"/>
      <c r="R324" s="350"/>
      <c r="S324" s="350"/>
      <c r="T324" s="351"/>
      <c r="U324" s="37" t="s">
        <v>65</v>
      </c>
      <c r="V324" s="341">
        <f>IFERROR(SUM(V315:V322),"0")</f>
        <v>4460</v>
      </c>
      <c r="W324" s="341">
        <f>IFERROR(SUM(W315:W322),"0")</f>
        <v>4470</v>
      </c>
      <c r="X324" s="37"/>
      <c r="Y324" s="342"/>
      <c r="Z324" s="342"/>
    </row>
    <row r="325" spans="1:53" ht="14.25" customHeight="1" x14ac:dyDescent="0.25">
      <c r="A325" s="347" t="s">
        <v>98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3">
        <v>4607091383980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1980</v>
      </c>
      <c r="W326" s="340">
        <f>IFERROR(IF(V326="",0,CEILING((V326/$H326),1)*$H326),"")</f>
        <v>1980</v>
      </c>
      <c r="X326" s="36">
        <f>IFERROR(IF(W326=0,"",ROUNDUP(W326/H326,0)*0.02175),"")</f>
        <v>2.871</v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456</v>
      </c>
      <c r="B327" s="54" t="s">
        <v>457</v>
      </c>
      <c r="C327" s="31">
        <v>4301020270</v>
      </c>
      <c r="D327" s="343">
        <v>4680115883314</v>
      </c>
      <c r="E327" s="344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9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3">
        <v>4607091384178</v>
      </c>
      <c r="E328" s="344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5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56"/>
      <c r="N329" s="349" t="s">
        <v>66</v>
      </c>
      <c r="O329" s="350"/>
      <c r="P329" s="350"/>
      <c r="Q329" s="350"/>
      <c r="R329" s="350"/>
      <c r="S329" s="350"/>
      <c r="T329" s="351"/>
      <c r="U329" s="37" t="s">
        <v>67</v>
      </c>
      <c r="V329" s="341">
        <f>IFERROR(V326/H326,"0")+IFERROR(V327/H327,"0")+IFERROR(V328/H328,"0")</f>
        <v>132</v>
      </c>
      <c r="W329" s="341">
        <f>IFERROR(W326/H326,"0")+IFERROR(W327/H327,"0")+IFERROR(W328/H328,"0")</f>
        <v>132</v>
      </c>
      <c r="X329" s="341">
        <f>IFERROR(IF(X326="",0,X326),"0")+IFERROR(IF(X327="",0,X327),"0")+IFERROR(IF(X328="",0,X328),"0")</f>
        <v>2.871</v>
      </c>
      <c r="Y329" s="342"/>
      <c r="Z329" s="342"/>
    </row>
    <row r="330" spans="1:53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56"/>
      <c r="N330" s="349" t="s">
        <v>66</v>
      </c>
      <c r="O330" s="350"/>
      <c r="P330" s="350"/>
      <c r="Q330" s="350"/>
      <c r="R330" s="350"/>
      <c r="S330" s="350"/>
      <c r="T330" s="351"/>
      <c r="U330" s="37" t="s">
        <v>65</v>
      </c>
      <c r="V330" s="341">
        <f>IFERROR(SUM(V326:V328),"0")</f>
        <v>1980</v>
      </c>
      <c r="W330" s="341">
        <f>IFERROR(SUM(W326:W328),"0")</f>
        <v>1980</v>
      </c>
      <c r="X330" s="37"/>
      <c r="Y330" s="342"/>
      <c r="Z330" s="342"/>
    </row>
    <row r="331" spans="1:53" ht="14.25" customHeight="1" x14ac:dyDescent="0.25">
      <c r="A331" s="347" t="s">
        <v>68</v>
      </c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348"/>
      <c r="P331" s="348"/>
      <c r="Q331" s="348"/>
      <c r="R331" s="348"/>
      <c r="S331" s="348"/>
      <c r="T331" s="348"/>
      <c r="U331" s="348"/>
      <c r="V331" s="348"/>
      <c r="W331" s="348"/>
      <c r="X331" s="348"/>
      <c r="Y331" s="335"/>
      <c r="Z331" s="335"/>
    </row>
    <row r="332" spans="1:53" ht="27" customHeight="1" x14ac:dyDescent="0.25">
      <c r="A332" s="54" t="s">
        <v>460</v>
      </c>
      <c r="B332" s="54" t="s">
        <v>461</v>
      </c>
      <c r="C332" s="31">
        <v>4301051560</v>
      </c>
      <c r="D332" s="343">
        <v>4607091383928</v>
      </c>
      <c r="E332" s="344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68" t="s">
        <v>462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3">
        <v>4607091384260</v>
      </c>
      <c r="E333" s="344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6"/>
      <c r="P333" s="346"/>
      <c r="Q333" s="346"/>
      <c r="R333" s="344"/>
      <c r="S333" s="34"/>
      <c r="T333" s="34"/>
      <c r="U333" s="35" t="s">
        <v>65</v>
      </c>
      <c r="V333" s="339">
        <v>0</v>
      </c>
      <c r="W333" s="34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x14ac:dyDescent="0.2">
      <c r="A334" s="355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56"/>
      <c r="N334" s="349" t="s">
        <v>66</v>
      </c>
      <c r="O334" s="350"/>
      <c r="P334" s="350"/>
      <c r="Q334" s="350"/>
      <c r="R334" s="350"/>
      <c r="S334" s="350"/>
      <c r="T334" s="351"/>
      <c r="U334" s="37" t="s">
        <v>67</v>
      </c>
      <c r="V334" s="341">
        <f>IFERROR(V332/H332,"0")+IFERROR(V333/H333,"0")</f>
        <v>0</v>
      </c>
      <c r="W334" s="341">
        <f>IFERROR(W332/H332,"0")+IFERROR(W333/H333,"0")</f>
        <v>0</v>
      </c>
      <c r="X334" s="341">
        <f>IFERROR(IF(X332="",0,X332),"0")+IFERROR(IF(X333="",0,X333),"0")</f>
        <v>0</v>
      </c>
      <c r="Y334" s="342"/>
      <c r="Z334" s="342"/>
    </row>
    <row r="335" spans="1:53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56"/>
      <c r="N335" s="349" t="s">
        <v>66</v>
      </c>
      <c r="O335" s="350"/>
      <c r="P335" s="350"/>
      <c r="Q335" s="350"/>
      <c r="R335" s="350"/>
      <c r="S335" s="350"/>
      <c r="T335" s="351"/>
      <c r="U335" s="37" t="s">
        <v>65</v>
      </c>
      <c r="V335" s="341">
        <f>IFERROR(SUM(V332:V333),"0")</f>
        <v>0</v>
      </c>
      <c r="W335" s="341">
        <f>IFERROR(SUM(W332:W333),"0")</f>
        <v>0</v>
      </c>
      <c r="X335" s="37"/>
      <c r="Y335" s="342"/>
      <c r="Z335" s="342"/>
    </row>
    <row r="336" spans="1:53" ht="14.25" customHeight="1" x14ac:dyDescent="0.25">
      <c r="A336" s="347" t="s">
        <v>199</v>
      </c>
      <c r="B336" s="348"/>
      <c r="C336" s="348"/>
      <c r="D336" s="348"/>
      <c r="E336" s="348"/>
      <c r="F336" s="348"/>
      <c r="G336" s="348"/>
      <c r="H336" s="348"/>
      <c r="I336" s="348"/>
      <c r="J336" s="348"/>
      <c r="K336" s="348"/>
      <c r="L336" s="348"/>
      <c r="M336" s="348"/>
      <c r="N336" s="348"/>
      <c r="O336" s="348"/>
      <c r="P336" s="348"/>
      <c r="Q336" s="348"/>
      <c r="R336" s="348"/>
      <c r="S336" s="348"/>
      <c r="T336" s="348"/>
      <c r="U336" s="348"/>
      <c r="V336" s="348"/>
      <c r="W336" s="348"/>
      <c r="X336" s="348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3">
        <v>4607091384673</v>
      </c>
      <c r="E337" s="344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100</v>
      </c>
      <c r="W337" s="340">
        <f>IFERROR(IF(V337="",0,CEILING((V337/$H337),1)*$H337),"")</f>
        <v>101.39999999999999</v>
      </c>
      <c r="X337" s="36">
        <f>IFERROR(IF(W337=0,"",ROUNDUP(W337/H337,0)*0.02175),"")</f>
        <v>0.28275</v>
      </c>
      <c r="Y337" s="56"/>
      <c r="Z337" s="57"/>
      <c r="AD337" s="58"/>
      <c r="BA337" s="244" t="s">
        <v>1</v>
      </c>
    </row>
    <row r="338" spans="1:53" x14ac:dyDescent="0.2">
      <c r="A338" s="355"/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56"/>
      <c r="N338" s="349" t="s">
        <v>66</v>
      </c>
      <c r="O338" s="350"/>
      <c r="P338" s="350"/>
      <c r="Q338" s="350"/>
      <c r="R338" s="350"/>
      <c r="S338" s="350"/>
      <c r="T338" s="351"/>
      <c r="U338" s="37" t="s">
        <v>67</v>
      </c>
      <c r="V338" s="341">
        <f>IFERROR(V337/H337,"0")</f>
        <v>12.820512820512821</v>
      </c>
      <c r="W338" s="341">
        <f>IFERROR(W337/H337,"0")</f>
        <v>13</v>
      </c>
      <c r="X338" s="341">
        <f>IFERROR(IF(X337="",0,X337),"0")</f>
        <v>0.28275</v>
      </c>
      <c r="Y338" s="342"/>
      <c r="Z338" s="342"/>
    </row>
    <row r="339" spans="1:53" x14ac:dyDescent="0.2">
      <c r="A339" s="348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56"/>
      <c r="N339" s="349" t="s">
        <v>66</v>
      </c>
      <c r="O339" s="350"/>
      <c r="P339" s="350"/>
      <c r="Q339" s="350"/>
      <c r="R339" s="350"/>
      <c r="S339" s="350"/>
      <c r="T339" s="351"/>
      <c r="U339" s="37" t="s">
        <v>65</v>
      </c>
      <c r="V339" s="341">
        <f>IFERROR(SUM(V337:V337),"0")</f>
        <v>100</v>
      </c>
      <c r="W339" s="341">
        <f>IFERROR(SUM(W337:W337),"0")</f>
        <v>101.39999999999999</v>
      </c>
      <c r="X339" s="37"/>
      <c r="Y339" s="342"/>
      <c r="Z339" s="342"/>
    </row>
    <row r="340" spans="1:53" ht="16.5" customHeight="1" x14ac:dyDescent="0.25">
      <c r="A340" s="380" t="s">
        <v>467</v>
      </c>
      <c r="B340" s="348"/>
      <c r="C340" s="348"/>
      <c r="D340" s="348"/>
      <c r="E340" s="348"/>
      <c r="F340" s="348"/>
      <c r="G340" s="348"/>
      <c r="H340" s="348"/>
      <c r="I340" s="348"/>
      <c r="J340" s="348"/>
      <c r="K340" s="348"/>
      <c r="L340" s="348"/>
      <c r="M340" s="348"/>
      <c r="N340" s="348"/>
      <c r="O340" s="348"/>
      <c r="P340" s="348"/>
      <c r="Q340" s="348"/>
      <c r="R340" s="348"/>
      <c r="S340" s="348"/>
      <c r="T340" s="348"/>
      <c r="U340" s="348"/>
      <c r="V340" s="348"/>
      <c r="W340" s="348"/>
      <c r="X340" s="348"/>
      <c r="Y340" s="334"/>
      <c r="Z340" s="334"/>
    </row>
    <row r="341" spans="1:53" ht="14.25" customHeight="1" x14ac:dyDescent="0.25">
      <c r="A341" s="347" t="s">
        <v>106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335"/>
      <c r="Z341" s="335"/>
    </row>
    <row r="342" spans="1:53" ht="27" customHeight="1" x14ac:dyDescent="0.25">
      <c r="A342" s="54" t="s">
        <v>468</v>
      </c>
      <c r="B342" s="54" t="s">
        <v>469</v>
      </c>
      <c r="C342" s="31">
        <v>4301011324</v>
      </c>
      <c r="D342" s="343">
        <v>4607091384185</v>
      </c>
      <c r="E342" s="344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3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470</v>
      </c>
      <c r="B343" s="54" t="s">
        <v>471</v>
      </c>
      <c r="C343" s="31">
        <v>4301011312</v>
      </c>
      <c r="D343" s="343">
        <v>4607091384192</v>
      </c>
      <c r="E343" s="344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472</v>
      </c>
      <c r="B344" s="54" t="s">
        <v>473</v>
      </c>
      <c r="C344" s="31">
        <v>4301011483</v>
      </c>
      <c r="D344" s="343">
        <v>4680115881907</v>
      </c>
      <c r="E344" s="344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6"/>
      <c r="P344" s="346"/>
      <c r="Q344" s="346"/>
      <c r="R344" s="344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474</v>
      </c>
      <c r="B345" s="54" t="s">
        <v>475</v>
      </c>
      <c r="C345" s="31">
        <v>4301011655</v>
      </c>
      <c r="D345" s="343">
        <v>4680115883925</v>
      </c>
      <c r="E345" s="344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46"/>
      <c r="P345" s="346"/>
      <c r="Q345" s="346"/>
      <c r="R345" s="344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3">
        <v>4607091384680</v>
      </c>
      <c r="E346" s="344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6"/>
      <c r="P346" s="346"/>
      <c r="Q346" s="346"/>
      <c r="R346" s="344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x14ac:dyDescent="0.2">
      <c r="A347" s="355"/>
      <c r="B347" s="348"/>
      <c r="C347" s="348"/>
      <c r="D347" s="348"/>
      <c r="E347" s="348"/>
      <c r="F347" s="348"/>
      <c r="G347" s="348"/>
      <c r="H347" s="348"/>
      <c r="I347" s="348"/>
      <c r="J347" s="348"/>
      <c r="K347" s="348"/>
      <c r="L347" s="348"/>
      <c r="M347" s="356"/>
      <c r="N347" s="349" t="s">
        <v>66</v>
      </c>
      <c r="O347" s="350"/>
      <c r="P347" s="350"/>
      <c r="Q347" s="350"/>
      <c r="R347" s="350"/>
      <c r="S347" s="350"/>
      <c r="T347" s="351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x14ac:dyDescent="0.2">
      <c r="A348" s="348"/>
      <c r="B348" s="348"/>
      <c r="C348" s="348"/>
      <c r="D348" s="348"/>
      <c r="E348" s="348"/>
      <c r="F348" s="348"/>
      <c r="G348" s="348"/>
      <c r="H348" s="348"/>
      <c r="I348" s="348"/>
      <c r="J348" s="348"/>
      <c r="K348" s="348"/>
      <c r="L348" s="348"/>
      <c r="M348" s="356"/>
      <c r="N348" s="349" t="s">
        <v>66</v>
      </c>
      <c r="O348" s="350"/>
      <c r="P348" s="350"/>
      <c r="Q348" s="350"/>
      <c r="R348" s="350"/>
      <c r="S348" s="350"/>
      <c r="T348" s="351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customHeight="1" x14ac:dyDescent="0.25">
      <c r="A349" s="347" t="s">
        <v>60</v>
      </c>
      <c r="B349" s="348"/>
      <c r="C349" s="348"/>
      <c r="D349" s="348"/>
      <c r="E349" s="348"/>
      <c r="F349" s="348"/>
      <c r="G349" s="348"/>
      <c r="H349" s="348"/>
      <c r="I349" s="348"/>
      <c r="J349" s="348"/>
      <c r="K349" s="348"/>
      <c r="L349" s="348"/>
      <c r="M349" s="348"/>
      <c r="N349" s="348"/>
      <c r="O349" s="348"/>
      <c r="P349" s="348"/>
      <c r="Q349" s="348"/>
      <c r="R349" s="348"/>
      <c r="S349" s="348"/>
      <c r="T349" s="348"/>
      <c r="U349" s="348"/>
      <c r="V349" s="348"/>
      <c r="W349" s="348"/>
      <c r="X349" s="348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3">
        <v>4607091384802</v>
      </c>
      <c r="E350" s="344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6"/>
      <c r="P350" s="346"/>
      <c r="Q350" s="346"/>
      <c r="R350" s="344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3">
        <v>4607091384826</v>
      </c>
      <c r="E351" s="344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6"/>
      <c r="P351" s="346"/>
      <c r="Q351" s="346"/>
      <c r="R351" s="344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55"/>
      <c r="B352" s="348"/>
      <c r="C352" s="348"/>
      <c r="D352" s="348"/>
      <c r="E352" s="348"/>
      <c r="F352" s="348"/>
      <c r="G352" s="348"/>
      <c r="H352" s="348"/>
      <c r="I352" s="348"/>
      <c r="J352" s="348"/>
      <c r="K352" s="348"/>
      <c r="L352" s="348"/>
      <c r="M352" s="356"/>
      <c r="N352" s="349" t="s">
        <v>66</v>
      </c>
      <c r="O352" s="350"/>
      <c r="P352" s="350"/>
      <c r="Q352" s="350"/>
      <c r="R352" s="350"/>
      <c r="S352" s="350"/>
      <c r="T352" s="351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x14ac:dyDescent="0.2">
      <c r="A353" s="348"/>
      <c r="B353" s="348"/>
      <c r="C353" s="348"/>
      <c r="D353" s="348"/>
      <c r="E353" s="348"/>
      <c r="F353" s="348"/>
      <c r="G353" s="348"/>
      <c r="H353" s="348"/>
      <c r="I353" s="348"/>
      <c r="J353" s="348"/>
      <c r="K353" s="348"/>
      <c r="L353" s="348"/>
      <c r="M353" s="356"/>
      <c r="N353" s="349" t="s">
        <v>66</v>
      </c>
      <c r="O353" s="350"/>
      <c r="P353" s="350"/>
      <c r="Q353" s="350"/>
      <c r="R353" s="350"/>
      <c r="S353" s="350"/>
      <c r="T353" s="351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customHeight="1" x14ac:dyDescent="0.25">
      <c r="A354" s="347" t="s">
        <v>68</v>
      </c>
      <c r="B354" s="348"/>
      <c r="C354" s="348"/>
      <c r="D354" s="348"/>
      <c r="E354" s="348"/>
      <c r="F354" s="348"/>
      <c r="G354" s="348"/>
      <c r="H354" s="348"/>
      <c r="I354" s="348"/>
      <c r="J354" s="348"/>
      <c r="K354" s="348"/>
      <c r="L354" s="348"/>
      <c r="M354" s="348"/>
      <c r="N354" s="348"/>
      <c r="O354" s="348"/>
      <c r="P354" s="348"/>
      <c r="Q354" s="348"/>
      <c r="R354" s="348"/>
      <c r="S354" s="348"/>
      <c r="T354" s="348"/>
      <c r="U354" s="348"/>
      <c r="V354" s="348"/>
      <c r="W354" s="348"/>
      <c r="X354" s="348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3">
        <v>4607091384246</v>
      </c>
      <c r="E355" s="344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1990</v>
      </c>
      <c r="W355" s="340">
        <f>IFERROR(IF(V355="",0,CEILING((V355/$H355),1)*$H355),"")</f>
        <v>1996.8</v>
      </c>
      <c r="X355" s="36">
        <f>IFERROR(IF(W355=0,"",ROUNDUP(W355/H355,0)*0.02175),"")</f>
        <v>5.5679999999999996</v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484</v>
      </c>
      <c r="B356" s="54" t="s">
        <v>485</v>
      </c>
      <c r="C356" s="31">
        <v>4301051445</v>
      </c>
      <c r="D356" s="343">
        <v>4680115881976</v>
      </c>
      <c r="E356" s="344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3">
        <v>4607091384253</v>
      </c>
      <c r="E357" s="344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6"/>
      <c r="P357" s="346"/>
      <c r="Q357" s="346"/>
      <c r="R357" s="344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488</v>
      </c>
      <c r="B358" s="54" t="s">
        <v>489</v>
      </c>
      <c r="C358" s="31">
        <v>4301051444</v>
      </c>
      <c r="D358" s="343">
        <v>4680115881969</v>
      </c>
      <c r="E358" s="344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6"/>
      <c r="P358" s="346"/>
      <c r="Q358" s="346"/>
      <c r="R358" s="344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5"/>
      <c r="B359" s="348"/>
      <c r="C359" s="348"/>
      <c r="D359" s="348"/>
      <c r="E359" s="348"/>
      <c r="F359" s="348"/>
      <c r="G359" s="348"/>
      <c r="H359" s="348"/>
      <c r="I359" s="348"/>
      <c r="J359" s="348"/>
      <c r="K359" s="348"/>
      <c r="L359" s="348"/>
      <c r="M359" s="356"/>
      <c r="N359" s="349" t="s">
        <v>66</v>
      </c>
      <c r="O359" s="350"/>
      <c r="P359" s="350"/>
      <c r="Q359" s="350"/>
      <c r="R359" s="350"/>
      <c r="S359" s="350"/>
      <c r="T359" s="351"/>
      <c r="U359" s="37" t="s">
        <v>67</v>
      </c>
      <c r="V359" s="341">
        <f>IFERROR(V355/H355,"0")+IFERROR(V356/H356,"0")+IFERROR(V357/H357,"0")+IFERROR(V358/H358,"0")</f>
        <v>255.12820512820514</v>
      </c>
      <c r="W359" s="341">
        <f>IFERROR(W355/H355,"0")+IFERROR(W356/H356,"0")+IFERROR(W357/H357,"0")+IFERROR(W358/H358,"0")</f>
        <v>256</v>
      </c>
      <c r="X359" s="341">
        <f>IFERROR(IF(X355="",0,X355),"0")+IFERROR(IF(X356="",0,X356),"0")+IFERROR(IF(X357="",0,X357),"0")+IFERROR(IF(X358="",0,X358),"0")</f>
        <v>5.5679999999999996</v>
      </c>
      <c r="Y359" s="342"/>
      <c r="Z359" s="342"/>
    </row>
    <row r="360" spans="1:53" x14ac:dyDescent="0.2">
      <c r="A360" s="348"/>
      <c r="B360" s="348"/>
      <c r="C360" s="348"/>
      <c r="D360" s="348"/>
      <c r="E360" s="348"/>
      <c r="F360" s="348"/>
      <c r="G360" s="348"/>
      <c r="H360" s="348"/>
      <c r="I360" s="348"/>
      <c r="J360" s="348"/>
      <c r="K360" s="348"/>
      <c r="L360" s="348"/>
      <c r="M360" s="356"/>
      <c r="N360" s="349" t="s">
        <v>66</v>
      </c>
      <c r="O360" s="350"/>
      <c r="P360" s="350"/>
      <c r="Q360" s="350"/>
      <c r="R360" s="350"/>
      <c r="S360" s="350"/>
      <c r="T360" s="351"/>
      <c r="U360" s="37" t="s">
        <v>65</v>
      </c>
      <c r="V360" s="341">
        <f>IFERROR(SUM(V355:V358),"0")</f>
        <v>1990</v>
      </c>
      <c r="W360" s="341">
        <f>IFERROR(SUM(W355:W358),"0")</f>
        <v>1996.8</v>
      </c>
      <c r="X360" s="37"/>
      <c r="Y360" s="342"/>
      <c r="Z360" s="342"/>
    </row>
    <row r="361" spans="1:53" ht="14.25" customHeight="1" x14ac:dyDescent="0.25">
      <c r="A361" s="347" t="s">
        <v>199</v>
      </c>
      <c r="B361" s="348"/>
      <c r="C361" s="348"/>
      <c r="D361" s="348"/>
      <c r="E361" s="348"/>
      <c r="F361" s="348"/>
      <c r="G361" s="348"/>
      <c r="H361" s="348"/>
      <c r="I361" s="348"/>
      <c r="J361" s="348"/>
      <c r="K361" s="348"/>
      <c r="L361" s="348"/>
      <c r="M361" s="348"/>
      <c r="N361" s="348"/>
      <c r="O361" s="348"/>
      <c r="P361" s="348"/>
      <c r="Q361" s="348"/>
      <c r="R361" s="348"/>
      <c r="S361" s="348"/>
      <c r="T361" s="348"/>
      <c r="U361" s="348"/>
      <c r="V361" s="348"/>
      <c r="W361" s="348"/>
      <c r="X361" s="348"/>
      <c r="Y361" s="335"/>
      <c r="Z361" s="335"/>
    </row>
    <row r="362" spans="1:53" ht="27" customHeight="1" x14ac:dyDescent="0.25">
      <c r="A362" s="54" t="s">
        <v>490</v>
      </c>
      <c r="B362" s="54" t="s">
        <v>491</v>
      </c>
      <c r="C362" s="31">
        <v>4301060322</v>
      </c>
      <c r="D362" s="343">
        <v>4607091389357</v>
      </c>
      <c r="E362" s="344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6"/>
      <c r="P362" s="346"/>
      <c r="Q362" s="346"/>
      <c r="R362" s="344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55"/>
      <c r="B363" s="348"/>
      <c r="C363" s="348"/>
      <c r="D363" s="348"/>
      <c r="E363" s="348"/>
      <c r="F363" s="348"/>
      <c r="G363" s="348"/>
      <c r="H363" s="348"/>
      <c r="I363" s="348"/>
      <c r="J363" s="348"/>
      <c r="K363" s="348"/>
      <c r="L363" s="348"/>
      <c r="M363" s="356"/>
      <c r="N363" s="349" t="s">
        <v>66</v>
      </c>
      <c r="O363" s="350"/>
      <c r="P363" s="350"/>
      <c r="Q363" s="350"/>
      <c r="R363" s="350"/>
      <c r="S363" s="350"/>
      <c r="T363" s="351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x14ac:dyDescent="0.2">
      <c r="A364" s="348"/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56"/>
      <c r="N364" s="349" t="s">
        <v>66</v>
      </c>
      <c r="O364" s="350"/>
      <c r="P364" s="350"/>
      <c r="Q364" s="350"/>
      <c r="R364" s="350"/>
      <c r="S364" s="350"/>
      <c r="T364" s="351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customHeight="1" x14ac:dyDescent="0.2">
      <c r="A365" s="431" t="s">
        <v>492</v>
      </c>
      <c r="B365" s="432"/>
      <c r="C365" s="432"/>
      <c r="D365" s="432"/>
      <c r="E365" s="432"/>
      <c r="F365" s="432"/>
      <c r="G365" s="432"/>
      <c r="H365" s="432"/>
      <c r="I365" s="432"/>
      <c r="J365" s="432"/>
      <c r="K365" s="432"/>
      <c r="L365" s="432"/>
      <c r="M365" s="432"/>
      <c r="N365" s="432"/>
      <c r="O365" s="432"/>
      <c r="P365" s="432"/>
      <c r="Q365" s="432"/>
      <c r="R365" s="432"/>
      <c r="S365" s="432"/>
      <c r="T365" s="432"/>
      <c r="U365" s="432"/>
      <c r="V365" s="432"/>
      <c r="W365" s="432"/>
      <c r="X365" s="432"/>
      <c r="Y365" s="48"/>
      <c r="Z365" s="48"/>
    </row>
    <row r="366" spans="1:53" ht="16.5" customHeight="1" x14ac:dyDescent="0.25">
      <c r="A366" s="380" t="s">
        <v>493</v>
      </c>
      <c r="B366" s="348"/>
      <c r="C366" s="348"/>
      <c r="D366" s="348"/>
      <c r="E366" s="348"/>
      <c r="F366" s="348"/>
      <c r="G366" s="348"/>
      <c r="H366" s="348"/>
      <c r="I366" s="348"/>
      <c r="J366" s="348"/>
      <c r="K366" s="348"/>
      <c r="L366" s="348"/>
      <c r="M366" s="348"/>
      <c r="N366" s="348"/>
      <c r="O366" s="348"/>
      <c r="P366" s="348"/>
      <c r="Q366" s="348"/>
      <c r="R366" s="348"/>
      <c r="S366" s="348"/>
      <c r="T366" s="348"/>
      <c r="U366" s="348"/>
      <c r="V366" s="348"/>
      <c r="W366" s="348"/>
      <c r="X366" s="348"/>
      <c r="Y366" s="334"/>
      <c r="Z366" s="334"/>
    </row>
    <row r="367" spans="1:53" ht="14.25" customHeight="1" x14ac:dyDescent="0.25">
      <c r="A367" s="347" t="s">
        <v>106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35"/>
      <c r="Z367" s="335"/>
    </row>
    <row r="368" spans="1:53" ht="27" customHeight="1" x14ac:dyDescent="0.25">
      <c r="A368" s="54" t="s">
        <v>494</v>
      </c>
      <c r="B368" s="54" t="s">
        <v>495</v>
      </c>
      <c r="C368" s="31">
        <v>4301011428</v>
      </c>
      <c r="D368" s="343">
        <v>4607091389708</v>
      </c>
      <c r="E368" s="344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3">
        <v>4607091389692</v>
      </c>
      <c r="E369" s="344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6"/>
      <c r="P369" s="346"/>
      <c r="Q369" s="346"/>
      <c r="R369" s="344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x14ac:dyDescent="0.2">
      <c r="A370" s="355"/>
      <c r="B370" s="348"/>
      <c r="C370" s="348"/>
      <c r="D370" s="348"/>
      <c r="E370" s="348"/>
      <c r="F370" s="348"/>
      <c r="G370" s="348"/>
      <c r="H370" s="348"/>
      <c r="I370" s="348"/>
      <c r="J370" s="348"/>
      <c r="K370" s="348"/>
      <c r="L370" s="348"/>
      <c r="M370" s="356"/>
      <c r="N370" s="349" t="s">
        <v>66</v>
      </c>
      <c r="O370" s="350"/>
      <c r="P370" s="350"/>
      <c r="Q370" s="350"/>
      <c r="R370" s="350"/>
      <c r="S370" s="350"/>
      <c r="T370" s="351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x14ac:dyDescent="0.2">
      <c r="A371" s="348"/>
      <c r="B371" s="348"/>
      <c r="C371" s="348"/>
      <c r="D371" s="348"/>
      <c r="E371" s="348"/>
      <c r="F371" s="348"/>
      <c r="G371" s="348"/>
      <c r="H371" s="348"/>
      <c r="I371" s="348"/>
      <c r="J371" s="348"/>
      <c r="K371" s="348"/>
      <c r="L371" s="348"/>
      <c r="M371" s="356"/>
      <c r="N371" s="349" t="s">
        <v>66</v>
      </c>
      <c r="O371" s="350"/>
      <c r="P371" s="350"/>
      <c r="Q371" s="350"/>
      <c r="R371" s="350"/>
      <c r="S371" s="350"/>
      <c r="T371" s="351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customHeight="1" x14ac:dyDescent="0.25">
      <c r="A372" s="347" t="s">
        <v>60</v>
      </c>
      <c r="B372" s="348"/>
      <c r="C372" s="348"/>
      <c r="D372" s="348"/>
      <c r="E372" s="348"/>
      <c r="F372" s="348"/>
      <c r="G372" s="348"/>
      <c r="H372" s="348"/>
      <c r="I372" s="348"/>
      <c r="J372" s="348"/>
      <c r="K372" s="348"/>
      <c r="L372" s="348"/>
      <c r="M372" s="348"/>
      <c r="N372" s="348"/>
      <c r="O372" s="348"/>
      <c r="P372" s="348"/>
      <c r="Q372" s="348"/>
      <c r="R372" s="348"/>
      <c r="S372" s="348"/>
      <c r="T372" s="348"/>
      <c r="U372" s="348"/>
      <c r="V372" s="348"/>
      <c r="W372" s="348"/>
      <c r="X372" s="348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3">
        <v>4607091389753</v>
      </c>
      <c r="E373" s="344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6"/>
      <c r="P373" s="346"/>
      <c r="Q373" s="346"/>
      <c r="R373" s="344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500</v>
      </c>
      <c r="B374" s="54" t="s">
        <v>501</v>
      </c>
      <c r="C374" s="31">
        <v>4301031174</v>
      </c>
      <c r="D374" s="343">
        <v>4607091389760</v>
      </c>
      <c r="E374" s="344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6"/>
      <c r="P374" s="346"/>
      <c r="Q374" s="346"/>
      <c r="R374" s="344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3">
        <v>4607091389746</v>
      </c>
      <c r="E375" s="344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6"/>
      <c r="P375" s="346"/>
      <c r="Q375" s="346"/>
      <c r="R375" s="344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504</v>
      </c>
      <c r="B376" s="54" t="s">
        <v>505</v>
      </c>
      <c r="C376" s="31">
        <v>4301031236</v>
      </c>
      <c r="D376" s="343">
        <v>4680115882928</v>
      </c>
      <c r="E376" s="344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6"/>
      <c r="P376" s="346"/>
      <c r="Q376" s="346"/>
      <c r="R376" s="344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3">
        <v>4680115883147</v>
      </c>
      <c r="E377" s="344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6"/>
      <c r="P377" s="346"/>
      <c r="Q377" s="346"/>
      <c r="R377" s="344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3">
        <v>4607091384338</v>
      </c>
      <c r="E378" s="344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510</v>
      </c>
      <c r="B379" s="54" t="s">
        <v>511</v>
      </c>
      <c r="C379" s="31">
        <v>4301031254</v>
      </c>
      <c r="D379" s="343">
        <v>4680115883154</v>
      </c>
      <c r="E379" s="344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3">
        <v>4607091389524</v>
      </c>
      <c r="E380" s="344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6"/>
      <c r="P380" s="346"/>
      <c r="Q380" s="346"/>
      <c r="R380" s="344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3">
        <v>4680115883161</v>
      </c>
      <c r="E381" s="344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6"/>
      <c r="P381" s="346"/>
      <c r="Q381" s="346"/>
      <c r="R381" s="344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3">
        <v>4607091384345</v>
      </c>
      <c r="E382" s="344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6"/>
      <c r="P382" s="346"/>
      <c r="Q382" s="346"/>
      <c r="R382" s="344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518</v>
      </c>
      <c r="B383" s="54" t="s">
        <v>519</v>
      </c>
      <c r="C383" s="31">
        <v>4301031256</v>
      </c>
      <c r="D383" s="343">
        <v>4680115883178</v>
      </c>
      <c r="E383" s="344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3">
        <v>4607091389531</v>
      </c>
      <c r="E384" s="344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4301031255</v>
      </c>
      <c r="D385" s="343">
        <v>4680115883185</v>
      </c>
      <c r="E385" s="344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5"/>
      <c r="B386" s="348"/>
      <c r="C386" s="348"/>
      <c r="D386" s="348"/>
      <c r="E386" s="348"/>
      <c r="F386" s="348"/>
      <c r="G386" s="348"/>
      <c r="H386" s="348"/>
      <c r="I386" s="348"/>
      <c r="J386" s="348"/>
      <c r="K386" s="348"/>
      <c r="L386" s="348"/>
      <c r="M386" s="356"/>
      <c r="N386" s="349" t="s">
        <v>66</v>
      </c>
      <c r="O386" s="350"/>
      <c r="P386" s="350"/>
      <c r="Q386" s="350"/>
      <c r="R386" s="350"/>
      <c r="S386" s="350"/>
      <c r="T386" s="351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342"/>
      <c r="Z386" s="342"/>
    </row>
    <row r="387" spans="1:53" x14ac:dyDescent="0.2">
      <c r="A387" s="348"/>
      <c r="B387" s="348"/>
      <c r="C387" s="348"/>
      <c r="D387" s="348"/>
      <c r="E387" s="348"/>
      <c r="F387" s="348"/>
      <c r="G387" s="348"/>
      <c r="H387" s="348"/>
      <c r="I387" s="348"/>
      <c r="J387" s="348"/>
      <c r="K387" s="348"/>
      <c r="L387" s="348"/>
      <c r="M387" s="356"/>
      <c r="N387" s="349" t="s">
        <v>66</v>
      </c>
      <c r="O387" s="350"/>
      <c r="P387" s="350"/>
      <c r="Q387" s="350"/>
      <c r="R387" s="350"/>
      <c r="S387" s="350"/>
      <c r="T387" s="351"/>
      <c r="U387" s="37" t="s">
        <v>65</v>
      </c>
      <c r="V387" s="341">
        <f>IFERROR(SUM(V373:V385),"0")</f>
        <v>0</v>
      </c>
      <c r="W387" s="341">
        <f>IFERROR(SUM(W373:W385),"0")</f>
        <v>0</v>
      </c>
      <c r="X387" s="37"/>
      <c r="Y387" s="342"/>
      <c r="Z387" s="342"/>
    </row>
    <row r="388" spans="1:53" ht="14.25" customHeight="1" x14ac:dyDescent="0.25">
      <c r="A388" s="347" t="s">
        <v>68</v>
      </c>
      <c r="B388" s="348"/>
      <c r="C388" s="348"/>
      <c r="D388" s="348"/>
      <c r="E388" s="348"/>
      <c r="F388" s="348"/>
      <c r="G388" s="348"/>
      <c r="H388" s="348"/>
      <c r="I388" s="348"/>
      <c r="J388" s="348"/>
      <c r="K388" s="348"/>
      <c r="L388" s="348"/>
      <c r="M388" s="348"/>
      <c r="N388" s="348"/>
      <c r="O388" s="348"/>
      <c r="P388" s="348"/>
      <c r="Q388" s="348"/>
      <c r="R388" s="348"/>
      <c r="S388" s="348"/>
      <c r="T388" s="348"/>
      <c r="U388" s="348"/>
      <c r="V388" s="348"/>
      <c r="W388" s="348"/>
      <c r="X388" s="348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3">
        <v>4607091389685</v>
      </c>
      <c r="E389" s="344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526</v>
      </c>
      <c r="B390" s="54" t="s">
        <v>527</v>
      </c>
      <c r="C390" s="31">
        <v>4301051431</v>
      </c>
      <c r="D390" s="343">
        <v>4607091389654</v>
      </c>
      <c r="E390" s="344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528</v>
      </c>
      <c r="B391" s="54" t="s">
        <v>529</v>
      </c>
      <c r="C391" s="31">
        <v>4301051284</v>
      </c>
      <c r="D391" s="343">
        <v>4607091384352</v>
      </c>
      <c r="E391" s="344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530</v>
      </c>
      <c r="B392" s="54" t="s">
        <v>531</v>
      </c>
      <c r="C392" s="31">
        <v>4301051257</v>
      </c>
      <c r="D392" s="343">
        <v>4607091389661</v>
      </c>
      <c r="E392" s="344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55"/>
      <c r="B393" s="348"/>
      <c r="C393" s="348"/>
      <c r="D393" s="348"/>
      <c r="E393" s="348"/>
      <c r="F393" s="348"/>
      <c r="G393" s="348"/>
      <c r="H393" s="348"/>
      <c r="I393" s="348"/>
      <c r="J393" s="348"/>
      <c r="K393" s="348"/>
      <c r="L393" s="348"/>
      <c r="M393" s="356"/>
      <c r="N393" s="349" t="s">
        <v>66</v>
      </c>
      <c r="O393" s="350"/>
      <c r="P393" s="350"/>
      <c r="Q393" s="350"/>
      <c r="R393" s="350"/>
      <c r="S393" s="350"/>
      <c r="T393" s="351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x14ac:dyDescent="0.2">
      <c r="A394" s="348"/>
      <c r="B394" s="348"/>
      <c r="C394" s="348"/>
      <c r="D394" s="348"/>
      <c r="E394" s="348"/>
      <c r="F394" s="348"/>
      <c r="G394" s="348"/>
      <c r="H394" s="348"/>
      <c r="I394" s="348"/>
      <c r="J394" s="348"/>
      <c r="K394" s="348"/>
      <c r="L394" s="348"/>
      <c r="M394" s="356"/>
      <c r="N394" s="349" t="s">
        <v>66</v>
      </c>
      <c r="O394" s="350"/>
      <c r="P394" s="350"/>
      <c r="Q394" s="350"/>
      <c r="R394" s="350"/>
      <c r="S394" s="350"/>
      <c r="T394" s="351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customHeight="1" x14ac:dyDescent="0.25">
      <c r="A395" s="347" t="s">
        <v>199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335"/>
      <c r="Z395" s="335"/>
    </row>
    <row r="396" spans="1:53" ht="27" customHeight="1" x14ac:dyDescent="0.25">
      <c r="A396" s="54" t="s">
        <v>532</v>
      </c>
      <c r="B396" s="54" t="s">
        <v>533</v>
      </c>
      <c r="C396" s="31">
        <v>4301060352</v>
      </c>
      <c r="D396" s="343">
        <v>4680115881648</v>
      </c>
      <c r="E396" s="344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6"/>
      <c r="P396" s="346"/>
      <c r="Q396" s="346"/>
      <c r="R396" s="344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55"/>
      <c r="B397" s="348"/>
      <c r="C397" s="348"/>
      <c r="D397" s="348"/>
      <c r="E397" s="348"/>
      <c r="F397" s="348"/>
      <c r="G397" s="348"/>
      <c r="H397" s="348"/>
      <c r="I397" s="348"/>
      <c r="J397" s="348"/>
      <c r="K397" s="348"/>
      <c r="L397" s="348"/>
      <c r="M397" s="356"/>
      <c r="N397" s="349" t="s">
        <v>66</v>
      </c>
      <c r="O397" s="350"/>
      <c r="P397" s="350"/>
      <c r="Q397" s="350"/>
      <c r="R397" s="350"/>
      <c r="S397" s="350"/>
      <c r="T397" s="351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x14ac:dyDescent="0.2">
      <c r="A398" s="348"/>
      <c r="B398" s="348"/>
      <c r="C398" s="348"/>
      <c r="D398" s="348"/>
      <c r="E398" s="348"/>
      <c r="F398" s="348"/>
      <c r="G398" s="348"/>
      <c r="H398" s="348"/>
      <c r="I398" s="348"/>
      <c r="J398" s="348"/>
      <c r="K398" s="348"/>
      <c r="L398" s="348"/>
      <c r="M398" s="356"/>
      <c r="N398" s="349" t="s">
        <v>66</v>
      </c>
      <c r="O398" s="350"/>
      <c r="P398" s="350"/>
      <c r="Q398" s="350"/>
      <c r="R398" s="350"/>
      <c r="S398" s="350"/>
      <c r="T398" s="351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customHeight="1" x14ac:dyDescent="0.25">
      <c r="A399" s="347" t="s">
        <v>84</v>
      </c>
      <c r="B399" s="348"/>
      <c r="C399" s="348"/>
      <c r="D399" s="348"/>
      <c r="E399" s="348"/>
      <c r="F399" s="348"/>
      <c r="G399" s="348"/>
      <c r="H399" s="348"/>
      <c r="I399" s="348"/>
      <c r="J399" s="348"/>
      <c r="K399" s="348"/>
      <c r="L399" s="348"/>
      <c r="M399" s="348"/>
      <c r="N399" s="348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3">
        <v>4680115884359</v>
      </c>
      <c r="E400" s="344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3">
        <v>4680115884335</v>
      </c>
      <c r="E401" s="344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3">
        <v>4680115884342</v>
      </c>
      <c r="E402" s="344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542</v>
      </c>
      <c r="B403" s="54" t="s">
        <v>543</v>
      </c>
      <c r="C403" s="31">
        <v>4301170011</v>
      </c>
      <c r="D403" s="343">
        <v>4680115884113</v>
      </c>
      <c r="E403" s="344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46"/>
      <c r="P403" s="346"/>
      <c r="Q403" s="346"/>
      <c r="R403" s="344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55"/>
      <c r="B404" s="348"/>
      <c r="C404" s="348"/>
      <c r="D404" s="348"/>
      <c r="E404" s="348"/>
      <c r="F404" s="348"/>
      <c r="G404" s="348"/>
      <c r="H404" s="348"/>
      <c r="I404" s="348"/>
      <c r="J404" s="348"/>
      <c r="K404" s="348"/>
      <c r="L404" s="348"/>
      <c r="M404" s="356"/>
      <c r="N404" s="349" t="s">
        <v>66</v>
      </c>
      <c r="O404" s="350"/>
      <c r="P404" s="350"/>
      <c r="Q404" s="350"/>
      <c r="R404" s="350"/>
      <c r="S404" s="350"/>
      <c r="T404" s="351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x14ac:dyDescent="0.2">
      <c r="A405" s="348"/>
      <c r="B405" s="348"/>
      <c r="C405" s="348"/>
      <c r="D405" s="348"/>
      <c r="E405" s="348"/>
      <c r="F405" s="348"/>
      <c r="G405" s="348"/>
      <c r="H405" s="348"/>
      <c r="I405" s="348"/>
      <c r="J405" s="348"/>
      <c r="K405" s="348"/>
      <c r="L405" s="348"/>
      <c r="M405" s="356"/>
      <c r="N405" s="349" t="s">
        <v>66</v>
      </c>
      <c r="O405" s="350"/>
      <c r="P405" s="350"/>
      <c r="Q405" s="350"/>
      <c r="R405" s="350"/>
      <c r="S405" s="350"/>
      <c r="T405" s="351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customHeight="1" x14ac:dyDescent="0.25">
      <c r="A406" s="380" t="s">
        <v>544</v>
      </c>
      <c r="B406" s="348"/>
      <c r="C406" s="348"/>
      <c r="D406" s="348"/>
      <c r="E406" s="348"/>
      <c r="F406" s="348"/>
      <c r="G406" s="348"/>
      <c r="H406" s="348"/>
      <c r="I406" s="348"/>
      <c r="J406" s="348"/>
      <c r="K406" s="348"/>
      <c r="L406" s="348"/>
      <c r="M406" s="348"/>
      <c r="N406" s="348"/>
      <c r="O406" s="348"/>
      <c r="P406" s="348"/>
      <c r="Q406" s="348"/>
      <c r="R406" s="348"/>
      <c r="S406" s="348"/>
      <c r="T406" s="348"/>
      <c r="U406" s="348"/>
      <c r="V406" s="348"/>
      <c r="W406" s="348"/>
      <c r="X406" s="348"/>
      <c r="Y406" s="334"/>
      <c r="Z406" s="334"/>
    </row>
    <row r="407" spans="1:53" ht="14.25" customHeight="1" x14ac:dyDescent="0.25">
      <c r="A407" s="347" t="s">
        <v>98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335"/>
      <c r="Z407" s="335"/>
    </row>
    <row r="408" spans="1:53" ht="27" customHeight="1" x14ac:dyDescent="0.25">
      <c r="A408" s="54" t="s">
        <v>545</v>
      </c>
      <c r="B408" s="54" t="s">
        <v>546</v>
      </c>
      <c r="C408" s="31">
        <v>4301020196</v>
      </c>
      <c r="D408" s="343">
        <v>4607091389388</v>
      </c>
      <c r="E408" s="344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6"/>
      <c r="P408" s="346"/>
      <c r="Q408" s="346"/>
      <c r="R408" s="344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547</v>
      </c>
      <c r="B409" s="54" t="s">
        <v>548</v>
      </c>
      <c r="C409" s="31">
        <v>4301020185</v>
      </c>
      <c r="D409" s="343">
        <v>4607091389364</v>
      </c>
      <c r="E409" s="344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6"/>
      <c r="P409" s="346"/>
      <c r="Q409" s="346"/>
      <c r="R409" s="344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55"/>
      <c r="B410" s="348"/>
      <c r="C410" s="348"/>
      <c r="D410" s="348"/>
      <c r="E410" s="348"/>
      <c r="F410" s="348"/>
      <c r="G410" s="348"/>
      <c r="H410" s="348"/>
      <c r="I410" s="348"/>
      <c r="J410" s="348"/>
      <c r="K410" s="348"/>
      <c r="L410" s="348"/>
      <c r="M410" s="356"/>
      <c r="N410" s="349" t="s">
        <v>66</v>
      </c>
      <c r="O410" s="350"/>
      <c r="P410" s="350"/>
      <c r="Q410" s="350"/>
      <c r="R410" s="350"/>
      <c r="S410" s="350"/>
      <c r="T410" s="351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x14ac:dyDescent="0.2">
      <c r="A411" s="348"/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56"/>
      <c r="N411" s="349" t="s">
        <v>66</v>
      </c>
      <c r="O411" s="350"/>
      <c r="P411" s="350"/>
      <c r="Q411" s="350"/>
      <c r="R411" s="350"/>
      <c r="S411" s="350"/>
      <c r="T411" s="351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customHeight="1" x14ac:dyDescent="0.25">
      <c r="A412" s="347" t="s">
        <v>60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3">
        <v>4607091389739</v>
      </c>
      <c r="E413" s="344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551</v>
      </c>
      <c r="B414" s="54" t="s">
        <v>552</v>
      </c>
      <c r="C414" s="31">
        <v>4301031247</v>
      </c>
      <c r="D414" s="343">
        <v>4680115883048</v>
      </c>
      <c r="E414" s="344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6"/>
      <c r="P414" s="346"/>
      <c r="Q414" s="346"/>
      <c r="R414" s="344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3">
        <v>4607091389425</v>
      </c>
      <c r="E415" s="344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6"/>
      <c r="P415" s="346"/>
      <c r="Q415" s="346"/>
      <c r="R415" s="344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555</v>
      </c>
      <c r="B416" s="54" t="s">
        <v>556</v>
      </c>
      <c r="C416" s="31">
        <v>4301031215</v>
      </c>
      <c r="D416" s="343">
        <v>4680115882911</v>
      </c>
      <c r="E416" s="344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46"/>
      <c r="P416" s="346"/>
      <c r="Q416" s="346"/>
      <c r="R416" s="344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557</v>
      </c>
      <c r="B417" s="54" t="s">
        <v>558</v>
      </c>
      <c r="C417" s="31">
        <v>4301031167</v>
      </c>
      <c r="D417" s="343">
        <v>4680115880771</v>
      </c>
      <c r="E417" s="344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6"/>
      <c r="P417" s="346"/>
      <c r="Q417" s="346"/>
      <c r="R417" s="344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559</v>
      </c>
      <c r="B418" s="54" t="s">
        <v>560</v>
      </c>
      <c r="C418" s="31">
        <v>4301031173</v>
      </c>
      <c r="D418" s="343">
        <v>4607091389500</v>
      </c>
      <c r="E418" s="344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561</v>
      </c>
      <c r="B419" s="54" t="s">
        <v>562</v>
      </c>
      <c r="C419" s="31">
        <v>4301031103</v>
      </c>
      <c r="D419" s="343">
        <v>4680115881983</v>
      </c>
      <c r="E419" s="344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5"/>
      <c r="B420" s="348"/>
      <c r="C420" s="348"/>
      <c r="D420" s="348"/>
      <c r="E420" s="348"/>
      <c r="F420" s="348"/>
      <c r="G420" s="348"/>
      <c r="H420" s="348"/>
      <c r="I420" s="348"/>
      <c r="J420" s="348"/>
      <c r="K420" s="348"/>
      <c r="L420" s="348"/>
      <c r="M420" s="356"/>
      <c r="N420" s="349" t="s">
        <v>66</v>
      </c>
      <c r="O420" s="350"/>
      <c r="P420" s="350"/>
      <c r="Q420" s="350"/>
      <c r="R420" s="350"/>
      <c r="S420" s="350"/>
      <c r="T420" s="351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x14ac:dyDescent="0.2">
      <c r="A421" s="348"/>
      <c r="B421" s="348"/>
      <c r="C421" s="348"/>
      <c r="D421" s="348"/>
      <c r="E421" s="348"/>
      <c r="F421" s="348"/>
      <c r="G421" s="348"/>
      <c r="H421" s="348"/>
      <c r="I421" s="348"/>
      <c r="J421" s="348"/>
      <c r="K421" s="348"/>
      <c r="L421" s="348"/>
      <c r="M421" s="356"/>
      <c r="N421" s="349" t="s">
        <v>66</v>
      </c>
      <c r="O421" s="350"/>
      <c r="P421" s="350"/>
      <c r="Q421" s="350"/>
      <c r="R421" s="350"/>
      <c r="S421" s="350"/>
      <c r="T421" s="351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customHeight="1" x14ac:dyDescent="0.25">
      <c r="A422" s="347" t="s">
        <v>93</v>
      </c>
      <c r="B422" s="348"/>
      <c r="C422" s="348"/>
      <c r="D422" s="348"/>
      <c r="E422" s="348"/>
      <c r="F422" s="348"/>
      <c r="G422" s="348"/>
      <c r="H422" s="348"/>
      <c r="I422" s="348"/>
      <c r="J422" s="348"/>
      <c r="K422" s="348"/>
      <c r="L422" s="348"/>
      <c r="M422" s="348"/>
      <c r="N422" s="348"/>
      <c r="O422" s="348"/>
      <c r="P422" s="348"/>
      <c r="Q422" s="348"/>
      <c r="R422" s="348"/>
      <c r="S422" s="348"/>
      <c r="T422" s="348"/>
      <c r="U422" s="348"/>
      <c r="V422" s="348"/>
      <c r="W422" s="348"/>
      <c r="X422" s="348"/>
      <c r="Y422" s="335"/>
      <c r="Z422" s="335"/>
    </row>
    <row r="423" spans="1:53" ht="27" customHeight="1" x14ac:dyDescent="0.25">
      <c r="A423" s="54" t="s">
        <v>563</v>
      </c>
      <c r="B423" s="54" t="s">
        <v>564</v>
      </c>
      <c r="C423" s="31">
        <v>4301170010</v>
      </c>
      <c r="D423" s="343">
        <v>4680115884090</v>
      </c>
      <c r="E423" s="344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x14ac:dyDescent="0.2">
      <c r="A424" s="355"/>
      <c r="B424" s="348"/>
      <c r="C424" s="348"/>
      <c r="D424" s="348"/>
      <c r="E424" s="348"/>
      <c r="F424" s="348"/>
      <c r="G424" s="348"/>
      <c r="H424" s="348"/>
      <c r="I424" s="348"/>
      <c r="J424" s="348"/>
      <c r="K424" s="348"/>
      <c r="L424" s="348"/>
      <c r="M424" s="356"/>
      <c r="N424" s="349" t="s">
        <v>66</v>
      </c>
      <c r="O424" s="350"/>
      <c r="P424" s="350"/>
      <c r="Q424" s="350"/>
      <c r="R424" s="350"/>
      <c r="S424" s="350"/>
      <c r="T424" s="351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x14ac:dyDescent="0.2">
      <c r="A425" s="348"/>
      <c r="B425" s="348"/>
      <c r="C425" s="348"/>
      <c r="D425" s="348"/>
      <c r="E425" s="348"/>
      <c r="F425" s="348"/>
      <c r="G425" s="348"/>
      <c r="H425" s="348"/>
      <c r="I425" s="348"/>
      <c r="J425" s="348"/>
      <c r="K425" s="348"/>
      <c r="L425" s="348"/>
      <c r="M425" s="356"/>
      <c r="N425" s="349" t="s">
        <v>66</v>
      </c>
      <c r="O425" s="350"/>
      <c r="P425" s="350"/>
      <c r="Q425" s="350"/>
      <c r="R425" s="350"/>
      <c r="S425" s="350"/>
      <c r="T425" s="351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customHeight="1" x14ac:dyDescent="0.25">
      <c r="A426" s="347" t="s">
        <v>565</v>
      </c>
      <c r="B426" s="348"/>
      <c r="C426" s="348"/>
      <c r="D426" s="348"/>
      <c r="E426" s="348"/>
      <c r="F426" s="348"/>
      <c r="G426" s="348"/>
      <c r="H426" s="348"/>
      <c r="I426" s="348"/>
      <c r="J426" s="348"/>
      <c r="K426" s="348"/>
      <c r="L426" s="348"/>
      <c r="M426" s="348"/>
      <c r="N426" s="348"/>
      <c r="O426" s="348"/>
      <c r="P426" s="348"/>
      <c r="Q426" s="348"/>
      <c r="R426" s="348"/>
      <c r="S426" s="348"/>
      <c r="T426" s="348"/>
      <c r="U426" s="348"/>
      <c r="V426" s="348"/>
      <c r="W426" s="348"/>
      <c r="X426" s="348"/>
      <c r="Y426" s="335"/>
      <c r="Z426" s="335"/>
    </row>
    <row r="427" spans="1:53" ht="27" customHeight="1" x14ac:dyDescent="0.25">
      <c r="A427" s="54" t="s">
        <v>566</v>
      </c>
      <c r="B427" s="54" t="s">
        <v>567</v>
      </c>
      <c r="C427" s="31">
        <v>4301040357</v>
      </c>
      <c r="D427" s="343">
        <v>4680115884564</v>
      </c>
      <c r="E427" s="344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x14ac:dyDescent="0.2">
      <c r="A428" s="355"/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56"/>
      <c r="N428" s="349" t="s">
        <v>66</v>
      </c>
      <c r="O428" s="350"/>
      <c r="P428" s="350"/>
      <c r="Q428" s="350"/>
      <c r="R428" s="350"/>
      <c r="S428" s="350"/>
      <c r="T428" s="351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x14ac:dyDescent="0.2">
      <c r="A429" s="348"/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56"/>
      <c r="N429" s="349" t="s">
        <v>66</v>
      </c>
      <c r="O429" s="350"/>
      <c r="P429" s="350"/>
      <c r="Q429" s="350"/>
      <c r="R429" s="350"/>
      <c r="S429" s="350"/>
      <c r="T429" s="351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customHeight="1" x14ac:dyDescent="0.2">
      <c r="A430" s="431" t="s">
        <v>568</v>
      </c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2"/>
      <c r="N430" s="432"/>
      <c r="O430" s="432"/>
      <c r="P430" s="432"/>
      <c r="Q430" s="432"/>
      <c r="R430" s="432"/>
      <c r="S430" s="432"/>
      <c r="T430" s="432"/>
      <c r="U430" s="432"/>
      <c r="V430" s="432"/>
      <c r="W430" s="432"/>
      <c r="X430" s="432"/>
      <c r="Y430" s="48"/>
      <c r="Z430" s="48"/>
    </row>
    <row r="431" spans="1:53" ht="16.5" customHeight="1" x14ac:dyDescent="0.25">
      <c r="A431" s="380" t="s">
        <v>568</v>
      </c>
      <c r="B431" s="348"/>
      <c r="C431" s="348"/>
      <c r="D431" s="348"/>
      <c r="E431" s="348"/>
      <c r="F431" s="348"/>
      <c r="G431" s="348"/>
      <c r="H431" s="348"/>
      <c r="I431" s="348"/>
      <c r="J431" s="348"/>
      <c r="K431" s="348"/>
      <c r="L431" s="348"/>
      <c r="M431" s="348"/>
      <c r="N431" s="348"/>
      <c r="O431" s="348"/>
      <c r="P431" s="348"/>
      <c r="Q431" s="348"/>
      <c r="R431" s="348"/>
      <c r="S431" s="348"/>
      <c r="T431" s="348"/>
      <c r="U431" s="348"/>
      <c r="V431" s="348"/>
      <c r="W431" s="348"/>
      <c r="X431" s="348"/>
      <c r="Y431" s="334"/>
      <c r="Z431" s="334"/>
    </row>
    <row r="432" spans="1:53" ht="14.25" customHeight="1" x14ac:dyDescent="0.25">
      <c r="A432" s="347" t="s">
        <v>106</v>
      </c>
      <c r="B432" s="348"/>
      <c r="C432" s="348"/>
      <c r="D432" s="348"/>
      <c r="E432" s="348"/>
      <c r="F432" s="348"/>
      <c r="G432" s="348"/>
      <c r="H432" s="348"/>
      <c r="I432" s="348"/>
      <c r="J432" s="348"/>
      <c r="K432" s="348"/>
      <c r="L432" s="348"/>
      <c r="M432" s="348"/>
      <c r="N432" s="348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  <c r="Y432" s="335"/>
      <c r="Z432" s="335"/>
    </row>
    <row r="433" spans="1:53" ht="27" customHeight="1" x14ac:dyDescent="0.25">
      <c r="A433" s="54" t="s">
        <v>569</v>
      </c>
      <c r="B433" s="54" t="s">
        <v>570</v>
      </c>
      <c r="C433" s="31">
        <v>4301011371</v>
      </c>
      <c r="D433" s="343">
        <v>4607091389067</v>
      </c>
      <c r="E433" s="344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3">
        <v>4607091383522</v>
      </c>
      <c r="E434" s="344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46"/>
      <c r="P434" s="346"/>
      <c r="Q434" s="346"/>
      <c r="R434" s="344"/>
      <c r="S434" s="34"/>
      <c r="T434" s="34"/>
      <c r="U434" s="35" t="s">
        <v>65</v>
      </c>
      <c r="V434" s="339">
        <v>0</v>
      </c>
      <c r="W434" s="340">
        <f t="shared" si="20"/>
        <v>0</v>
      </c>
      <c r="X434" s="36" t="str">
        <f t="shared" si="21"/>
        <v/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3">
        <v>4607091384437</v>
      </c>
      <c r="E435" s="344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46"/>
      <c r="P435" s="346"/>
      <c r="Q435" s="346"/>
      <c r="R435" s="344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customHeight="1" x14ac:dyDescent="0.25">
      <c r="A436" s="54" t="s">
        <v>573</v>
      </c>
      <c r="B436" s="54" t="s">
        <v>575</v>
      </c>
      <c r="C436" s="31">
        <v>4301011785</v>
      </c>
      <c r="D436" s="343">
        <v>4607091384437</v>
      </c>
      <c r="E436" s="344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486" t="s">
        <v>576</v>
      </c>
      <c r="O436" s="346"/>
      <c r="P436" s="346"/>
      <c r="Q436" s="346"/>
      <c r="R436" s="344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577</v>
      </c>
      <c r="B437" s="54" t="s">
        <v>578</v>
      </c>
      <c r="C437" s="31">
        <v>4301011771</v>
      </c>
      <c r="D437" s="343">
        <v>4607091389104</v>
      </c>
      <c r="E437" s="344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493" t="s">
        <v>579</v>
      </c>
      <c r="O437" s="346"/>
      <c r="P437" s="346"/>
      <c r="Q437" s="346"/>
      <c r="R437" s="344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3">
        <v>4607091389104</v>
      </c>
      <c r="E438" s="344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46"/>
      <c r="P438" s="346"/>
      <c r="Q438" s="346"/>
      <c r="R438" s="344"/>
      <c r="S438" s="34"/>
      <c r="T438" s="34"/>
      <c r="U438" s="35" t="s">
        <v>65</v>
      </c>
      <c r="V438" s="339">
        <v>1990</v>
      </c>
      <c r="W438" s="340">
        <f t="shared" si="20"/>
        <v>1990.5600000000002</v>
      </c>
      <c r="X438" s="36">
        <f t="shared" si="21"/>
        <v>4.5089199999999998</v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3">
        <v>4680115880603</v>
      </c>
      <c r="E439" s="344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6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46"/>
      <c r="P439" s="346"/>
      <c r="Q439" s="346"/>
      <c r="R439" s="344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584</v>
      </c>
      <c r="B440" s="54" t="s">
        <v>585</v>
      </c>
      <c r="C440" s="31">
        <v>4301011168</v>
      </c>
      <c r="D440" s="343">
        <v>4607091389999</v>
      </c>
      <c r="E440" s="344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46"/>
      <c r="P440" s="346"/>
      <c r="Q440" s="346"/>
      <c r="R440" s="344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586</v>
      </c>
      <c r="B441" s="54" t="s">
        <v>587</v>
      </c>
      <c r="C441" s="31">
        <v>4301011770</v>
      </c>
      <c r="D441" s="343">
        <v>4680115882782</v>
      </c>
      <c r="E441" s="344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75" t="s">
        <v>588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586</v>
      </c>
      <c r="B442" s="54" t="s">
        <v>589</v>
      </c>
      <c r="C442" s="31">
        <v>4301011372</v>
      </c>
      <c r="D442" s="343">
        <v>4680115882782</v>
      </c>
      <c r="E442" s="344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46"/>
      <c r="P442" s="346"/>
      <c r="Q442" s="346"/>
      <c r="R442" s="344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3">
        <v>4607091389098</v>
      </c>
      <c r="E443" s="344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46"/>
      <c r="P443" s="346"/>
      <c r="Q443" s="346"/>
      <c r="R443" s="344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592</v>
      </c>
      <c r="B444" s="54" t="s">
        <v>593</v>
      </c>
      <c r="C444" s="31">
        <v>4301011366</v>
      </c>
      <c r="D444" s="343">
        <v>4607091389982</v>
      </c>
      <c r="E444" s="344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46"/>
      <c r="P444" s="346"/>
      <c r="Q444" s="346"/>
      <c r="R444" s="344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592</v>
      </c>
      <c r="B445" s="54" t="s">
        <v>594</v>
      </c>
      <c r="C445" s="31">
        <v>4301011784</v>
      </c>
      <c r="D445" s="343">
        <v>4607091389982</v>
      </c>
      <c r="E445" s="344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4" t="s">
        <v>595</v>
      </c>
      <c r="O445" s="346"/>
      <c r="P445" s="346"/>
      <c r="Q445" s="346"/>
      <c r="R445" s="344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5"/>
      <c r="B446" s="348"/>
      <c r="C446" s="348"/>
      <c r="D446" s="348"/>
      <c r="E446" s="348"/>
      <c r="F446" s="348"/>
      <c r="G446" s="348"/>
      <c r="H446" s="348"/>
      <c r="I446" s="348"/>
      <c r="J446" s="348"/>
      <c r="K446" s="348"/>
      <c r="L446" s="348"/>
      <c r="M446" s="356"/>
      <c r="N446" s="349" t="s">
        <v>66</v>
      </c>
      <c r="O446" s="350"/>
      <c r="P446" s="350"/>
      <c r="Q446" s="350"/>
      <c r="R446" s="350"/>
      <c r="S446" s="350"/>
      <c r="T446" s="351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376.89393939393938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377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4.5089199999999998</v>
      </c>
      <c r="Y446" s="342"/>
      <c r="Z446" s="342"/>
    </row>
    <row r="447" spans="1:53" x14ac:dyDescent="0.2">
      <c r="A447" s="348"/>
      <c r="B447" s="348"/>
      <c r="C447" s="348"/>
      <c r="D447" s="348"/>
      <c r="E447" s="348"/>
      <c r="F447" s="348"/>
      <c r="G447" s="348"/>
      <c r="H447" s="348"/>
      <c r="I447" s="348"/>
      <c r="J447" s="348"/>
      <c r="K447" s="348"/>
      <c r="L447" s="348"/>
      <c r="M447" s="356"/>
      <c r="N447" s="349" t="s">
        <v>66</v>
      </c>
      <c r="O447" s="350"/>
      <c r="P447" s="350"/>
      <c r="Q447" s="350"/>
      <c r="R447" s="350"/>
      <c r="S447" s="350"/>
      <c r="T447" s="351"/>
      <c r="U447" s="37" t="s">
        <v>65</v>
      </c>
      <c r="V447" s="341">
        <f>IFERROR(SUM(V433:V445),"0")</f>
        <v>1990</v>
      </c>
      <c r="W447" s="341">
        <f>IFERROR(SUM(W433:W445),"0")</f>
        <v>1990.5600000000002</v>
      </c>
      <c r="X447" s="37"/>
      <c r="Y447" s="342"/>
      <c r="Z447" s="342"/>
    </row>
    <row r="448" spans="1:53" ht="14.25" customHeight="1" x14ac:dyDescent="0.25">
      <c r="A448" s="347" t="s">
        <v>98</v>
      </c>
      <c r="B448" s="348"/>
      <c r="C448" s="348"/>
      <c r="D448" s="348"/>
      <c r="E448" s="348"/>
      <c r="F448" s="348"/>
      <c r="G448" s="348"/>
      <c r="H448" s="348"/>
      <c r="I448" s="348"/>
      <c r="J448" s="348"/>
      <c r="K448" s="348"/>
      <c r="L448" s="348"/>
      <c r="M448" s="348"/>
      <c r="N448" s="348"/>
      <c r="O448" s="348"/>
      <c r="P448" s="348"/>
      <c r="Q448" s="348"/>
      <c r="R448" s="348"/>
      <c r="S448" s="348"/>
      <c r="T448" s="348"/>
      <c r="U448" s="348"/>
      <c r="V448" s="348"/>
      <c r="W448" s="348"/>
      <c r="X448" s="348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3">
        <v>4607091388930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1990</v>
      </c>
      <c r="W449" s="340">
        <f>IFERROR(IF(V449="",0,CEILING((V449/$H449),1)*$H449),"")</f>
        <v>1990.5600000000002</v>
      </c>
      <c r="X449" s="36">
        <f>IFERROR(IF(W449=0,"",ROUNDUP(W449/H449,0)*0.01196),"")</f>
        <v>4.5089199999999998</v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3">
        <v>4680115880054</v>
      </c>
      <c r="E450" s="344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55"/>
      <c r="B451" s="348"/>
      <c r="C451" s="348"/>
      <c r="D451" s="348"/>
      <c r="E451" s="348"/>
      <c r="F451" s="348"/>
      <c r="G451" s="348"/>
      <c r="H451" s="348"/>
      <c r="I451" s="348"/>
      <c r="J451" s="348"/>
      <c r="K451" s="348"/>
      <c r="L451" s="348"/>
      <c r="M451" s="356"/>
      <c r="N451" s="349" t="s">
        <v>66</v>
      </c>
      <c r="O451" s="350"/>
      <c r="P451" s="350"/>
      <c r="Q451" s="350"/>
      <c r="R451" s="350"/>
      <c r="S451" s="350"/>
      <c r="T451" s="351"/>
      <c r="U451" s="37" t="s">
        <v>67</v>
      </c>
      <c r="V451" s="341">
        <f>IFERROR(V449/H449,"0")+IFERROR(V450/H450,"0")</f>
        <v>376.89393939393938</v>
      </c>
      <c r="W451" s="341">
        <f>IFERROR(W449/H449,"0")+IFERROR(W450/H450,"0")</f>
        <v>377</v>
      </c>
      <c r="X451" s="341">
        <f>IFERROR(IF(X449="",0,X449),"0")+IFERROR(IF(X450="",0,X450),"0")</f>
        <v>4.5089199999999998</v>
      </c>
      <c r="Y451" s="342"/>
      <c r="Z451" s="342"/>
    </row>
    <row r="452" spans="1:53" x14ac:dyDescent="0.2">
      <c r="A452" s="348"/>
      <c r="B452" s="348"/>
      <c r="C452" s="348"/>
      <c r="D452" s="348"/>
      <c r="E452" s="348"/>
      <c r="F452" s="348"/>
      <c r="G452" s="348"/>
      <c r="H452" s="348"/>
      <c r="I452" s="348"/>
      <c r="J452" s="348"/>
      <c r="K452" s="348"/>
      <c r="L452" s="348"/>
      <c r="M452" s="356"/>
      <c r="N452" s="349" t="s">
        <v>66</v>
      </c>
      <c r="O452" s="350"/>
      <c r="P452" s="350"/>
      <c r="Q452" s="350"/>
      <c r="R452" s="350"/>
      <c r="S452" s="350"/>
      <c r="T452" s="351"/>
      <c r="U452" s="37" t="s">
        <v>65</v>
      </c>
      <c r="V452" s="341">
        <f>IFERROR(SUM(V449:V450),"0")</f>
        <v>1990</v>
      </c>
      <c r="W452" s="341">
        <f>IFERROR(SUM(W449:W450),"0")</f>
        <v>1990.5600000000002</v>
      </c>
      <c r="X452" s="37"/>
      <c r="Y452" s="342"/>
      <c r="Z452" s="342"/>
    </row>
    <row r="453" spans="1:53" ht="14.25" customHeight="1" x14ac:dyDescent="0.25">
      <c r="A453" s="347" t="s">
        <v>60</v>
      </c>
      <c r="B453" s="348"/>
      <c r="C453" s="348"/>
      <c r="D453" s="348"/>
      <c r="E453" s="348"/>
      <c r="F453" s="348"/>
      <c r="G453" s="348"/>
      <c r="H453" s="348"/>
      <c r="I453" s="348"/>
      <c r="J453" s="348"/>
      <c r="K453" s="348"/>
      <c r="L453" s="348"/>
      <c r="M453" s="348"/>
      <c r="N453" s="348"/>
      <c r="O453" s="348"/>
      <c r="P453" s="348"/>
      <c r="Q453" s="348"/>
      <c r="R453" s="348"/>
      <c r="S453" s="348"/>
      <c r="T453" s="348"/>
      <c r="U453" s="348"/>
      <c r="V453" s="348"/>
      <c r="W453" s="348"/>
      <c r="X453" s="348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3">
        <v>4680115883116</v>
      </c>
      <c r="E454" s="344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1000</v>
      </c>
      <c r="W454" s="340">
        <f t="shared" ref="W454:W459" si="22">IFERROR(IF(V454="",0,CEILING((V454/$H454),1)*$H454),"")</f>
        <v>1003.2</v>
      </c>
      <c r="X454" s="36">
        <f>IFERROR(IF(W454=0,"",ROUNDUP(W454/H454,0)*0.01196),"")</f>
        <v>2.2724000000000002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3">
        <v>4680115883093</v>
      </c>
      <c r="E455" s="344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500</v>
      </c>
      <c r="W455" s="340">
        <f t="shared" si="22"/>
        <v>501.6</v>
      </c>
      <c r="X455" s="36">
        <f>IFERROR(IF(W455=0,"",ROUNDUP(W455/H455,0)*0.01196),"")</f>
        <v>1.1362000000000001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3">
        <v>4680115883109</v>
      </c>
      <c r="E456" s="344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6"/>
      <c r="P456" s="346"/>
      <c r="Q456" s="346"/>
      <c r="R456" s="344"/>
      <c r="S456" s="34"/>
      <c r="T456" s="34"/>
      <c r="U456" s="35" t="s">
        <v>65</v>
      </c>
      <c r="V456" s="339">
        <v>0</v>
      </c>
      <c r="W456" s="340">
        <f t="shared" si="22"/>
        <v>0</v>
      </c>
      <c r="X456" s="36" t="str">
        <f>IFERROR(IF(W456=0,"",ROUNDUP(W456/H456,0)*0.01196),"")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606</v>
      </c>
      <c r="B457" s="54" t="s">
        <v>607</v>
      </c>
      <c r="C457" s="31">
        <v>4301031249</v>
      </c>
      <c r="D457" s="343">
        <v>4680115882072</v>
      </c>
      <c r="E457" s="344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46"/>
      <c r="P457" s="346"/>
      <c r="Q457" s="346"/>
      <c r="R457" s="344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608</v>
      </c>
      <c r="B458" s="54" t="s">
        <v>609</v>
      </c>
      <c r="C458" s="31">
        <v>4301031251</v>
      </c>
      <c r="D458" s="343">
        <v>4680115882102</v>
      </c>
      <c r="E458" s="344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46"/>
      <c r="P458" s="346"/>
      <c r="Q458" s="346"/>
      <c r="R458" s="344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610</v>
      </c>
      <c r="B459" s="54" t="s">
        <v>611</v>
      </c>
      <c r="C459" s="31">
        <v>4301031253</v>
      </c>
      <c r="D459" s="343">
        <v>4680115882096</v>
      </c>
      <c r="E459" s="344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5"/>
      <c r="B460" s="348"/>
      <c r="C460" s="348"/>
      <c r="D460" s="348"/>
      <c r="E460" s="348"/>
      <c r="F460" s="348"/>
      <c r="G460" s="348"/>
      <c r="H460" s="348"/>
      <c r="I460" s="348"/>
      <c r="J460" s="348"/>
      <c r="K460" s="348"/>
      <c r="L460" s="348"/>
      <c r="M460" s="356"/>
      <c r="N460" s="349" t="s">
        <v>66</v>
      </c>
      <c r="O460" s="350"/>
      <c r="P460" s="350"/>
      <c r="Q460" s="350"/>
      <c r="R460" s="350"/>
      <c r="S460" s="350"/>
      <c r="T460" s="351"/>
      <c r="U460" s="37" t="s">
        <v>67</v>
      </c>
      <c r="V460" s="341">
        <f>IFERROR(V454/H454,"0")+IFERROR(V455/H455,"0")+IFERROR(V456/H456,"0")+IFERROR(V457/H457,"0")+IFERROR(V458/H458,"0")+IFERROR(V459/H459,"0")</f>
        <v>284.09090909090907</v>
      </c>
      <c r="W460" s="341">
        <f>IFERROR(W454/H454,"0")+IFERROR(W455/H455,"0")+IFERROR(W456/H456,"0")+IFERROR(W457/H457,"0")+IFERROR(W458/H458,"0")+IFERROR(W459/H459,"0")</f>
        <v>285</v>
      </c>
      <c r="X460" s="341">
        <f>IFERROR(IF(X454="",0,X454),"0")+IFERROR(IF(X455="",0,X455),"0")+IFERROR(IF(X456="",0,X456),"0")+IFERROR(IF(X457="",0,X457),"0")+IFERROR(IF(X458="",0,X458),"0")+IFERROR(IF(X459="",0,X459),"0")</f>
        <v>3.4086000000000003</v>
      </c>
      <c r="Y460" s="342"/>
      <c r="Z460" s="342"/>
    </row>
    <row r="461" spans="1:53" x14ac:dyDescent="0.2">
      <c r="A461" s="348"/>
      <c r="B461" s="348"/>
      <c r="C461" s="348"/>
      <c r="D461" s="348"/>
      <c r="E461" s="348"/>
      <c r="F461" s="348"/>
      <c r="G461" s="348"/>
      <c r="H461" s="348"/>
      <c r="I461" s="348"/>
      <c r="J461" s="348"/>
      <c r="K461" s="348"/>
      <c r="L461" s="348"/>
      <c r="M461" s="356"/>
      <c r="N461" s="349" t="s">
        <v>66</v>
      </c>
      <c r="O461" s="350"/>
      <c r="P461" s="350"/>
      <c r="Q461" s="350"/>
      <c r="R461" s="350"/>
      <c r="S461" s="350"/>
      <c r="T461" s="351"/>
      <c r="U461" s="37" t="s">
        <v>65</v>
      </c>
      <c r="V461" s="341">
        <f>IFERROR(SUM(V454:V459),"0")</f>
        <v>1500</v>
      </c>
      <c r="W461" s="341">
        <f>IFERROR(SUM(W454:W459),"0")</f>
        <v>1504.8000000000002</v>
      </c>
      <c r="X461" s="37"/>
      <c r="Y461" s="342"/>
      <c r="Z461" s="342"/>
    </row>
    <row r="462" spans="1:53" ht="14.25" customHeight="1" x14ac:dyDescent="0.25">
      <c r="A462" s="347" t="s">
        <v>68</v>
      </c>
      <c r="B462" s="348"/>
      <c r="C462" s="348"/>
      <c r="D462" s="348"/>
      <c r="E462" s="348"/>
      <c r="F462" s="348"/>
      <c r="G462" s="348"/>
      <c r="H462" s="348"/>
      <c r="I462" s="348"/>
      <c r="J462" s="348"/>
      <c r="K462" s="348"/>
      <c r="L462" s="348"/>
      <c r="M462" s="348"/>
      <c r="N462" s="348"/>
      <c r="O462" s="348"/>
      <c r="P462" s="348"/>
      <c r="Q462" s="348"/>
      <c r="R462" s="348"/>
      <c r="S462" s="348"/>
      <c r="T462" s="348"/>
      <c r="U462" s="348"/>
      <c r="V462" s="348"/>
      <c r="W462" s="348"/>
      <c r="X462" s="348"/>
      <c r="Y462" s="335"/>
      <c r="Z462" s="335"/>
    </row>
    <row r="463" spans="1:53" ht="27" customHeight="1" x14ac:dyDescent="0.25">
      <c r="A463" s="54" t="s">
        <v>612</v>
      </c>
      <c r="B463" s="54" t="s">
        <v>613</v>
      </c>
      <c r="C463" s="31">
        <v>4301051058</v>
      </c>
      <c r="D463" s="343">
        <v>4680115883536</v>
      </c>
      <c r="E463" s="344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46"/>
      <c r="P463" s="346"/>
      <c r="Q463" s="346"/>
      <c r="R463" s="344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3">
        <v>4607091383409</v>
      </c>
      <c r="E464" s="344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3">
        <v>4607091383416</v>
      </c>
      <c r="E465" s="344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x14ac:dyDescent="0.2">
      <c r="A466" s="355"/>
      <c r="B466" s="348"/>
      <c r="C466" s="348"/>
      <c r="D466" s="348"/>
      <c r="E466" s="348"/>
      <c r="F466" s="348"/>
      <c r="G466" s="348"/>
      <c r="H466" s="348"/>
      <c r="I466" s="348"/>
      <c r="J466" s="348"/>
      <c r="K466" s="348"/>
      <c r="L466" s="348"/>
      <c r="M466" s="356"/>
      <c r="N466" s="349" t="s">
        <v>66</v>
      </c>
      <c r="O466" s="350"/>
      <c r="P466" s="350"/>
      <c r="Q466" s="350"/>
      <c r="R466" s="350"/>
      <c r="S466" s="350"/>
      <c r="T466" s="351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x14ac:dyDescent="0.2">
      <c r="A467" s="348"/>
      <c r="B467" s="348"/>
      <c r="C467" s="348"/>
      <c r="D467" s="348"/>
      <c r="E467" s="348"/>
      <c r="F467" s="348"/>
      <c r="G467" s="348"/>
      <c r="H467" s="348"/>
      <c r="I467" s="348"/>
      <c r="J467" s="348"/>
      <c r="K467" s="348"/>
      <c r="L467" s="348"/>
      <c r="M467" s="356"/>
      <c r="N467" s="349" t="s">
        <v>66</v>
      </c>
      <c r="O467" s="350"/>
      <c r="P467" s="350"/>
      <c r="Q467" s="350"/>
      <c r="R467" s="350"/>
      <c r="S467" s="350"/>
      <c r="T467" s="351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customHeight="1" x14ac:dyDescent="0.2">
      <c r="A468" s="431" t="s">
        <v>618</v>
      </c>
      <c r="B468" s="432"/>
      <c r="C468" s="432"/>
      <c r="D468" s="432"/>
      <c r="E468" s="432"/>
      <c r="F468" s="432"/>
      <c r="G468" s="432"/>
      <c r="H468" s="432"/>
      <c r="I468" s="432"/>
      <c r="J468" s="432"/>
      <c r="K468" s="432"/>
      <c r="L468" s="432"/>
      <c r="M468" s="432"/>
      <c r="N468" s="432"/>
      <c r="O468" s="432"/>
      <c r="P468" s="432"/>
      <c r="Q468" s="432"/>
      <c r="R468" s="432"/>
      <c r="S468" s="432"/>
      <c r="T468" s="432"/>
      <c r="U468" s="432"/>
      <c r="V468" s="432"/>
      <c r="W468" s="432"/>
      <c r="X468" s="432"/>
      <c r="Y468" s="48"/>
      <c r="Z468" s="48"/>
    </row>
    <row r="469" spans="1:53" ht="16.5" customHeight="1" x14ac:dyDescent="0.25">
      <c r="A469" s="380" t="s">
        <v>619</v>
      </c>
      <c r="B469" s="348"/>
      <c r="C469" s="348"/>
      <c r="D469" s="348"/>
      <c r="E469" s="348"/>
      <c r="F469" s="348"/>
      <c r="G469" s="348"/>
      <c r="H469" s="348"/>
      <c r="I469" s="348"/>
      <c r="J469" s="348"/>
      <c r="K469" s="348"/>
      <c r="L469" s="348"/>
      <c r="M469" s="348"/>
      <c r="N469" s="348"/>
      <c r="O469" s="348"/>
      <c r="P469" s="348"/>
      <c r="Q469" s="348"/>
      <c r="R469" s="348"/>
      <c r="S469" s="348"/>
      <c r="T469" s="348"/>
      <c r="U469" s="348"/>
      <c r="V469" s="348"/>
      <c r="W469" s="348"/>
      <c r="X469" s="348"/>
      <c r="Y469" s="334"/>
      <c r="Z469" s="334"/>
    </row>
    <row r="470" spans="1:53" ht="14.25" customHeight="1" x14ac:dyDescent="0.25">
      <c r="A470" s="347" t="s">
        <v>106</v>
      </c>
      <c r="B470" s="348"/>
      <c r="C470" s="348"/>
      <c r="D470" s="348"/>
      <c r="E470" s="348"/>
      <c r="F470" s="348"/>
      <c r="G470" s="348"/>
      <c r="H470" s="348"/>
      <c r="I470" s="348"/>
      <c r="J470" s="348"/>
      <c r="K470" s="348"/>
      <c r="L470" s="348"/>
      <c r="M470" s="348"/>
      <c r="N470" s="348"/>
      <c r="O470" s="348"/>
      <c r="P470" s="348"/>
      <c r="Q470" s="348"/>
      <c r="R470" s="348"/>
      <c r="S470" s="348"/>
      <c r="T470" s="348"/>
      <c r="U470" s="348"/>
      <c r="V470" s="348"/>
      <c r="W470" s="348"/>
      <c r="X470" s="348"/>
      <c r="Y470" s="335"/>
      <c r="Z470" s="335"/>
    </row>
    <row r="471" spans="1:53" ht="27" customHeight="1" x14ac:dyDescent="0.25">
      <c r="A471" s="54" t="s">
        <v>620</v>
      </c>
      <c r="B471" s="54" t="s">
        <v>621</v>
      </c>
      <c r="C471" s="31">
        <v>4301011763</v>
      </c>
      <c r="D471" s="343">
        <v>4640242181011</v>
      </c>
      <c r="E471" s="344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4" t="s">
        <v>622</v>
      </c>
      <c r="O471" s="346"/>
      <c r="P471" s="346"/>
      <c r="Q471" s="346"/>
      <c r="R471" s="344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customHeight="1" x14ac:dyDescent="0.25">
      <c r="A472" s="54" t="s">
        <v>623</v>
      </c>
      <c r="B472" s="54" t="s">
        <v>624</v>
      </c>
      <c r="C472" s="31">
        <v>4301011762</v>
      </c>
      <c r="D472" s="343">
        <v>4640242180922</v>
      </c>
      <c r="E472" s="344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78" t="s">
        <v>625</v>
      </c>
      <c r="O472" s="346"/>
      <c r="P472" s="346"/>
      <c r="Q472" s="346"/>
      <c r="R472" s="344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customHeight="1" x14ac:dyDescent="0.25">
      <c r="A473" s="54" t="s">
        <v>626</v>
      </c>
      <c r="B473" s="54" t="s">
        <v>627</v>
      </c>
      <c r="C473" s="31">
        <v>4301011585</v>
      </c>
      <c r="D473" s="343">
        <v>4640242180441</v>
      </c>
      <c r="E473" s="344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7" t="s">
        <v>628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3">
        <v>4640242180564</v>
      </c>
      <c r="E474" s="344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26" t="s">
        <v>631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500</v>
      </c>
      <c r="W474" s="340">
        <f>IFERROR(IF(V474="",0,CEILING((V474/$H474),1)*$H474),"")</f>
        <v>504</v>
      </c>
      <c r="X474" s="36">
        <f>IFERROR(IF(W474=0,"",ROUNDUP(W474/H474,0)*0.02175),"")</f>
        <v>0.91349999999999998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632</v>
      </c>
      <c r="B475" s="54" t="s">
        <v>633</v>
      </c>
      <c r="C475" s="31">
        <v>4301011551</v>
      </c>
      <c r="D475" s="343">
        <v>4640242180038</v>
      </c>
      <c r="E475" s="344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2" t="s">
        <v>634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5"/>
      <c r="B476" s="348"/>
      <c r="C476" s="348"/>
      <c r="D476" s="348"/>
      <c r="E476" s="348"/>
      <c r="F476" s="348"/>
      <c r="G476" s="348"/>
      <c r="H476" s="348"/>
      <c r="I476" s="348"/>
      <c r="J476" s="348"/>
      <c r="K476" s="348"/>
      <c r="L476" s="348"/>
      <c r="M476" s="356"/>
      <c r="N476" s="349" t="s">
        <v>66</v>
      </c>
      <c r="O476" s="350"/>
      <c r="P476" s="350"/>
      <c r="Q476" s="350"/>
      <c r="R476" s="350"/>
      <c r="S476" s="350"/>
      <c r="T476" s="351"/>
      <c r="U476" s="37" t="s">
        <v>67</v>
      </c>
      <c r="V476" s="341">
        <f>IFERROR(V471/H471,"0")+IFERROR(V472/H472,"0")+IFERROR(V473/H473,"0")+IFERROR(V474/H474,"0")+IFERROR(V475/H475,"0")</f>
        <v>41.666666666666664</v>
      </c>
      <c r="W476" s="341">
        <f>IFERROR(W471/H471,"0")+IFERROR(W472/H472,"0")+IFERROR(W473/H473,"0")+IFERROR(W474/H474,"0")+IFERROR(W475/H475,"0")</f>
        <v>42</v>
      </c>
      <c r="X476" s="341">
        <f>IFERROR(IF(X471="",0,X471),"0")+IFERROR(IF(X472="",0,X472),"0")+IFERROR(IF(X473="",0,X473),"0")+IFERROR(IF(X474="",0,X474),"0")+IFERROR(IF(X475="",0,X475),"0")</f>
        <v>0.91349999999999998</v>
      </c>
      <c r="Y476" s="342"/>
      <c r="Z476" s="342"/>
    </row>
    <row r="477" spans="1:53" x14ac:dyDescent="0.2">
      <c r="A477" s="348"/>
      <c r="B477" s="348"/>
      <c r="C477" s="348"/>
      <c r="D477" s="348"/>
      <c r="E477" s="348"/>
      <c r="F477" s="348"/>
      <c r="G477" s="348"/>
      <c r="H477" s="348"/>
      <c r="I477" s="348"/>
      <c r="J477" s="348"/>
      <c r="K477" s="348"/>
      <c r="L477" s="348"/>
      <c r="M477" s="356"/>
      <c r="N477" s="349" t="s">
        <v>66</v>
      </c>
      <c r="O477" s="350"/>
      <c r="P477" s="350"/>
      <c r="Q477" s="350"/>
      <c r="R477" s="350"/>
      <c r="S477" s="350"/>
      <c r="T477" s="351"/>
      <c r="U477" s="37" t="s">
        <v>65</v>
      </c>
      <c r="V477" s="341">
        <f>IFERROR(SUM(V471:V475),"0")</f>
        <v>500</v>
      </c>
      <c r="W477" s="341">
        <f>IFERROR(SUM(W471:W475),"0")</f>
        <v>504</v>
      </c>
      <c r="X477" s="37"/>
      <c r="Y477" s="342"/>
      <c r="Z477" s="342"/>
    </row>
    <row r="478" spans="1:53" ht="14.25" customHeight="1" x14ac:dyDescent="0.25">
      <c r="A478" s="347" t="s">
        <v>98</v>
      </c>
      <c r="B478" s="348"/>
      <c r="C478" s="348"/>
      <c r="D478" s="348"/>
      <c r="E478" s="348"/>
      <c r="F478" s="348"/>
      <c r="G478" s="348"/>
      <c r="H478" s="348"/>
      <c r="I478" s="348"/>
      <c r="J478" s="348"/>
      <c r="K478" s="348"/>
      <c r="L478" s="348"/>
      <c r="M478" s="348"/>
      <c r="N478" s="348"/>
      <c r="O478" s="348"/>
      <c r="P478" s="348"/>
      <c r="Q478" s="348"/>
      <c r="R478" s="348"/>
      <c r="S478" s="348"/>
      <c r="T478" s="348"/>
      <c r="U478" s="348"/>
      <c r="V478" s="348"/>
      <c r="W478" s="348"/>
      <c r="X478" s="348"/>
      <c r="Y478" s="335"/>
      <c r="Z478" s="335"/>
    </row>
    <row r="479" spans="1:53" ht="27" customHeight="1" x14ac:dyDescent="0.25">
      <c r="A479" s="54" t="s">
        <v>635</v>
      </c>
      <c r="B479" s="54" t="s">
        <v>636</v>
      </c>
      <c r="C479" s="31">
        <v>4301020260</v>
      </c>
      <c r="D479" s="343">
        <v>4640242180526</v>
      </c>
      <c r="E479" s="344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99" t="s">
        <v>637</v>
      </c>
      <c r="O479" s="346"/>
      <c r="P479" s="346"/>
      <c r="Q479" s="346"/>
      <c r="R479" s="344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638</v>
      </c>
      <c r="B480" s="54" t="s">
        <v>639</v>
      </c>
      <c r="C480" s="31">
        <v>4301020269</v>
      </c>
      <c r="D480" s="343">
        <v>4640242180519</v>
      </c>
      <c r="E480" s="344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8" t="s">
        <v>640</v>
      </c>
      <c r="O480" s="346"/>
      <c r="P480" s="346"/>
      <c r="Q480" s="346"/>
      <c r="R480" s="344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55"/>
      <c r="B481" s="348"/>
      <c r="C481" s="348"/>
      <c r="D481" s="348"/>
      <c r="E481" s="348"/>
      <c r="F481" s="348"/>
      <c r="G481" s="348"/>
      <c r="H481" s="348"/>
      <c r="I481" s="348"/>
      <c r="J481" s="348"/>
      <c r="K481" s="348"/>
      <c r="L481" s="348"/>
      <c r="M481" s="356"/>
      <c r="N481" s="349" t="s">
        <v>66</v>
      </c>
      <c r="O481" s="350"/>
      <c r="P481" s="350"/>
      <c r="Q481" s="350"/>
      <c r="R481" s="350"/>
      <c r="S481" s="350"/>
      <c r="T481" s="351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x14ac:dyDescent="0.2">
      <c r="A482" s="348"/>
      <c r="B482" s="348"/>
      <c r="C482" s="348"/>
      <c r="D482" s="348"/>
      <c r="E482" s="348"/>
      <c r="F482" s="348"/>
      <c r="G482" s="348"/>
      <c r="H482" s="348"/>
      <c r="I482" s="348"/>
      <c r="J482" s="348"/>
      <c r="K482" s="348"/>
      <c r="L482" s="348"/>
      <c r="M482" s="356"/>
      <c r="N482" s="349" t="s">
        <v>66</v>
      </c>
      <c r="O482" s="350"/>
      <c r="P482" s="350"/>
      <c r="Q482" s="350"/>
      <c r="R482" s="350"/>
      <c r="S482" s="350"/>
      <c r="T482" s="351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customHeight="1" x14ac:dyDescent="0.25">
      <c r="A483" s="347" t="s">
        <v>60</v>
      </c>
      <c r="B483" s="348"/>
      <c r="C483" s="348"/>
      <c r="D483" s="348"/>
      <c r="E483" s="348"/>
      <c r="F483" s="348"/>
      <c r="G483" s="348"/>
      <c r="H483" s="348"/>
      <c r="I483" s="348"/>
      <c r="J483" s="348"/>
      <c r="K483" s="348"/>
      <c r="L483" s="348"/>
      <c r="M483" s="348"/>
      <c r="N483" s="348"/>
      <c r="O483" s="348"/>
      <c r="P483" s="348"/>
      <c r="Q483" s="348"/>
      <c r="R483" s="348"/>
      <c r="S483" s="348"/>
      <c r="T483" s="348"/>
      <c r="U483" s="348"/>
      <c r="V483" s="348"/>
      <c r="W483" s="348"/>
      <c r="X483" s="348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3">
        <v>4640242180816</v>
      </c>
      <c r="E484" s="344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6" t="s">
        <v>643</v>
      </c>
      <c r="O484" s="346"/>
      <c r="P484" s="346"/>
      <c r="Q484" s="346"/>
      <c r="R484" s="344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3">
        <v>4640242180595</v>
      </c>
      <c r="E485" s="344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6" t="s">
        <v>646</v>
      </c>
      <c r="O485" s="346"/>
      <c r="P485" s="346"/>
      <c r="Q485" s="346"/>
      <c r="R485" s="344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customHeight="1" x14ac:dyDescent="0.25">
      <c r="A486" s="54" t="s">
        <v>647</v>
      </c>
      <c r="B486" s="54" t="s">
        <v>648</v>
      </c>
      <c r="C486" s="31">
        <v>4301031203</v>
      </c>
      <c r="D486" s="343">
        <v>4640242180908</v>
      </c>
      <c r="E486" s="344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79" t="s">
        <v>649</v>
      </c>
      <c r="O486" s="346"/>
      <c r="P486" s="346"/>
      <c r="Q486" s="346"/>
      <c r="R486" s="344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4301031200</v>
      </c>
      <c r="D487" s="343">
        <v>4640242180489</v>
      </c>
      <c r="E487" s="344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0" t="s">
        <v>652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55"/>
      <c r="B488" s="348"/>
      <c r="C488" s="348"/>
      <c r="D488" s="348"/>
      <c r="E488" s="348"/>
      <c r="F488" s="348"/>
      <c r="G488" s="348"/>
      <c r="H488" s="348"/>
      <c r="I488" s="348"/>
      <c r="J488" s="348"/>
      <c r="K488" s="348"/>
      <c r="L488" s="348"/>
      <c r="M488" s="356"/>
      <c r="N488" s="349" t="s">
        <v>66</v>
      </c>
      <c r="O488" s="350"/>
      <c r="P488" s="350"/>
      <c r="Q488" s="350"/>
      <c r="R488" s="350"/>
      <c r="S488" s="350"/>
      <c r="T488" s="351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x14ac:dyDescent="0.2">
      <c r="A489" s="348"/>
      <c r="B489" s="348"/>
      <c r="C489" s="348"/>
      <c r="D489" s="348"/>
      <c r="E489" s="348"/>
      <c r="F489" s="348"/>
      <c r="G489" s="348"/>
      <c r="H489" s="348"/>
      <c r="I489" s="348"/>
      <c r="J489" s="348"/>
      <c r="K489" s="348"/>
      <c r="L489" s="348"/>
      <c r="M489" s="356"/>
      <c r="N489" s="349" t="s">
        <v>66</v>
      </c>
      <c r="O489" s="350"/>
      <c r="P489" s="350"/>
      <c r="Q489" s="350"/>
      <c r="R489" s="350"/>
      <c r="S489" s="350"/>
      <c r="T489" s="351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customHeight="1" x14ac:dyDescent="0.25">
      <c r="A490" s="347" t="s">
        <v>68</v>
      </c>
      <c r="B490" s="348"/>
      <c r="C490" s="348"/>
      <c r="D490" s="348"/>
      <c r="E490" s="348"/>
      <c r="F490" s="348"/>
      <c r="G490" s="348"/>
      <c r="H490" s="348"/>
      <c r="I490" s="348"/>
      <c r="J490" s="348"/>
      <c r="K490" s="348"/>
      <c r="L490" s="348"/>
      <c r="M490" s="348"/>
      <c r="N490" s="348"/>
      <c r="O490" s="348"/>
      <c r="P490" s="348"/>
      <c r="Q490" s="348"/>
      <c r="R490" s="348"/>
      <c r="S490" s="348"/>
      <c r="T490" s="348"/>
      <c r="U490" s="348"/>
      <c r="V490" s="348"/>
      <c r="W490" s="348"/>
      <c r="X490" s="348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3">
        <v>4680115880870</v>
      </c>
      <c r="E491" s="344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46"/>
      <c r="P491" s="346"/>
      <c r="Q491" s="346"/>
      <c r="R491" s="344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655</v>
      </c>
      <c r="B492" s="54" t="s">
        <v>656</v>
      </c>
      <c r="C492" s="31">
        <v>4301051510</v>
      </c>
      <c r="D492" s="343">
        <v>4640242180540</v>
      </c>
      <c r="E492" s="344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4" t="s">
        <v>657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658</v>
      </c>
      <c r="B493" s="54" t="s">
        <v>659</v>
      </c>
      <c r="C493" s="31">
        <v>4301051390</v>
      </c>
      <c r="D493" s="343">
        <v>4640242181233</v>
      </c>
      <c r="E493" s="344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599" t="s">
        <v>660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4301051508</v>
      </c>
      <c r="D494" s="343">
        <v>4640242180557</v>
      </c>
      <c r="E494" s="344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1" t="s">
        <v>663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4301051448</v>
      </c>
      <c r="D495" s="343">
        <v>4640242181226</v>
      </c>
      <c r="E495" s="344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70" t="s">
        <v>666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5"/>
      <c r="B496" s="348"/>
      <c r="C496" s="348"/>
      <c r="D496" s="348"/>
      <c r="E496" s="348"/>
      <c r="F496" s="348"/>
      <c r="G496" s="348"/>
      <c r="H496" s="348"/>
      <c r="I496" s="348"/>
      <c r="J496" s="348"/>
      <c r="K496" s="348"/>
      <c r="L496" s="348"/>
      <c r="M496" s="356"/>
      <c r="N496" s="349" t="s">
        <v>66</v>
      </c>
      <c r="O496" s="350"/>
      <c r="P496" s="350"/>
      <c r="Q496" s="350"/>
      <c r="R496" s="350"/>
      <c r="S496" s="350"/>
      <c r="T496" s="351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x14ac:dyDescent="0.2">
      <c r="A497" s="348"/>
      <c r="B497" s="348"/>
      <c r="C497" s="348"/>
      <c r="D497" s="348"/>
      <c r="E497" s="348"/>
      <c r="F497" s="348"/>
      <c r="G497" s="348"/>
      <c r="H497" s="348"/>
      <c r="I497" s="348"/>
      <c r="J497" s="348"/>
      <c r="K497" s="348"/>
      <c r="L497" s="348"/>
      <c r="M497" s="356"/>
      <c r="N497" s="349" t="s">
        <v>66</v>
      </c>
      <c r="O497" s="350"/>
      <c r="P497" s="350"/>
      <c r="Q497" s="350"/>
      <c r="R497" s="350"/>
      <c r="S497" s="350"/>
      <c r="T497" s="351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361"/>
      <c r="B498" s="348"/>
      <c r="C498" s="348"/>
      <c r="D498" s="348"/>
      <c r="E498" s="348"/>
      <c r="F498" s="348"/>
      <c r="G498" s="348"/>
      <c r="H498" s="348"/>
      <c r="I498" s="348"/>
      <c r="J498" s="348"/>
      <c r="K498" s="348"/>
      <c r="L498" s="348"/>
      <c r="M498" s="362"/>
      <c r="N498" s="352" t="s">
        <v>667</v>
      </c>
      <c r="O498" s="353"/>
      <c r="P498" s="353"/>
      <c r="Q498" s="353"/>
      <c r="R498" s="353"/>
      <c r="S498" s="353"/>
      <c r="T498" s="354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17925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17976.12</v>
      </c>
      <c r="X498" s="37"/>
      <c r="Y498" s="342"/>
      <c r="Z498" s="342"/>
    </row>
    <row r="499" spans="1:29" x14ac:dyDescent="0.2">
      <c r="A499" s="348"/>
      <c r="B499" s="348"/>
      <c r="C499" s="348"/>
      <c r="D499" s="348"/>
      <c r="E499" s="348"/>
      <c r="F499" s="348"/>
      <c r="G499" s="348"/>
      <c r="H499" s="348"/>
      <c r="I499" s="348"/>
      <c r="J499" s="348"/>
      <c r="K499" s="348"/>
      <c r="L499" s="348"/>
      <c r="M499" s="362"/>
      <c r="N499" s="352" t="s">
        <v>668</v>
      </c>
      <c r="O499" s="353"/>
      <c r="P499" s="353"/>
      <c r="Q499" s="353"/>
      <c r="R499" s="353"/>
      <c r="S499" s="353"/>
      <c r="T499" s="354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18924.639135309139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18978.851999999999</v>
      </c>
      <c r="X499" s="37"/>
      <c r="Y499" s="342"/>
      <c r="Z499" s="342"/>
    </row>
    <row r="500" spans="1:29" x14ac:dyDescent="0.2">
      <c r="A500" s="348"/>
      <c r="B500" s="348"/>
      <c r="C500" s="348"/>
      <c r="D500" s="348"/>
      <c r="E500" s="348"/>
      <c r="F500" s="348"/>
      <c r="G500" s="348"/>
      <c r="H500" s="348"/>
      <c r="I500" s="348"/>
      <c r="J500" s="348"/>
      <c r="K500" s="348"/>
      <c r="L500" s="348"/>
      <c r="M500" s="362"/>
      <c r="N500" s="352" t="s">
        <v>669</v>
      </c>
      <c r="O500" s="353"/>
      <c r="P500" s="353"/>
      <c r="Q500" s="353"/>
      <c r="R500" s="353"/>
      <c r="S500" s="353"/>
      <c r="T500" s="354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32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33</v>
      </c>
      <c r="X500" s="37"/>
      <c r="Y500" s="342"/>
      <c r="Z500" s="342"/>
    </row>
    <row r="501" spans="1:29" x14ac:dyDescent="0.2">
      <c r="A501" s="348"/>
      <c r="B501" s="348"/>
      <c r="C501" s="348"/>
      <c r="D501" s="348"/>
      <c r="E501" s="348"/>
      <c r="F501" s="348"/>
      <c r="G501" s="348"/>
      <c r="H501" s="348"/>
      <c r="I501" s="348"/>
      <c r="J501" s="348"/>
      <c r="K501" s="348"/>
      <c r="L501" s="348"/>
      <c r="M501" s="362"/>
      <c r="N501" s="352" t="s">
        <v>671</v>
      </c>
      <c r="O501" s="353"/>
      <c r="P501" s="353"/>
      <c r="Q501" s="353"/>
      <c r="R501" s="353"/>
      <c r="S501" s="353"/>
      <c r="T501" s="354"/>
      <c r="U501" s="37" t="s">
        <v>65</v>
      </c>
      <c r="V501" s="341">
        <f>GrossWeightTotal+PalletQtyTotal*25</f>
        <v>19724.639135309139</v>
      </c>
      <c r="W501" s="341">
        <f>GrossWeightTotalR+PalletQtyTotalR*25</f>
        <v>19803.851999999999</v>
      </c>
      <c r="X501" s="37"/>
      <c r="Y501" s="342"/>
      <c r="Z501" s="342"/>
    </row>
    <row r="502" spans="1:29" x14ac:dyDescent="0.2">
      <c r="A502" s="348"/>
      <c r="B502" s="348"/>
      <c r="C502" s="348"/>
      <c r="D502" s="348"/>
      <c r="E502" s="348"/>
      <c r="F502" s="348"/>
      <c r="G502" s="348"/>
      <c r="H502" s="348"/>
      <c r="I502" s="348"/>
      <c r="J502" s="348"/>
      <c r="K502" s="348"/>
      <c r="L502" s="348"/>
      <c r="M502" s="362"/>
      <c r="N502" s="352" t="s">
        <v>672</v>
      </c>
      <c r="O502" s="353"/>
      <c r="P502" s="353"/>
      <c r="Q502" s="353"/>
      <c r="R502" s="353"/>
      <c r="S502" s="353"/>
      <c r="T502" s="354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2355.8161098161095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2363</v>
      </c>
      <c r="X502" s="37"/>
      <c r="Y502" s="342"/>
      <c r="Z502" s="342"/>
    </row>
    <row r="503" spans="1:29" ht="14.25" customHeight="1" x14ac:dyDescent="0.2">
      <c r="A503" s="348"/>
      <c r="B503" s="348"/>
      <c r="C503" s="348"/>
      <c r="D503" s="348"/>
      <c r="E503" s="348"/>
      <c r="F503" s="348"/>
      <c r="G503" s="348"/>
      <c r="H503" s="348"/>
      <c r="I503" s="348"/>
      <c r="J503" s="348"/>
      <c r="K503" s="348"/>
      <c r="L503" s="348"/>
      <c r="M503" s="362"/>
      <c r="N503" s="352" t="s">
        <v>673</v>
      </c>
      <c r="O503" s="353"/>
      <c r="P503" s="353"/>
      <c r="Q503" s="353"/>
      <c r="R503" s="353"/>
      <c r="S503" s="353"/>
      <c r="T503" s="354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37.639999999999993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4" t="s">
        <v>96</v>
      </c>
      <c r="D505" s="592"/>
      <c r="E505" s="592"/>
      <c r="F505" s="429"/>
      <c r="G505" s="364" t="s">
        <v>221</v>
      </c>
      <c r="H505" s="592"/>
      <c r="I505" s="592"/>
      <c r="J505" s="592"/>
      <c r="K505" s="592"/>
      <c r="L505" s="592"/>
      <c r="M505" s="592"/>
      <c r="N505" s="592"/>
      <c r="O505" s="429"/>
      <c r="P505" s="364" t="s">
        <v>439</v>
      </c>
      <c r="Q505" s="429"/>
      <c r="R505" s="364" t="s">
        <v>492</v>
      </c>
      <c r="S505" s="429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9" t="s">
        <v>676</v>
      </c>
      <c r="B506" s="364" t="s">
        <v>59</v>
      </c>
      <c r="C506" s="364" t="s">
        <v>97</v>
      </c>
      <c r="D506" s="364" t="s">
        <v>105</v>
      </c>
      <c r="E506" s="364" t="s">
        <v>96</v>
      </c>
      <c r="F506" s="364" t="s">
        <v>213</v>
      </c>
      <c r="G506" s="364" t="s">
        <v>222</v>
      </c>
      <c r="H506" s="364" t="s">
        <v>229</v>
      </c>
      <c r="I506" s="364" t="s">
        <v>248</v>
      </c>
      <c r="J506" s="364" t="s">
        <v>307</v>
      </c>
      <c r="K506" s="337"/>
      <c r="L506" s="364" t="s">
        <v>310</v>
      </c>
      <c r="M506" s="364" t="s">
        <v>330</v>
      </c>
      <c r="N506" s="364" t="s">
        <v>412</v>
      </c>
      <c r="O506" s="364" t="s">
        <v>430</v>
      </c>
      <c r="P506" s="364" t="s">
        <v>440</v>
      </c>
      <c r="Q506" s="364" t="s">
        <v>467</v>
      </c>
      <c r="R506" s="364" t="s">
        <v>493</v>
      </c>
      <c r="S506" s="364" t="s">
        <v>544</v>
      </c>
      <c r="T506" s="364" t="s">
        <v>568</v>
      </c>
      <c r="U506" s="364" t="s">
        <v>619</v>
      </c>
      <c r="Z506" s="52"/>
      <c r="AC506" s="337"/>
    </row>
    <row r="507" spans="1:29" ht="13.5" customHeight="1" thickBot="1" x14ac:dyDescent="0.25">
      <c r="A507" s="560"/>
      <c r="B507" s="365"/>
      <c r="C507" s="365"/>
      <c r="D507" s="365"/>
      <c r="E507" s="365"/>
      <c r="F507" s="365"/>
      <c r="G507" s="365"/>
      <c r="H507" s="365"/>
      <c r="I507" s="365"/>
      <c r="J507" s="365"/>
      <c r="K507" s="337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507.6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46">
        <f>IFERROR(W130*1,"0")+IFERROR(W131*1,"0")+IFERROR(W132*1,"0")+IFERROR(W133*1,"0")</f>
        <v>1218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403.2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1309.1999999999998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6551.4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1996.8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0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5485.920000000001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504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D196:E196"/>
    <mergeCell ref="A15:L15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D177:E177"/>
    <mergeCell ref="D33:E33"/>
    <mergeCell ref="D226:E226"/>
    <mergeCell ref="D164:E164"/>
    <mergeCell ref="N133:R133"/>
    <mergeCell ref="N369:R369"/>
    <mergeCell ref="N198:R198"/>
    <mergeCell ref="D241:E241"/>
    <mergeCell ref="N418:R418"/>
    <mergeCell ref="N225:R225"/>
    <mergeCell ref="N356:R356"/>
    <mergeCell ref="D228:E228"/>
    <mergeCell ref="D333:E333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153:R153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2024-02-12T09:37:16Z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