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0354BD2-A2D2-48B9-ABB9-F92B6E2FEE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10" i="1" s="1"/>
  <c r="V506" i="1"/>
  <c r="W505" i="1"/>
  <c r="V505" i="1"/>
  <c r="X504" i="1"/>
  <c r="W504" i="1"/>
  <c r="X503" i="1"/>
  <c r="W503" i="1"/>
  <c r="X502" i="1"/>
  <c r="W502" i="1"/>
  <c r="X501" i="1"/>
  <c r="W501" i="1"/>
  <c r="X500" i="1"/>
  <c r="X505" i="1" s="1"/>
  <c r="W500" i="1"/>
  <c r="W506" i="1" s="1"/>
  <c r="N500" i="1"/>
  <c r="V498" i="1"/>
  <c r="W497" i="1"/>
  <c r="V497" i="1"/>
  <c r="X496" i="1"/>
  <c r="W496" i="1"/>
  <c r="X495" i="1"/>
  <c r="W495" i="1"/>
  <c r="X494" i="1"/>
  <c r="W494" i="1"/>
  <c r="X493" i="1"/>
  <c r="X497" i="1" s="1"/>
  <c r="W493" i="1"/>
  <c r="W498" i="1" s="1"/>
  <c r="V491" i="1"/>
  <c r="V490" i="1"/>
  <c r="W489" i="1"/>
  <c r="X489" i="1" s="1"/>
  <c r="W488" i="1"/>
  <c r="V486" i="1"/>
  <c r="W485" i="1"/>
  <c r="V485" i="1"/>
  <c r="X484" i="1"/>
  <c r="W484" i="1"/>
  <c r="X483" i="1"/>
  <c r="W483" i="1"/>
  <c r="X482" i="1"/>
  <c r="W482" i="1"/>
  <c r="X481" i="1"/>
  <c r="W481" i="1"/>
  <c r="X480" i="1"/>
  <c r="X485" i="1" s="1"/>
  <c r="W480" i="1"/>
  <c r="V476" i="1"/>
  <c r="V475" i="1"/>
  <c r="W474" i="1"/>
  <c r="X474" i="1" s="1"/>
  <c r="N474" i="1"/>
  <c r="X473" i="1"/>
  <c r="W473" i="1"/>
  <c r="N473" i="1"/>
  <c r="W472" i="1"/>
  <c r="N472" i="1"/>
  <c r="V470" i="1"/>
  <c r="V469" i="1"/>
  <c r="W468" i="1"/>
  <c r="X468" i="1" s="1"/>
  <c r="N468" i="1"/>
  <c r="X467" i="1"/>
  <c r="W467" i="1"/>
  <c r="N467" i="1"/>
  <c r="W466" i="1"/>
  <c r="X466" i="1" s="1"/>
  <c r="N466" i="1"/>
  <c r="X465" i="1"/>
  <c r="W465" i="1"/>
  <c r="N465" i="1"/>
  <c r="W464" i="1"/>
  <c r="X464" i="1" s="1"/>
  <c r="N464" i="1"/>
  <c r="X463" i="1"/>
  <c r="W463" i="1"/>
  <c r="W469" i="1" s="1"/>
  <c r="N463" i="1"/>
  <c r="V461" i="1"/>
  <c r="V460" i="1"/>
  <c r="X459" i="1"/>
  <c r="W459" i="1"/>
  <c r="N459" i="1"/>
  <c r="W458" i="1"/>
  <c r="N458" i="1"/>
  <c r="V456" i="1"/>
  <c r="V455" i="1"/>
  <c r="W454" i="1"/>
  <c r="X454" i="1" s="1"/>
  <c r="W453" i="1"/>
  <c r="X453" i="1" s="1"/>
  <c r="N453" i="1"/>
  <c r="X452" i="1"/>
  <c r="W452" i="1"/>
  <c r="N452" i="1"/>
  <c r="W451" i="1"/>
  <c r="X451" i="1" s="1"/>
  <c r="W450" i="1"/>
  <c r="X450" i="1" s="1"/>
  <c r="N450" i="1"/>
  <c r="X449" i="1"/>
  <c r="W449" i="1"/>
  <c r="N449" i="1"/>
  <c r="W448" i="1"/>
  <c r="X448" i="1" s="1"/>
  <c r="N448" i="1"/>
  <c r="X447" i="1"/>
  <c r="W447" i="1"/>
  <c r="X446" i="1"/>
  <c r="W446" i="1"/>
  <c r="N446" i="1"/>
  <c r="W445" i="1"/>
  <c r="X445" i="1" s="1"/>
  <c r="W444" i="1"/>
  <c r="X444" i="1" s="1"/>
  <c r="N444" i="1"/>
  <c r="X443" i="1"/>
  <c r="W443" i="1"/>
  <c r="N443" i="1"/>
  <c r="W442" i="1"/>
  <c r="N442" i="1"/>
  <c r="V438" i="1"/>
  <c r="V437" i="1"/>
  <c r="W436" i="1"/>
  <c r="N436" i="1"/>
  <c r="V434" i="1"/>
  <c r="V433" i="1"/>
  <c r="W432" i="1"/>
  <c r="N432" i="1"/>
  <c r="V430" i="1"/>
  <c r="V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N422" i="1"/>
  <c r="V420" i="1"/>
  <c r="V419" i="1"/>
  <c r="W418" i="1"/>
  <c r="X418" i="1" s="1"/>
  <c r="N418" i="1"/>
  <c r="X417" i="1"/>
  <c r="X419" i="1" s="1"/>
  <c r="W417" i="1"/>
  <c r="N417" i="1"/>
  <c r="V414" i="1"/>
  <c r="V413" i="1"/>
  <c r="X412" i="1"/>
  <c r="W412" i="1"/>
  <c r="N412" i="1"/>
  <c r="W411" i="1"/>
  <c r="X411" i="1" s="1"/>
  <c r="N411" i="1"/>
  <c r="X410" i="1"/>
  <c r="W410" i="1"/>
  <c r="N410" i="1"/>
  <c r="W409" i="1"/>
  <c r="N409" i="1"/>
  <c r="V407" i="1"/>
  <c r="V406" i="1"/>
  <c r="W405" i="1"/>
  <c r="N405" i="1"/>
  <c r="V403" i="1"/>
  <c r="V402" i="1"/>
  <c r="W401" i="1"/>
  <c r="X401" i="1" s="1"/>
  <c r="N401" i="1"/>
  <c r="X400" i="1"/>
  <c r="X402" i="1" s="1"/>
  <c r="W400" i="1"/>
  <c r="N400" i="1"/>
  <c r="W399" i="1"/>
  <c r="X399" i="1" s="1"/>
  <c r="N399" i="1"/>
  <c r="X398" i="1"/>
  <c r="W398" i="1"/>
  <c r="W402" i="1" s="1"/>
  <c r="N398" i="1"/>
  <c r="V396" i="1"/>
  <c r="V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W396" i="1" s="1"/>
  <c r="N382" i="1"/>
  <c r="V380" i="1"/>
  <c r="V379" i="1"/>
  <c r="X378" i="1"/>
  <c r="W378" i="1"/>
  <c r="N378" i="1"/>
  <c r="W377" i="1"/>
  <c r="N377" i="1"/>
  <c r="V373" i="1"/>
  <c r="V372" i="1"/>
  <c r="W371" i="1"/>
  <c r="N371" i="1"/>
  <c r="V369" i="1"/>
  <c r="V368" i="1"/>
  <c r="W367" i="1"/>
  <c r="X367" i="1" s="1"/>
  <c r="N367" i="1"/>
  <c r="X366" i="1"/>
  <c r="X368" i="1" s="1"/>
  <c r="W366" i="1"/>
  <c r="N366" i="1"/>
  <c r="W365" i="1"/>
  <c r="X365" i="1" s="1"/>
  <c r="N365" i="1"/>
  <c r="X364" i="1"/>
  <c r="W364" i="1"/>
  <c r="W368" i="1" s="1"/>
  <c r="N364" i="1"/>
  <c r="V362" i="1"/>
  <c r="V361" i="1"/>
  <c r="X360" i="1"/>
  <c r="W360" i="1"/>
  <c r="N360" i="1"/>
  <c r="W359" i="1"/>
  <c r="N359" i="1"/>
  <c r="V357" i="1"/>
  <c r="V356" i="1"/>
  <c r="W355" i="1"/>
  <c r="X355" i="1" s="1"/>
  <c r="N355" i="1"/>
  <c r="X354" i="1"/>
  <c r="X356" i="1" s="1"/>
  <c r="W354" i="1"/>
  <c r="N354" i="1"/>
  <c r="W353" i="1"/>
  <c r="X353" i="1" s="1"/>
  <c r="N353" i="1"/>
  <c r="W352" i="1"/>
  <c r="X352" i="1" s="1"/>
  <c r="N352" i="1"/>
  <c r="X351" i="1"/>
  <c r="W351" i="1"/>
  <c r="N351" i="1"/>
  <c r="V348" i="1"/>
  <c r="W347" i="1"/>
  <c r="V347" i="1"/>
  <c r="X346" i="1"/>
  <c r="X347" i="1" s="1"/>
  <c r="W346" i="1"/>
  <c r="W348" i="1" s="1"/>
  <c r="N346" i="1"/>
  <c r="V344" i="1"/>
  <c r="V343" i="1"/>
  <c r="X342" i="1"/>
  <c r="W342" i="1"/>
  <c r="N342" i="1"/>
  <c r="W341" i="1"/>
  <c r="W343" i="1" s="1"/>
  <c r="V339" i="1"/>
  <c r="W338" i="1"/>
  <c r="V338" i="1"/>
  <c r="X337" i="1"/>
  <c r="W337" i="1"/>
  <c r="N337" i="1"/>
  <c r="W336" i="1"/>
  <c r="X336" i="1" s="1"/>
  <c r="N336" i="1"/>
  <c r="X335" i="1"/>
  <c r="W335" i="1"/>
  <c r="W339" i="1" s="1"/>
  <c r="N335" i="1"/>
  <c r="V333" i="1"/>
  <c r="V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X326" i="1" s="1"/>
  <c r="N326" i="1"/>
  <c r="X325" i="1"/>
  <c r="W325" i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X294" i="1"/>
  <c r="X296" i="1" s="1"/>
  <c r="W294" i="1"/>
  <c r="W296" i="1" s="1"/>
  <c r="N294" i="1"/>
  <c r="V292" i="1"/>
  <c r="V291" i="1"/>
  <c r="X290" i="1"/>
  <c r="W290" i="1"/>
  <c r="N290" i="1"/>
  <c r="W289" i="1"/>
  <c r="X289" i="1" s="1"/>
  <c r="N289" i="1"/>
  <c r="X288" i="1"/>
  <c r="W288" i="1"/>
  <c r="N288" i="1"/>
  <c r="W287" i="1"/>
  <c r="X287" i="1" s="1"/>
  <c r="N287" i="1"/>
  <c r="X286" i="1"/>
  <c r="W286" i="1"/>
  <c r="N286" i="1"/>
  <c r="W285" i="1"/>
  <c r="X285" i="1" s="1"/>
  <c r="N285" i="1"/>
  <c r="X284" i="1"/>
  <c r="W284" i="1"/>
  <c r="N284" i="1"/>
  <c r="W283" i="1"/>
  <c r="N283" i="1"/>
  <c r="V280" i="1"/>
  <c r="V279" i="1"/>
  <c r="W278" i="1"/>
  <c r="X278" i="1" s="1"/>
  <c r="N278" i="1"/>
  <c r="X277" i="1"/>
  <c r="W277" i="1"/>
  <c r="N277" i="1"/>
  <c r="W276" i="1"/>
  <c r="W280" i="1" s="1"/>
  <c r="N276" i="1"/>
  <c r="V274" i="1"/>
  <c r="V273" i="1"/>
  <c r="W272" i="1"/>
  <c r="X272" i="1" s="1"/>
  <c r="N272" i="1"/>
  <c r="X271" i="1"/>
  <c r="W271" i="1"/>
  <c r="X270" i="1"/>
  <c r="X273" i="1" s="1"/>
  <c r="W270" i="1"/>
  <c r="V268" i="1"/>
  <c r="V267" i="1"/>
  <c r="W266" i="1"/>
  <c r="X266" i="1" s="1"/>
  <c r="N266" i="1"/>
  <c r="X265" i="1"/>
  <c r="W265" i="1"/>
  <c r="N265" i="1"/>
  <c r="W264" i="1"/>
  <c r="N264" i="1"/>
  <c r="V262" i="1"/>
  <c r="V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X256" i="1" s="1"/>
  <c r="N256" i="1"/>
  <c r="X255" i="1"/>
  <c r="W255" i="1"/>
  <c r="N255" i="1"/>
  <c r="W254" i="1"/>
  <c r="X254" i="1" s="1"/>
  <c r="N254" i="1"/>
  <c r="X253" i="1"/>
  <c r="W253" i="1"/>
  <c r="N253" i="1"/>
  <c r="W252" i="1"/>
  <c r="X252" i="1" s="1"/>
  <c r="N252" i="1"/>
  <c r="X251" i="1"/>
  <c r="X261" i="1" s="1"/>
  <c r="W251" i="1"/>
  <c r="W261" i="1" s="1"/>
  <c r="N251" i="1"/>
  <c r="V249" i="1"/>
  <c r="V248" i="1"/>
  <c r="X247" i="1"/>
  <c r="W247" i="1"/>
  <c r="N247" i="1"/>
  <c r="W246" i="1"/>
  <c r="X246" i="1" s="1"/>
  <c r="N246" i="1"/>
  <c r="X245" i="1"/>
  <c r="W245" i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W222" i="1"/>
  <c r="W238" i="1" s="1"/>
  <c r="N222" i="1"/>
  <c r="V219" i="1"/>
  <c r="V218" i="1"/>
  <c r="W217" i="1"/>
  <c r="X217" i="1" s="1"/>
  <c r="W216" i="1"/>
  <c r="X216" i="1" s="1"/>
  <c r="X215" i="1"/>
  <c r="W215" i="1"/>
  <c r="X214" i="1"/>
  <c r="W214" i="1"/>
  <c r="X213" i="1"/>
  <c r="W213" i="1"/>
  <c r="X212" i="1"/>
  <c r="X218" i="1" s="1"/>
  <c r="W212" i="1"/>
  <c r="V209" i="1"/>
  <c r="V208" i="1"/>
  <c r="W207" i="1"/>
  <c r="J517" i="1" s="1"/>
  <c r="N207" i="1"/>
  <c r="V204" i="1"/>
  <c r="V203" i="1"/>
  <c r="W202" i="1"/>
  <c r="X202" i="1" s="1"/>
  <c r="N202" i="1"/>
  <c r="X201" i="1"/>
  <c r="W201" i="1"/>
  <c r="N201" i="1"/>
  <c r="W200" i="1"/>
  <c r="W204" i="1" s="1"/>
  <c r="N200" i="1"/>
  <c r="X199" i="1"/>
  <c r="W199" i="1"/>
  <c r="W203" i="1" s="1"/>
  <c r="N199" i="1"/>
  <c r="V197" i="1"/>
  <c r="V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X196" i="1" s="1"/>
  <c r="W179" i="1"/>
  <c r="W196" i="1" s="1"/>
  <c r="N179" i="1"/>
  <c r="V177" i="1"/>
  <c r="V176" i="1"/>
  <c r="X175" i="1"/>
  <c r="W175" i="1"/>
  <c r="N175" i="1"/>
  <c r="W174" i="1"/>
  <c r="X174" i="1" s="1"/>
  <c r="N174" i="1"/>
  <c r="X173" i="1"/>
  <c r="W173" i="1"/>
  <c r="N173" i="1"/>
  <c r="W172" i="1"/>
  <c r="W176" i="1" s="1"/>
  <c r="N172" i="1"/>
  <c r="V170" i="1"/>
  <c r="V169" i="1"/>
  <c r="W168" i="1"/>
  <c r="W170" i="1" s="1"/>
  <c r="N168" i="1"/>
  <c r="X167" i="1"/>
  <c r="W167" i="1"/>
  <c r="W169" i="1" s="1"/>
  <c r="N167" i="1"/>
  <c r="V165" i="1"/>
  <c r="V164" i="1"/>
  <c r="X163" i="1"/>
  <c r="W163" i="1"/>
  <c r="N163" i="1"/>
  <c r="W162" i="1"/>
  <c r="I517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H517" i="1" s="1"/>
  <c r="N149" i="1"/>
  <c r="V146" i="1"/>
  <c r="V145" i="1"/>
  <c r="W144" i="1"/>
  <c r="X144" i="1" s="1"/>
  <c r="N144" i="1"/>
  <c r="X143" i="1"/>
  <c r="W143" i="1"/>
  <c r="N143" i="1"/>
  <c r="W142" i="1"/>
  <c r="G517" i="1" s="1"/>
  <c r="N142" i="1"/>
  <c r="V138" i="1"/>
  <c r="V137" i="1"/>
  <c r="W136" i="1"/>
  <c r="X136" i="1" s="1"/>
  <c r="N136" i="1"/>
  <c r="X135" i="1"/>
  <c r="W135" i="1"/>
  <c r="N135" i="1"/>
  <c r="W134" i="1"/>
  <c r="W138" i="1" s="1"/>
  <c r="N134" i="1"/>
  <c r="X133" i="1"/>
  <c r="W133" i="1"/>
  <c r="N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W124" i="1"/>
  <c r="X124" i="1" s="1"/>
  <c r="N124" i="1"/>
  <c r="X123" i="1"/>
  <c r="W123" i="1"/>
  <c r="N123" i="1"/>
  <c r="W122" i="1"/>
  <c r="W129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W120" i="1" s="1"/>
  <c r="N108" i="1"/>
  <c r="V106" i="1"/>
  <c r="V105" i="1"/>
  <c r="W104" i="1"/>
  <c r="X104" i="1" s="1"/>
  <c r="N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W106" i="1" s="1"/>
  <c r="N98" i="1"/>
  <c r="X97" i="1"/>
  <c r="W97" i="1"/>
  <c r="W105" i="1" s="1"/>
  <c r="N97" i="1"/>
  <c r="V95" i="1"/>
  <c r="V94" i="1"/>
  <c r="X93" i="1"/>
  <c r="W93" i="1"/>
  <c r="N93" i="1"/>
  <c r="W92" i="1"/>
  <c r="X92" i="1" s="1"/>
  <c r="N92" i="1"/>
  <c r="X91" i="1"/>
  <c r="W91" i="1"/>
  <c r="N91" i="1"/>
  <c r="W90" i="1"/>
  <c r="X90" i="1" s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17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17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5" i="1" s="1"/>
  <c r="N26" i="1"/>
  <c r="V24" i="1"/>
  <c r="V507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517" i="1"/>
  <c r="W509" i="1"/>
  <c r="W508" i="1"/>
  <c r="V511" i="1"/>
  <c r="W24" i="1"/>
  <c r="X27" i="1"/>
  <c r="X34" i="1" s="1"/>
  <c r="C517" i="1"/>
  <c r="X52" i="1"/>
  <c r="X53" i="1" s="1"/>
  <c r="W53" i="1"/>
  <c r="X57" i="1"/>
  <c r="X61" i="1" s="1"/>
  <c r="W61" i="1"/>
  <c r="X65" i="1"/>
  <c r="X86" i="1" s="1"/>
  <c r="W86" i="1"/>
  <c r="X89" i="1"/>
  <c r="X94" i="1" s="1"/>
  <c r="W95" i="1"/>
  <c r="X98" i="1"/>
  <c r="X105" i="1" s="1"/>
  <c r="X108" i="1"/>
  <c r="X119" i="1" s="1"/>
  <c r="W119" i="1"/>
  <c r="X122" i="1"/>
  <c r="X129" i="1" s="1"/>
  <c r="W130" i="1"/>
  <c r="F517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W197" i="1"/>
  <c r="X200" i="1"/>
  <c r="X203" i="1" s="1"/>
  <c r="X207" i="1"/>
  <c r="X208" i="1" s="1"/>
  <c r="W208" i="1"/>
  <c r="L517" i="1"/>
  <c r="W218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73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Q517" i="1"/>
  <c r="W333" i="1"/>
  <c r="X324" i="1"/>
  <c r="X332" i="1" s="1"/>
  <c r="W332" i="1"/>
  <c r="X338" i="1"/>
  <c r="W369" i="1"/>
  <c r="W372" i="1"/>
  <c r="X371" i="1"/>
  <c r="X372" i="1" s="1"/>
  <c r="W373" i="1"/>
  <c r="S517" i="1"/>
  <c r="W380" i="1"/>
  <c r="X377" i="1"/>
  <c r="X379" i="1" s="1"/>
  <c r="W379" i="1"/>
  <c r="W403" i="1"/>
  <c r="W406" i="1"/>
  <c r="X405" i="1"/>
  <c r="X406" i="1" s="1"/>
  <c r="W407" i="1"/>
  <c r="W414" i="1"/>
  <c r="X409" i="1"/>
  <c r="X413" i="1" s="1"/>
  <c r="W413" i="1"/>
  <c r="W420" i="1"/>
  <c r="W429" i="1"/>
  <c r="X422" i="1"/>
  <c r="X429" i="1" s="1"/>
  <c r="W430" i="1"/>
  <c r="W456" i="1"/>
  <c r="W461" i="1"/>
  <c r="X458" i="1"/>
  <c r="X460" i="1" s="1"/>
  <c r="W460" i="1"/>
  <c r="X469" i="1"/>
  <c r="F9" i="1"/>
  <c r="J9" i="1"/>
  <c r="W62" i="1"/>
  <c r="W87" i="1"/>
  <c r="W146" i="1"/>
  <c r="W159" i="1"/>
  <c r="W164" i="1"/>
  <c r="W209" i="1"/>
  <c r="W219" i="1"/>
  <c r="M517" i="1"/>
  <c r="W237" i="1"/>
  <c r="X222" i="1"/>
  <c r="X237" i="1" s="1"/>
  <c r="W268" i="1"/>
  <c r="W274" i="1"/>
  <c r="W279" i="1"/>
  <c r="X276" i="1"/>
  <c r="X279" i="1" s="1"/>
  <c r="W344" i="1"/>
  <c r="X341" i="1"/>
  <c r="X343" i="1" s="1"/>
  <c r="W357" i="1"/>
  <c r="W362" i="1"/>
  <c r="X359" i="1"/>
  <c r="X361" i="1" s="1"/>
  <c r="W361" i="1"/>
  <c r="W476" i="1"/>
  <c r="W490" i="1"/>
  <c r="X488" i="1"/>
  <c r="X490" i="1" s="1"/>
  <c r="W491" i="1"/>
  <c r="R517" i="1"/>
  <c r="W356" i="1"/>
  <c r="W511" i="1" s="1"/>
  <c r="X395" i="1"/>
  <c r="W395" i="1"/>
  <c r="T517" i="1"/>
  <c r="W433" i="1"/>
  <c r="X432" i="1"/>
  <c r="X433" i="1" s="1"/>
  <c r="W434" i="1"/>
  <c r="W437" i="1"/>
  <c r="X436" i="1"/>
  <c r="X437" i="1" s="1"/>
  <c r="W438" i="1"/>
  <c r="U517" i="1"/>
  <c r="W455" i="1"/>
  <c r="X442" i="1"/>
  <c r="X455" i="1" s="1"/>
  <c r="W470" i="1"/>
  <c r="W475" i="1"/>
  <c r="X472" i="1"/>
  <c r="X475" i="1" s="1"/>
  <c r="V517" i="1"/>
  <c r="W419" i="1"/>
  <c r="W486" i="1"/>
  <c r="X512" i="1" l="1"/>
  <c r="W507" i="1"/>
  <c r="W510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<sst xmlns="http://schemas.openxmlformats.org/spreadsheetml/2006/main" count="2183" uniqueCount="723">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</sst>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7"/>
  <sheetViews>
    <sheetView showGridLines="0" tabSelected="1" topLeftCell="A497" zoomScaleNormal="100" zoomScaleSheetLayoutView="100" workbookViewId="0">
      <selection activeCell="Z512" sqref="Z512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711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78" t="s">
        <v>8</v>
      </c>
      <c r="B5" s="437"/>
      <c r="C5" s="438"/>
      <c r="D5" s="379"/>
      <c r="E5" s="381"/>
      <c r="F5" s="665" t="s">
        <v>9</v>
      </c>
      <c r="G5" s="438"/>
      <c r="H5" s="379"/>
      <c r="I5" s="380"/>
      <c r="J5" s="380"/>
      <c r="K5" s="380"/>
      <c r="L5" s="381"/>
      <c r="N5" s="24" t="s">
        <v>10</v>
      </c>
      <c r="O5" s="602">
        <v>45333</v>
      </c>
      <c r="P5" s="435"/>
      <c r="R5" s="689" t="s">
        <v>11</v>
      </c>
      <c r="S5" s="406"/>
      <c r="T5" s="528" t="s">
        <v>12</v>
      </c>
      <c r="U5" s="435"/>
      <c r="Z5" s="51"/>
      <c r="AA5" s="51"/>
      <c r="AB5" s="51"/>
    </row>
    <row r="6" spans="1:29" s="341" customFormat="1" ht="24" customHeight="1" x14ac:dyDescent="0.2">
      <c r="A6" s="478" t="s">
        <v>13</v>
      </c>
      <c r="B6" s="437"/>
      <c r="C6" s="438"/>
      <c r="D6" s="635" t="s">
        <v>14</v>
      </c>
      <c r="E6" s="636"/>
      <c r="F6" s="636"/>
      <c r="G6" s="636"/>
      <c r="H6" s="636"/>
      <c r="I6" s="636"/>
      <c r="J6" s="636"/>
      <c r="K6" s="636"/>
      <c r="L6" s="435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Воскресенье</v>
      </c>
      <c r="P6" s="348"/>
      <c r="R6" s="405" t="s">
        <v>16</v>
      </c>
      <c r="S6" s="406"/>
      <c r="T6" s="533" t="s">
        <v>17</v>
      </c>
      <c r="U6" s="394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5" t="str">
        <f>IFERROR(VLOOKUP(DeliveryAddress,Table,3,0),1)</f>
        <v>4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5"/>
      <c r="S7" s="406"/>
      <c r="T7" s="534"/>
      <c r="U7" s="535"/>
      <c r="Z7" s="51"/>
      <c r="AA7" s="51"/>
      <c r="AB7" s="51"/>
    </row>
    <row r="8" spans="1:29" s="341" customFormat="1" ht="25.5" customHeight="1" x14ac:dyDescent="0.2">
      <c r="A8" s="703" t="s">
        <v>18</v>
      </c>
      <c r="B8" s="352"/>
      <c r="C8" s="353"/>
      <c r="D8" s="445"/>
      <c r="E8" s="446"/>
      <c r="F8" s="446"/>
      <c r="G8" s="446"/>
      <c r="H8" s="446"/>
      <c r="I8" s="446"/>
      <c r="J8" s="446"/>
      <c r="K8" s="446"/>
      <c r="L8" s="447"/>
      <c r="N8" s="24" t="s">
        <v>19</v>
      </c>
      <c r="O8" s="434">
        <v>0.33333333333333331</v>
      </c>
      <c r="P8" s="435"/>
      <c r="R8" s="355"/>
      <c r="S8" s="406"/>
      <c r="T8" s="534"/>
      <c r="U8" s="535"/>
      <c r="Z8" s="51"/>
      <c r="AA8" s="51"/>
      <c r="AB8" s="51"/>
    </row>
    <row r="9" spans="1:29" s="341" customFormat="1" ht="39.950000000000003" customHeight="1" x14ac:dyDescent="0.2">
      <c r="A9" s="5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502"/>
      <c r="E9" s="359"/>
      <c r="F9" s="5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602"/>
      <c r="P9" s="435"/>
      <c r="R9" s="355"/>
      <c r="S9" s="406"/>
      <c r="T9" s="536"/>
      <c r="U9" s="53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502"/>
      <c r="E10" s="359"/>
      <c r="F10" s="5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616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34"/>
      <c r="P10" s="435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37" t="s">
        <v>27</v>
      </c>
      <c r="U11" s="63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6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31"/>
      <c r="P12" s="567"/>
      <c r="Q12" s="23"/>
      <c r="S12" s="24"/>
      <c r="T12" s="453"/>
      <c r="U12" s="355"/>
      <c r="Z12" s="51"/>
      <c r="AA12" s="51"/>
      <c r="AB12" s="51"/>
    </row>
    <row r="13" spans="1:29" s="341" customFormat="1" ht="23.25" customHeight="1" x14ac:dyDescent="0.2">
      <c r="A13" s="66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37"/>
      <c r="P13" s="63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6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85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4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5"/>
      <c r="O16" s="515"/>
      <c r="P16" s="515"/>
      <c r="Q16" s="515"/>
      <c r="R16" s="51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7" t="s">
        <v>35</v>
      </c>
      <c r="B17" s="387" t="s">
        <v>36</v>
      </c>
      <c r="C17" s="499" t="s">
        <v>37</v>
      </c>
      <c r="D17" s="387" t="s">
        <v>38</v>
      </c>
      <c r="E17" s="461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460"/>
      <c r="P17" s="460"/>
      <c r="Q17" s="460"/>
      <c r="R17" s="461"/>
      <c r="S17" s="701" t="s">
        <v>48</v>
      </c>
      <c r="T17" s="438"/>
      <c r="U17" s="387" t="s">
        <v>49</v>
      </c>
      <c r="V17" s="387" t="s">
        <v>50</v>
      </c>
      <c r="W17" s="398" t="s">
        <v>51</v>
      </c>
      <c r="X17" s="387" t="s">
        <v>52</v>
      </c>
      <c r="Y17" s="416" t="s">
        <v>53</v>
      </c>
      <c r="Z17" s="416" t="s">
        <v>54</v>
      </c>
      <c r="AA17" s="416" t="s">
        <v>55</v>
      </c>
      <c r="AB17" s="417"/>
      <c r="AC17" s="418"/>
      <c r="AD17" s="483"/>
      <c r="BA17" s="409" t="s">
        <v>56</v>
      </c>
    </row>
    <row r="18" spans="1:53" ht="14.25" customHeight="1" x14ac:dyDescent="0.2">
      <c r="A18" s="388"/>
      <c r="B18" s="388"/>
      <c r="C18" s="388"/>
      <c r="D18" s="462"/>
      <c r="E18" s="464"/>
      <c r="F18" s="388"/>
      <c r="G18" s="388"/>
      <c r="H18" s="388"/>
      <c r="I18" s="388"/>
      <c r="J18" s="388"/>
      <c r="K18" s="388"/>
      <c r="L18" s="388"/>
      <c r="M18" s="388"/>
      <c r="N18" s="462"/>
      <c r="O18" s="463"/>
      <c r="P18" s="463"/>
      <c r="Q18" s="463"/>
      <c r="R18" s="464"/>
      <c r="S18" s="340" t="s">
        <v>57</v>
      </c>
      <c r="T18" s="340" t="s">
        <v>58</v>
      </c>
      <c r="U18" s="388"/>
      <c r="V18" s="388"/>
      <c r="W18" s="399"/>
      <c r="X18" s="388"/>
      <c r="Y18" s="606"/>
      <c r="Z18" s="606"/>
      <c r="AA18" s="419"/>
      <c r="AB18" s="420"/>
      <c r="AC18" s="421"/>
      <c r="AD18" s="484"/>
      <c r="BA18" s="355"/>
    </row>
    <row r="19" spans="1:53" ht="27.75" customHeight="1" x14ac:dyDescent="0.2">
      <c r="A19" s="396" t="s">
        <v>59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48"/>
      <c r="Z19" s="48"/>
    </row>
    <row r="20" spans="1:53" ht="16.5" customHeight="1" x14ac:dyDescent="0.25">
      <c r="A20" s="372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9"/>
      <c r="Z20" s="339"/>
    </row>
    <row r="21" spans="1:53" ht="14.25" customHeight="1" x14ac:dyDescent="0.25">
      <c r="A21" s="35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8"/>
      <c r="Z21" s="33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customHeight="1" x14ac:dyDescent="0.25">
      <c r="A25" s="35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8"/>
      <c r="Z25" s="33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7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customHeight="1" x14ac:dyDescent="0.25">
      <c r="A36" s="357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8"/>
      <c r="Z36" s="338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customHeight="1" x14ac:dyDescent="0.25">
      <c r="A40" s="357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8"/>
      <c r="Z40" s="338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customHeight="1" x14ac:dyDescent="0.25">
      <c r="A44" s="357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8"/>
      <c r="Z44" s="338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customHeight="1" x14ac:dyDescent="0.2">
      <c r="A48" s="396" t="s">
        <v>96</v>
      </c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48"/>
      <c r="Z48" s="48"/>
    </row>
    <row r="49" spans="1:53" ht="16.5" customHeight="1" x14ac:dyDescent="0.25">
      <c r="A49" s="372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9"/>
      <c r="Z49" s="339"/>
    </row>
    <row r="50" spans="1:53" ht="14.25" customHeight="1" x14ac:dyDescent="0.25">
      <c r="A50" s="357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8"/>
      <c r="Z50" s="338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0</v>
      </c>
      <c r="W51" s="344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0</v>
      </c>
      <c r="W53" s="345">
        <f>IFERROR(W51/H51,"0")+IFERROR(W52/H52,"0")</f>
        <v>0</v>
      </c>
      <c r="X53" s="345">
        <f>IFERROR(IF(X51="",0,X51),"0")+IFERROR(IF(X52="",0,X52),"0")</f>
        <v>0</v>
      </c>
      <c r="Y53" s="346"/>
      <c r="Z53" s="346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0</v>
      </c>
      <c r="W54" s="345">
        <f>IFERROR(SUM(W51:W52),"0")</f>
        <v>0</v>
      </c>
      <c r="X54" s="37"/>
      <c r="Y54" s="346"/>
      <c r="Z54" s="346"/>
    </row>
    <row r="55" spans="1:53" ht="16.5" customHeight="1" x14ac:dyDescent="0.25">
      <c r="A55" s="372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9"/>
      <c r="Z55" s="339"/>
    </row>
    <row r="56" spans="1:53" ht="14.25" customHeight="1" x14ac:dyDescent="0.25">
      <c r="A56" s="357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8"/>
      <c r="Z56" s="338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2500</v>
      </c>
      <c r="W57" s="344">
        <f>IFERROR(IF(V57="",0,CEILING((V57/$H57),1)*$H57),"")</f>
        <v>2505.6000000000004</v>
      </c>
      <c r="X57" s="36">
        <f>IFERROR(IF(W57=0,"",ROUNDUP(W57/H57,0)*0.02175),"")</f>
        <v>5.0459999999999994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135</v>
      </c>
      <c r="W59" s="344">
        <f>IFERROR(IF(V59="",0,CEILING((V59/$H59),1)*$H59),"")</f>
        <v>135</v>
      </c>
      <c r="X59" s="36">
        <f>IFERROR(IF(W59=0,"",ROUNDUP(W59/H59,0)*0.00937),"")</f>
        <v>0.28110000000000002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261.48148148148147</v>
      </c>
      <c r="W61" s="345">
        <f>IFERROR(W57/H57,"0")+IFERROR(W58/H58,"0")+IFERROR(W59/H59,"0")+IFERROR(W60/H60,"0")</f>
        <v>262</v>
      </c>
      <c r="X61" s="345">
        <f>IFERROR(IF(X57="",0,X57),"0")+IFERROR(IF(X58="",0,X58),"0")+IFERROR(IF(X59="",0,X59),"0")+IFERROR(IF(X60="",0,X60),"0")</f>
        <v>5.3270999999999997</v>
      </c>
      <c r="Y61" s="346"/>
      <c r="Z61" s="346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2635</v>
      </c>
      <c r="W62" s="345">
        <f>IFERROR(SUM(W57:W60),"0")</f>
        <v>2640.6000000000004</v>
      </c>
      <c r="X62" s="37"/>
      <c r="Y62" s="346"/>
      <c r="Z62" s="346"/>
    </row>
    <row r="63" spans="1:53" ht="16.5" customHeight="1" x14ac:dyDescent="0.25">
      <c r="A63" s="372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9"/>
      <c r="Z63" s="339"/>
    </row>
    <row r="64" spans="1:53" ht="14.25" customHeight="1" x14ac:dyDescent="0.25">
      <c r="A64" s="357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8"/>
      <c r="Z64" s="338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4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46"/>
      <c r="Z86" s="346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0</v>
      </c>
      <c r="W87" s="345">
        <f>IFERROR(SUM(W65:W85),"0")</f>
        <v>0</v>
      </c>
      <c r="X87" s="37"/>
      <c r="Y87" s="346"/>
      <c r="Z87" s="346"/>
    </row>
    <row r="88" spans="1:53" ht="14.25" customHeight="1" x14ac:dyDescent="0.25">
      <c r="A88" s="357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8"/>
      <c r="Z88" s="338"/>
    </row>
    <row r="89" spans="1:53" ht="16.5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6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customHeight="1" x14ac:dyDescent="0.25">
      <c r="A96" s="357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8"/>
      <c r="Z96" s="338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0</v>
      </c>
      <c r="W105" s="345">
        <f>IFERROR(W97/H97,"0")+IFERROR(W98/H98,"0")+IFERROR(W99/H99,"0")+IFERROR(W100/H100,"0")+IFERROR(W101/H101,"0")+IFERROR(W102/H102,"0")+IFERROR(W103/H103,"0")+IFERROR(W104/H104,"0")</f>
        <v>0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46"/>
      <c r="Z105" s="346"/>
    </row>
    <row r="106" spans="1:53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0</v>
      </c>
      <c r="W106" s="345">
        <f>IFERROR(SUM(W97:W104),"0")</f>
        <v>0</v>
      </c>
      <c r="X106" s="37"/>
      <c r="Y106" s="346"/>
      <c r="Z106" s="346"/>
    </row>
    <row r="107" spans="1:53" ht="14.25" customHeight="1" x14ac:dyDescent="0.25">
      <c r="A107" s="357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8"/>
      <c r="Z107" s="338"/>
    </row>
    <row r="108" spans="1:53" ht="27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6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0</v>
      </c>
      <c r="W109" s="34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6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46"/>
      <c r="Z119" s="346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0</v>
      </c>
      <c r="W120" s="345">
        <f>IFERROR(SUM(W108:W118),"0")</f>
        <v>0</v>
      </c>
      <c r="X120" s="37"/>
      <c r="Y120" s="346"/>
      <c r="Z120" s="346"/>
    </row>
    <row r="121" spans="1:53" ht="14.25" customHeight="1" x14ac:dyDescent="0.25">
      <c r="A121" s="357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8"/>
      <c r="Z121" s="338"/>
    </row>
    <row r="122" spans="1:53" ht="27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4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22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customHeight="1" x14ac:dyDescent="0.25">
      <c r="A131" s="372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9"/>
      <c r="Z131" s="339"/>
    </row>
    <row r="132" spans="1:53" ht="14.25" customHeight="1" x14ac:dyDescent="0.25">
      <c r="A132" s="357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8"/>
      <c r="Z132" s="338"/>
    </row>
    <row r="133" spans="1:53" ht="27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0</v>
      </c>
      <c r="W137" s="345">
        <f>IFERROR(W133/H133,"0")+IFERROR(W134/H134,"0")+IFERROR(W135/H135,"0")+IFERROR(W136/H136,"0")</f>
        <v>0</v>
      </c>
      <c r="X137" s="345">
        <f>IFERROR(IF(X133="",0,X133),"0")+IFERROR(IF(X134="",0,X134),"0")+IFERROR(IF(X135="",0,X135),"0")+IFERROR(IF(X136="",0,X136),"0")</f>
        <v>0</v>
      </c>
      <c r="Y137" s="346"/>
      <c r="Z137" s="346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0</v>
      </c>
      <c r="W138" s="345">
        <f>IFERROR(SUM(W133:W136),"0")</f>
        <v>0</v>
      </c>
      <c r="X138" s="37"/>
      <c r="Y138" s="346"/>
      <c r="Z138" s="346"/>
    </row>
    <row r="139" spans="1:53" ht="27.75" customHeight="1" x14ac:dyDescent="0.2">
      <c r="A139" s="396" t="s">
        <v>226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48"/>
      <c r="Z139" s="48"/>
    </row>
    <row r="140" spans="1:53" ht="16.5" customHeight="1" x14ac:dyDescent="0.25">
      <c r="A140" s="372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9"/>
      <c r="Z140" s="339"/>
    </row>
    <row r="141" spans="1:53" ht="14.25" customHeight="1" x14ac:dyDescent="0.25">
      <c r="A141" s="357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8"/>
      <c r="Z141" s="338"/>
    </row>
    <row r="142" spans="1:53" ht="27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customHeight="1" x14ac:dyDescent="0.25">
      <c r="A147" s="372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9"/>
      <c r="Z147" s="339"/>
    </row>
    <row r="148" spans="1:53" ht="14.25" customHeight="1" x14ac:dyDescent="0.25">
      <c r="A148" s="357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8"/>
      <c r="Z148" s="338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800</v>
      </c>
      <c r="W149" s="344">
        <f t="shared" ref="W149:W157" si="8">IFERROR(IF(V149="",0,CEILING((V149/$H149),1)*$H149),"")</f>
        <v>802.2</v>
      </c>
      <c r="X149" s="36">
        <f>IFERROR(IF(W149=0,"",ROUNDUP(W149/H149,0)*0.00753),"")</f>
        <v>1.4382300000000001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190.47619047619048</v>
      </c>
      <c r="W158" s="345">
        <f>IFERROR(W149/H149,"0")+IFERROR(W150/H150,"0")+IFERROR(W151/H151,"0")+IFERROR(W152/H152,"0")+IFERROR(W153/H153,"0")+IFERROR(W154/H154,"0")+IFERROR(W155/H155,"0")+IFERROR(W156/H156,"0")+IFERROR(W157/H157,"0")</f>
        <v>191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1.4382300000000001</v>
      </c>
      <c r="Y158" s="346"/>
      <c r="Z158" s="346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800</v>
      </c>
      <c r="W159" s="345">
        <f>IFERROR(SUM(W149:W157),"0")</f>
        <v>802.2</v>
      </c>
      <c r="X159" s="37"/>
      <c r="Y159" s="346"/>
      <c r="Z159" s="346"/>
    </row>
    <row r="160" spans="1:53" ht="16.5" customHeight="1" x14ac:dyDescent="0.25">
      <c r="A160" s="372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9"/>
      <c r="Z160" s="339"/>
    </row>
    <row r="161" spans="1:53" ht="14.25" customHeight="1" x14ac:dyDescent="0.25">
      <c r="A161" s="357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8"/>
      <c r="Z161" s="338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customHeight="1" x14ac:dyDescent="0.25">
      <c r="A166" s="357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8"/>
      <c r="Z166" s="338"/>
    </row>
    <row r="167" spans="1:53" ht="16.5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customHeight="1" x14ac:dyDescent="0.25">
      <c r="A171" s="357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8"/>
      <c r="Z171" s="338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customHeight="1" x14ac:dyDescent="0.25">
      <c r="A178" s="357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8"/>
      <c r="Z178" s="338"/>
    </row>
    <row r="179" spans="1:53" ht="27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70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customHeight="1" x14ac:dyDescent="0.25">
      <c r="A198" s="357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8"/>
      <c r="Z198" s="338"/>
    </row>
    <row r="199" spans="1:53" ht="16.5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customHeight="1" x14ac:dyDescent="0.25">
      <c r="A205" s="372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9"/>
      <c r="Z205" s="339"/>
    </row>
    <row r="206" spans="1:53" ht="14.25" customHeight="1" x14ac:dyDescent="0.25">
      <c r="A206" s="357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8"/>
      <c r="Z206" s="338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0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customHeight="1" x14ac:dyDescent="0.25">
      <c r="A210" s="372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9"/>
      <c r="Z210" s="339"/>
    </row>
    <row r="211" spans="1:53" ht="14.25" customHeight="1" x14ac:dyDescent="0.25">
      <c r="A211" s="357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8"/>
      <c r="Z211" s="338"/>
    </row>
    <row r="212" spans="1:53" ht="27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41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5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8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4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99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7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customHeight="1" x14ac:dyDescent="0.25">
      <c r="A220" s="372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9"/>
      <c r="Z220" s="339"/>
    </row>
    <row r="221" spans="1:53" ht="14.25" customHeight="1" x14ac:dyDescent="0.25">
      <c r="A221" s="357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8"/>
      <c r="Z221" s="338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500</v>
      </c>
      <c r="W222" s="344">
        <f t="shared" ref="W222:W236" si="12">IFERROR(IF(V222="",0,CEILING((V222/$H222),1)*$H222),"")</f>
        <v>504</v>
      </c>
      <c r="X222" s="36">
        <f>IFERROR(IF(W222=0,"",ROUNDUP(W222/H222,0)*0.02175),"")</f>
        <v>1.218</v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2000</v>
      </c>
      <c r="W224" s="344">
        <f t="shared" si="12"/>
        <v>2008.8000000000002</v>
      </c>
      <c r="X224" s="36">
        <f>IFERROR(IF(W224=0,"",ROUNDUP(W224/H224,0)*0.02175),"")</f>
        <v>4.0454999999999997</v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300</v>
      </c>
      <c r="W228" s="344">
        <f t="shared" si="12"/>
        <v>302.40000000000003</v>
      </c>
      <c r="X228" s="36">
        <f>IFERROR(IF(W228=0,"",ROUNDUP(W228/H228,0)*0.02175),"")</f>
        <v>0.60899999999999999</v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268.51851851851848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270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5.8724999999999996</v>
      </c>
      <c r="Y237" s="346"/>
      <c r="Z237" s="346"/>
    </row>
    <row r="238" spans="1:53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2800</v>
      </c>
      <c r="W238" s="345">
        <f>IFERROR(SUM(W222:W236),"0")</f>
        <v>2815.2000000000003</v>
      </c>
      <c r="X238" s="37"/>
      <c r="Y238" s="346"/>
      <c r="Z238" s="346"/>
    </row>
    <row r="239" spans="1:53" ht="14.25" customHeight="1" x14ac:dyDescent="0.25">
      <c r="A239" s="357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8"/>
      <c r="Z239" s="338"/>
    </row>
    <row r="240" spans="1:53" ht="27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customHeight="1" x14ac:dyDescent="0.25">
      <c r="A243" s="357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0</v>
      </c>
      <c r="W244" s="344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0</v>
      </c>
      <c r="W245" s="34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0</v>
      </c>
      <c r="W248" s="345">
        <f>IFERROR(W244/H244,"0")+IFERROR(W245/H245,"0")+IFERROR(W246/H246,"0")+IFERROR(W247/H247,"0")</f>
        <v>0</v>
      </c>
      <c r="X248" s="345">
        <f>IFERROR(IF(X244="",0,X244),"0")+IFERROR(IF(X245="",0,X245),"0")+IFERROR(IF(X246="",0,X246),"0")+IFERROR(IF(X247="",0,X247),"0")</f>
        <v>0</v>
      </c>
      <c r="Y248" s="346"/>
      <c r="Z248" s="346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0</v>
      </c>
      <c r="W249" s="345">
        <f>IFERROR(SUM(W244:W247),"0")</f>
        <v>0</v>
      </c>
      <c r="X249" s="37"/>
      <c r="Y249" s="346"/>
      <c r="Z249" s="346"/>
    </row>
    <row r="250" spans="1:53" ht="14.25" customHeight="1" x14ac:dyDescent="0.25">
      <c r="A250" s="357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0</v>
      </c>
      <c r="W251" s="344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0</v>
      </c>
      <c r="W256" s="344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5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0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0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</v>
      </c>
      <c r="Y261" s="346"/>
      <c r="Z261" s="346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0</v>
      </c>
      <c r="W262" s="345">
        <f>IFERROR(SUM(W251:W260),"0")</f>
        <v>0</v>
      </c>
      <c r="X262" s="37"/>
      <c r="Y262" s="346"/>
      <c r="Z262" s="346"/>
    </row>
    <row r="263" spans="1:53" ht="14.25" customHeight="1" x14ac:dyDescent="0.25">
      <c r="A263" s="357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8"/>
      <c r="Z263" s="338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0</v>
      </c>
      <c r="W265" s="344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0</v>
      </c>
      <c r="W267" s="345">
        <f>IFERROR(W264/H264,"0")+IFERROR(W265/H265,"0")+IFERROR(W266/H266,"0")</f>
        <v>0</v>
      </c>
      <c r="X267" s="345">
        <f>IFERROR(IF(X264="",0,X264),"0")+IFERROR(IF(X265="",0,X265),"0")+IFERROR(IF(X266="",0,X266),"0")</f>
        <v>0</v>
      </c>
      <c r="Y267" s="346"/>
      <c r="Z267" s="346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0</v>
      </c>
      <c r="W268" s="345">
        <f>IFERROR(SUM(W264:W266),"0")</f>
        <v>0</v>
      </c>
      <c r="X268" s="37"/>
      <c r="Y268" s="346"/>
      <c r="Z268" s="346"/>
    </row>
    <row r="269" spans="1:53" ht="14.25" customHeight="1" x14ac:dyDescent="0.25">
      <c r="A269" s="357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8"/>
      <c r="Z269" s="338"/>
    </row>
    <row r="270" spans="1:53" ht="16.5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2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14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customHeight="1" x14ac:dyDescent="0.25">
      <c r="A275" s="357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8"/>
      <c r="Z275" s="338"/>
    </row>
    <row r="276" spans="1:53" ht="16.5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customHeight="1" x14ac:dyDescent="0.25">
      <c r="A281" s="372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9"/>
      <c r="Z281" s="339"/>
    </row>
    <row r="282" spans="1:53" ht="14.25" customHeight="1" x14ac:dyDescent="0.25">
      <c r="A282" s="357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8"/>
      <c r="Z282" s="338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6400</v>
      </c>
      <c r="W283" s="344">
        <f t="shared" ref="W283:W290" si="15">IFERROR(IF(V283="",0,CEILING((V283/$H283),1)*$H283),"")</f>
        <v>6404.4000000000005</v>
      </c>
      <c r="X283" s="36">
        <f>IFERROR(IF(W283=0,"",ROUNDUP(W283/H283,0)*0.02175),"")</f>
        <v>12.897749999999998</v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1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592.59259259259261</v>
      </c>
      <c r="W291" s="345">
        <f>IFERROR(W283/H283,"0")+IFERROR(W284/H284,"0")+IFERROR(W285/H285,"0")+IFERROR(W286/H286,"0")+IFERROR(W287/H287,"0")+IFERROR(W288/H288,"0")+IFERROR(W289/H289,"0")+IFERROR(W290/H290,"0")</f>
        <v>593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12.897749999999998</v>
      </c>
      <c r="Y291" s="346"/>
      <c r="Z291" s="346"/>
    </row>
    <row r="292" spans="1:53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6400</v>
      </c>
      <c r="W292" s="345">
        <f>IFERROR(SUM(W283:W290),"0")</f>
        <v>6404.4000000000005</v>
      </c>
      <c r="X292" s="37"/>
      <c r="Y292" s="346"/>
      <c r="Z292" s="346"/>
    </row>
    <row r="293" spans="1:53" ht="14.25" customHeight="1" x14ac:dyDescent="0.25">
      <c r="A293" s="357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8"/>
      <c r="Z293" s="338"/>
    </row>
    <row r="294" spans="1:53" ht="27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customHeight="1" x14ac:dyDescent="0.25">
      <c r="A298" s="372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9"/>
      <c r="Z298" s="339"/>
    </row>
    <row r="299" spans="1:53" ht="14.25" customHeight="1" x14ac:dyDescent="0.25">
      <c r="A299" s="357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8"/>
      <c r="Z299" s="338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customHeight="1" x14ac:dyDescent="0.25">
      <c r="A303" s="357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8"/>
      <c r="Z303" s="338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customHeight="1" x14ac:dyDescent="0.25">
      <c r="A307" s="357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8"/>
      <c r="Z307" s="338"/>
    </row>
    <row r="308" spans="1:53" ht="27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customHeight="1" x14ac:dyDescent="0.25">
      <c r="A311" s="357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8"/>
      <c r="Z311" s="338"/>
    </row>
    <row r="312" spans="1:53" ht="27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customHeight="1" x14ac:dyDescent="0.2">
      <c r="A315" s="396" t="s">
        <v>444</v>
      </c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7"/>
      <c r="O315" s="397"/>
      <c r="P315" s="397"/>
      <c r="Q315" s="397"/>
      <c r="R315" s="397"/>
      <c r="S315" s="397"/>
      <c r="T315" s="397"/>
      <c r="U315" s="397"/>
      <c r="V315" s="397"/>
      <c r="W315" s="397"/>
      <c r="X315" s="397"/>
      <c r="Y315" s="48"/>
      <c r="Z315" s="48"/>
    </row>
    <row r="316" spans="1:53" ht="16.5" customHeight="1" x14ac:dyDescent="0.25">
      <c r="A316" s="372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9"/>
      <c r="Z316" s="339"/>
    </row>
    <row r="317" spans="1:53" ht="14.25" customHeight="1" x14ac:dyDescent="0.25">
      <c r="A317" s="357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8"/>
      <c r="Z317" s="338"/>
    </row>
    <row r="318" spans="1:53" ht="27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7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customHeight="1" x14ac:dyDescent="0.2">
      <c r="A321" s="396" t="s">
        <v>448</v>
      </c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7"/>
      <c r="O321" s="397"/>
      <c r="P321" s="397"/>
      <c r="Q321" s="397"/>
      <c r="R321" s="397"/>
      <c r="S321" s="397"/>
      <c r="T321" s="397"/>
      <c r="U321" s="397"/>
      <c r="V321" s="397"/>
      <c r="W321" s="397"/>
      <c r="X321" s="397"/>
      <c r="Y321" s="48"/>
      <c r="Z321" s="48"/>
    </row>
    <row r="322" spans="1:53" ht="16.5" customHeight="1" x14ac:dyDescent="0.25">
      <c r="A322" s="372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9"/>
      <c r="Z322" s="339"/>
    </row>
    <row r="323" spans="1:53" ht="14.25" customHeight="1" x14ac:dyDescent="0.25">
      <c r="A323" s="357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8"/>
      <c r="Z323" s="338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0</v>
      </c>
      <c r="W324" s="344">
        <f t="shared" ref="W324:W331" si="16"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t="27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1000</v>
      </c>
      <c r="W329" s="344">
        <f t="shared" si="16"/>
        <v>1005</v>
      </c>
      <c r="X329" s="36">
        <f>IFERROR(IF(W329=0,"",ROUNDUP(W329/H329,0)*0.02175),"")</f>
        <v>1.4572499999999999</v>
      </c>
      <c r="Y329" s="56"/>
      <c r="Z329" s="57"/>
      <c r="AD329" s="58"/>
      <c r="BA329" s="240" t="s">
        <v>1</v>
      </c>
    </row>
    <row r="330" spans="1:53" ht="27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66.666666666666671</v>
      </c>
      <c r="W332" s="345">
        <f>IFERROR(W324/H324,"0")+IFERROR(W325/H325,"0")+IFERROR(W326/H326,"0")+IFERROR(W327/H327,"0")+IFERROR(W328/H328,"0")+IFERROR(W329/H329,"0")+IFERROR(W330/H330,"0")+IFERROR(W331/H331,"0")</f>
        <v>67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1.4572499999999999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1000</v>
      </c>
      <c r="W333" s="345">
        <f>IFERROR(SUM(W324:W331),"0")</f>
        <v>1005</v>
      </c>
      <c r="X333" s="37"/>
      <c r="Y333" s="346"/>
      <c r="Z333" s="346"/>
    </row>
    <row r="334" spans="1:53" ht="14.25" customHeight="1" x14ac:dyDescent="0.25">
      <c r="A334" s="357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0</v>
      </c>
      <c r="W335" s="344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16.5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0</v>
      </c>
      <c r="W338" s="345">
        <f>IFERROR(W335/H335,"0")+IFERROR(W336/H336,"0")+IFERROR(W337/H337,"0")</f>
        <v>0</v>
      </c>
      <c r="X338" s="345">
        <f>IFERROR(IF(X335="",0,X335),"0")+IFERROR(IF(X336="",0,X336),"0")+IFERROR(IF(X337="",0,X337),"0")</f>
        <v>0</v>
      </c>
      <c r="Y338" s="346"/>
      <c r="Z338" s="346"/>
    </row>
    <row r="339" spans="1:53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0</v>
      </c>
      <c r="W339" s="345">
        <f>IFERROR(SUM(W335:W337),"0")</f>
        <v>0</v>
      </c>
      <c r="X339" s="37"/>
      <c r="Y339" s="346"/>
      <c r="Z339" s="346"/>
    </row>
    <row r="340" spans="1:53" ht="14.25" customHeight="1" x14ac:dyDescent="0.25">
      <c r="A340" s="357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8"/>
      <c r="Z340" s="338"/>
    </row>
    <row r="341" spans="1:53" ht="27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49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customHeight="1" x14ac:dyDescent="0.25">
      <c r="A345" s="357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8"/>
      <c r="Z345" s="338"/>
    </row>
    <row r="346" spans="1:53" ht="16.5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customHeight="1" x14ac:dyDescent="0.25">
      <c r="A349" s="372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9"/>
      <c r="Z349" s="339"/>
    </row>
    <row r="350" spans="1:53" ht="14.25" customHeight="1" x14ac:dyDescent="0.25">
      <c r="A350" s="357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8"/>
      <c r="Z350" s="338"/>
    </row>
    <row r="351" spans="1:53" ht="27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customHeight="1" x14ac:dyDescent="0.25">
      <c r="A358" s="357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8"/>
      <c r="Z358" s="338"/>
    </row>
    <row r="359" spans="1:53" ht="27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4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customHeight="1" x14ac:dyDescent="0.25">
      <c r="A363" s="357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8"/>
      <c r="Z363" s="338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4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0</v>
      </c>
      <c r="W368" s="345">
        <f>IFERROR(W364/H364,"0")+IFERROR(W365/H365,"0")+IFERROR(W366/H366,"0")+IFERROR(W367/H367,"0")</f>
        <v>0</v>
      </c>
      <c r="X368" s="345">
        <f>IFERROR(IF(X364="",0,X364),"0")+IFERROR(IF(X365="",0,X365),"0")+IFERROR(IF(X366="",0,X366),"0")+IFERROR(IF(X367="",0,X367),"0")</f>
        <v>0</v>
      </c>
      <c r="Y368" s="346"/>
      <c r="Z368" s="346"/>
    </row>
    <row r="369" spans="1:53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0</v>
      </c>
      <c r="W369" s="345">
        <f>IFERROR(SUM(W364:W367),"0")</f>
        <v>0</v>
      </c>
      <c r="X369" s="37"/>
      <c r="Y369" s="346"/>
      <c r="Z369" s="346"/>
    </row>
    <row r="370" spans="1:53" ht="14.25" customHeight="1" x14ac:dyDescent="0.25">
      <c r="A370" s="357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8"/>
      <c r="Z370" s="338"/>
    </row>
    <row r="371" spans="1:53" ht="27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4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customHeight="1" x14ac:dyDescent="0.2">
      <c r="A374" s="396" t="s">
        <v>501</v>
      </c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7"/>
      <c r="O374" s="397"/>
      <c r="P374" s="397"/>
      <c r="Q374" s="397"/>
      <c r="R374" s="397"/>
      <c r="S374" s="397"/>
      <c r="T374" s="397"/>
      <c r="U374" s="397"/>
      <c r="V374" s="397"/>
      <c r="W374" s="397"/>
      <c r="X374" s="397"/>
      <c r="Y374" s="48"/>
      <c r="Z374" s="48"/>
    </row>
    <row r="375" spans="1:53" ht="16.5" customHeight="1" x14ac:dyDescent="0.25">
      <c r="A375" s="372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9"/>
      <c r="Z375" s="339"/>
    </row>
    <row r="376" spans="1:53" ht="14.25" customHeight="1" x14ac:dyDescent="0.25">
      <c r="A376" s="357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8"/>
      <c r="Z376" s="338"/>
    </row>
    <row r="377" spans="1:53" ht="27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6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customHeight="1" x14ac:dyDescent="0.25">
      <c r="A381" s="357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8"/>
      <c r="Z381" s="338"/>
    </row>
    <row r="382" spans="1:53" ht="27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1000</v>
      </c>
      <c r="W384" s="344">
        <f t="shared" si="17"/>
        <v>1003.8000000000001</v>
      </c>
      <c r="X384" s="36">
        <f>IFERROR(IF(W384=0,"",ROUNDUP(W384/H384,0)*0.00753),"")</f>
        <v>1.7996700000000001</v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238.09523809523807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239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1.7996700000000001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1000</v>
      </c>
      <c r="W396" s="345">
        <f>IFERROR(SUM(W382:W394),"0")</f>
        <v>1003.8000000000001</v>
      </c>
      <c r="X396" s="37"/>
      <c r="Y396" s="346"/>
      <c r="Z396" s="346"/>
    </row>
    <row r="397" spans="1:53" ht="14.25" customHeight="1" x14ac:dyDescent="0.25">
      <c r="A397" s="357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8"/>
      <c r="Z397" s="338"/>
    </row>
    <row r="398" spans="1:53" ht="27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customHeight="1" x14ac:dyDescent="0.25">
      <c r="A404" s="357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8"/>
      <c r="Z404" s="338"/>
    </row>
    <row r="405" spans="1:53" ht="27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customHeight="1" x14ac:dyDescent="0.25">
      <c r="A408" s="357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8"/>
      <c r="Z408" s="338"/>
    </row>
    <row r="409" spans="1:53" ht="27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customHeight="1" x14ac:dyDescent="0.25">
      <c r="A415" s="372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9"/>
      <c r="Z415" s="339"/>
    </row>
    <row r="416" spans="1:53" ht="14.25" customHeight="1" x14ac:dyDescent="0.25">
      <c r="A416" s="357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8"/>
      <c r="Z416" s="338"/>
    </row>
    <row r="417" spans="1:53" ht="27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customHeight="1" x14ac:dyDescent="0.25">
      <c r="A421" s="357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8"/>
      <c r="Z421" s="338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4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customHeight="1" x14ac:dyDescent="0.25">
      <c r="A431" s="357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8"/>
      <c r="Z431" s="338"/>
    </row>
    <row r="432" spans="1:53" ht="27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6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customHeight="1" x14ac:dyDescent="0.25">
      <c r="A435" s="357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8"/>
      <c r="Z435" s="338"/>
    </row>
    <row r="436" spans="1:53" ht="27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9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customHeight="1" x14ac:dyDescent="0.2">
      <c r="A439" s="396" t="s">
        <v>577</v>
      </c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397"/>
      <c r="O439" s="397"/>
      <c r="P439" s="397"/>
      <c r="Q439" s="397"/>
      <c r="R439" s="397"/>
      <c r="S439" s="397"/>
      <c r="T439" s="397"/>
      <c r="U439" s="397"/>
      <c r="V439" s="397"/>
      <c r="W439" s="397"/>
      <c r="X439" s="397"/>
      <c r="Y439" s="48"/>
      <c r="Z439" s="48"/>
    </row>
    <row r="440" spans="1:53" ht="16.5" customHeight="1" x14ac:dyDescent="0.25">
      <c r="A440" s="372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9"/>
      <c r="Z440" s="339"/>
    </row>
    <row r="441" spans="1:53" ht="14.25" customHeight="1" x14ac:dyDescent="0.25">
      <c r="A441" s="357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8"/>
      <c r="Z441" s="338"/>
    </row>
    <row r="442" spans="1:53" ht="27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3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700</v>
      </c>
      <c r="W443" s="344">
        <f t="shared" si="20"/>
        <v>702.24</v>
      </c>
      <c r="X443" s="36">
        <f t="shared" si="21"/>
        <v>1.5906800000000001</v>
      </c>
      <c r="Y443" s="56"/>
      <c r="Z443" s="57"/>
      <c r="AD443" s="58"/>
      <c r="BA443" s="297" t="s">
        <v>1</v>
      </c>
    </row>
    <row r="444" spans="1:53" ht="27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4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30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477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553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3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00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132.57575757575756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133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1.5906800000000001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700</v>
      </c>
      <c r="W456" s="345">
        <f>IFERROR(SUM(W442:W454),"0")</f>
        <v>702.24</v>
      </c>
      <c r="X456" s="37"/>
      <c r="Y456" s="346"/>
      <c r="Z456" s="346"/>
    </row>
    <row r="457" spans="1:53" ht="14.25" customHeight="1" x14ac:dyDescent="0.25">
      <c r="A457" s="357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8"/>
      <c r="Z457" s="338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500</v>
      </c>
      <c r="W459" s="344">
        <f>IFERROR(IF(V459="",0,CEILING((V459/$H459),1)*$H459),"")</f>
        <v>500.40000000000003</v>
      </c>
      <c r="X459" s="36">
        <f>IFERROR(IF(W459=0,"",ROUNDUP(W459/H459,0)*0.00937),"")</f>
        <v>1.30243</v>
      </c>
      <c r="Y459" s="56"/>
      <c r="Z459" s="57"/>
      <c r="AD459" s="58"/>
      <c r="BA459" s="310" t="s">
        <v>1</v>
      </c>
    </row>
    <row r="460" spans="1:53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138.88888888888889</v>
      </c>
      <c r="W460" s="345">
        <f>IFERROR(W458/H458,"0")+IFERROR(W459/H459,"0")</f>
        <v>139</v>
      </c>
      <c r="X460" s="345">
        <f>IFERROR(IF(X458="",0,X458),"0")+IFERROR(IF(X459="",0,X459),"0")</f>
        <v>1.30243</v>
      </c>
      <c r="Y460" s="346"/>
      <c r="Z460" s="346"/>
    </row>
    <row r="461" spans="1:53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500</v>
      </c>
      <c r="W461" s="345">
        <f>IFERROR(SUM(W458:W459),"0")</f>
        <v>500.40000000000003</v>
      </c>
      <c r="X461" s="37"/>
      <c r="Y461" s="346"/>
      <c r="Z461" s="346"/>
    </row>
    <row r="462" spans="1:53" ht="14.25" customHeight="1" x14ac:dyDescent="0.25">
      <c r="A462" s="357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8"/>
      <c r="Z462" s="338"/>
    </row>
    <row r="463" spans="1:53" ht="27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4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0</v>
      </c>
      <c r="W469" s="345">
        <f>IFERROR(W463/H463,"0")+IFERROR(W464/H464,"0")+IFERROR(W465/H465,"0")+IFERROR(W466/H466,"0")+IFERROR(W467/H467,"0")+IFERROR(W468/H468,"0")</f>
        <v>0</v>
      </c>
      <c r="X469" s="345">
        <f>IFERROR(IF(X463="",0,X463),"0")+IFERROR(IF(X464="",0,X464),"0")+IFERROR(IF(X465="",0,X465),"0")+IFERROR(IF(X466="",0,X466),"0")+IFERROR(IF(X467="",0,X467),"0")+IFERROR(IF(X468="",0,X468),"0")</f>
        <v>0</v>
      </c>
      <c r="Y469" s="346"/>
      <c r="Z469" s="346"/>
    </row>
    <row r="470" spans="1:53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0</v>
      </c>
      <c r="W470" s="345">
        <f>IFERROR(SUM(W463:W468),"0")</f>
        <v>0</v>
      </c>
      <c r="X470" s="37"/>
      <c r="Y470" s="346"/>
      <c r="Z470" s="346"/>
    </row>
    <row r="471" spans="1:53" ht="14.25" customHeight="1" x14ac:dyDescent="0.25">
      <c r="A471" s="357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8"/>
      <c r="Z471" s="338"/>
    </row>
    <row r="472" spans="1:53" ht="27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customHeight="1" x14ac:dyDescent="0.2">
      <c r="A477" s="396" t="s">
        <v>627</v>
      </c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397"/>
      <c r="P477" s="397"/>
      <c r="Q477" s="397"/>
      <c r="R477" s="397"/>
      <c r="S477" s="397"/>
      <c r="T477" s="397"/>
      <c r="U477" s="397"/>
      <c r="V477" s="397"/>
      <c r="W477" s="397"/>
      <c r="X477" s="397"/>
      <c r="Y477" s="48"/>
      <c r="Z477" s="48"/>
    </row>
    <row r="478" spans="1:53" ht="16.5" customHeight="1" x14ac:dyDescent="0.25">
      <c r="A478" s="372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9"/>
      <c r="Z478" s="339"/>
    </row>
    <row r="479" spans="1:53" ht="14.25" customHeight="1" x14ac:dyDescent="0.25">
      <c r="A479" s="357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8"/>
      <c r="Z479" s="338"/>
    </row>
    <row r="480" spans="1:53" ht="27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709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55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3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643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150</v>
      </c>
      <c r="W483" s="344">
        <f>IFERROR(IF(V483="",0,CEILING((V483/$H483),1)*$H483),"")</f>
        <v>156</v>
      </c>
      <c r="X483" s="36">
        <f>IFERROR(IF(W483=0,"",ROUNDUP(W483/H483,0)*0.02175),"")</f>
        <v>0.28275</v>
      </c>
      <c r="Y483" s="56"/>
      <c r="Z483" s="57"/>
      <c r="AD483" s="58"/>
      <c r="BA483" s="323" t="s">
        <v>1</v>
      </c>
    </row>
    <row r="484" spans="1:53" ht="27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12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12.5</v>
      </c>
      <c r="W485" s="345">
        <f>IFERROR(W480/H480,"0")+IFERROR(W481/H481,"0")+IFERROR(W482/H482,"0")+IFERROR(W483/H483,"0")+IFERROR(W484/H484,"0")</f>
        <v>13</v>
      </c>
      <c r="X485" s="345">
        <f>IFERROR(IF(X480="",0,X480),"0")+IFERROR(IF(X481="",0,X481),"0")+IFERROR(IF(X482="",0,X482),"0")+IFERROR(IF(X483="",0,X483),"0")+IFERROR(IF(X484="",0,X484),"0")</f>
        <v>0.28275</v>
      </c>
      <c r="Y485" s="346"/>
      <c r="Z485" s="346"/>
    </row>
    <row r="486" spans="1:53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150</v>
      </c>
      <c r="W486" s="345">
        <f>IFERROR(SUM(W480:W484),"0")</f>
        <v>156</v>
      </c>
      <c r="X486" s="37"/>
      <c r="Y486" s="346"/>
      <c r="Z486" s="346"/>
    </row>
    <row r="487" spans="1:53" ht="14.25" customHeight="1" x14ac:dyDescent="0.25">
      <c r="A487" s="357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8"/>
      <c r="Z487" s="338"/>
    </row>
    <row r="488" spans="1:53" ht="27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25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67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customHeight="1" x14ac:dyDescent="0.25">
      <c r="A492" s="357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8"/>
      <c r="Z492" s="338"/>
    </row>
    <row r="493" spans="1:53" ht="27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15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54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90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2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0</v>
      </c>
      <c r="W497" s="345">
        <f>IFERROR(W493/H493,"0")+IFERROR(W494/H494,"0")+IFERROR(W495/H495,"0")+IFERROR(W496/H496,"0")</f>
        <v>0</v>
      </c>
      <c r="X497" s="345">
        <f>IFERROR(IF(X493="",0,X493),"0")+IFERROR(IF(X494="",0,X494),"0")+IFERROR(IF(X495="",0,X495),"0")+IFERROR(IF(X496="",0,X496),"0")</f>
        <v>0</v>
      </c>
      <c r="Y497" s="346"/>
      <c r="Z497" s="346"/>
    </row>
    <row r="498" spans="1:53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0</v>
      </c>
      <c r="W498" s="345">
        <f>IFERROR(SUM(W493:W496),"0")</f>
        <v>0</v>
      </c>
      <c r="X498" s="37"/>
      <c r="Y498" s="346"/>
      <c r="Z498" s="346"/>
    </row>
    <row r="499" spans="1:53" ht="14.25" customHeight="1" x14ac:dyDescent="0.25">
      <c r="A499" s="357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8"/>
      <c r="Z499" s="338"/>
    </row>
    <row r="500" spans="1:53" ht="27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86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59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88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371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570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406"/>
      <c r="N507" s="436" t="s">
        <v>676</v>
      </c>
      <c r="O507" s="437"/>
      <c r="P507" s="437"/>
      <c r="Q507" s="437"/>
      <c r="R507" s="437"/>
      <c r="S507" s="437"/>
      <c r="T507" s="438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15985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16029.84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406"/>
      <c r="N508" s="436" t="s">
        <v>677</v>
      </c>
      <c r="O508" s="437"/>
      <c r="P508" s="437"/>
      <c r="Q508" s="437"/>
      <c r="R508" s="437"/>
      <c r="S508" s="437"/>
      <c r="T508" s="438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16748.324098124096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16795.309999999998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406"/>
      <c r="N509" s="436" t="s">
        <v>678</v>
      </c>
      <c r="O509" s="437"/>
      <c r="P509" s="437"/>
      <c r="Q509" s="437"/>
      <c r="R509" s="437"/>
      <c r="S509" s="437"/>
      <c r="T509" s="438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27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27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406"/>
      <c r="N510" s="436" t="s">
        <v>680</v>
      </c>
      <c r="O510" s="437"/>
      <c r="P510" s="437"/>
      <c r="Q510" s="437"/>
      <c r="R510" s="437"/>
      <c r="S510" s="437"/>
      <c r="T510" s="438"/>
      <c r="U510" s="37" t="s">
        <v>65</v>
      </c>
      <c r="V510" s="345">
        <f>GrossWeightTotal+PalletQtyTotal*25</f>
        <v>17423.324098124096</v>
      </c>
      <c r="W510" s="345">
        <f>GrossWeightTotalR+PalletQtyTotalR*25</f>
        <v>17470.309999999998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406"/>
      <c r="N511" s="436" t="s">
        <v>681</v>
      </c>
      <c r="O511" s="437"/>
      <c r="P511" s="437"/>
      <c r="Q511" s="437"/>
      <c r="R511" s="437"/>
      <c r="S511" s="437"/>
      <c r="T511" s="438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1901.7953342953342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1907</v>
      </c>
      <c r="X511" s="37"/>
      <c r="Y511" s="346"/>
      <c r="Z511" s="346"/>
    </row>
    <row r="512" spans="1:53" ht="14.25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406"/>
      <c r="N512" s="436" t="s">
        <v>682</v>
      </c>
      <c r="O512" s="437"/>
      <c r="P512" s="437"/>
      <c r="Q512" s="437"/>
      <c r="R512" s="437"/>
      <c r="S512" s="437"/>
      <c r="T512" s="438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31.968359999999993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60" t="s">
        <v>96</v>
      </c>
      <c r="D514" s="539"/>
      <c r="E514" s="539"/>
      <c r="F514" s="390"/>
      <c r="G514" s="360" t="s">
        <v>226</v>
      </c>
      <c r="H514" s="539"/>
      <c r="I514" s="539"/>
      <c r="J514" s="539"/>
      <c r="K514" s="539"/>
      <c r="L514" s="539"/>
      <c r="M514" s="539"/>
      <c r="N514" s="539"/>
      <c r="O514" s="390"/>
      <c r="P514" s="336" t="s">
        <v>444</v>
      </c>
      <c r="Q514" s="360" t="s">
        <v>448</v>
      </c>
      <c r="R514" s="390"/>
      <c r="S514" s="360" t="s">
        <v>501</v>
      </c>
      <c r="T514" s="390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627" t="s">
        <v>685</v>
      </c>
      <c r="B515" s="360" t="s">
        <v>59</v>
      </c>
      <c r="C515" s="360" t="s">
        <v>97</v>
      </c>
      <c r="D515" s="360" t="s">
        <v>105</v>
      </c>
      <c r="E515" s="360" t="s">
        <v>96</v>
      </c>
      <c r="F515" s="360" t="s">
        <v>218</v>
      </c>
      <c r="G515" s="360" t="s">
        <v>227</v>
      </c>
      <c r="H515" s="360" t="s">
        <v>234</v>
      </c>
      <c r="I515" s="360" t="s">
        <v>253</v>
      </c>
      <c r="J515" s="360" t="s">
        <v>312</v>
      </c>
      <c r="K515" s="337"/>
      <c r="L515" s="360" t="s">
        <v>315</v>
      </c>
      <c r="M515" s="360" t="s">
        <v>335</v>
      </c>
      <c r="N515" s="360" t="s">
        <v>417</v>
      </c>
      <c r="O515" s="360" t="s">
        <v>435</v>
      </c>
      <c r="P515" s="360" t="s">
        <v>445</v>
      </c>
      <c r="Q515" s="360" t="s">
        <v>449</v>
      </c>
      <c r="R515" s="360" t="s">
        <v>476</v>
      </c>
      <c r="S515" s="360" t="s">
        <v>502</v>
      </c>
      <c r="T515" s="360" t="s">
        <v>553</v>
      </c>
      <c r="U515" s="360" t="s">
        <v>577</v>
      </c>
      <c r="V515" s="360" t="s">
        <v>628</v>
      </c>
      <c r="Z515" s="52"/>
      <c r="AC515" s="337"/>
    </row>
    <row r="516" spans="1:29" ht="13.5" customHeight="1" thickBot="1" x14ac:dyDescent="0.25">
      <c r="A516" s="628"/>
      <c r="B516" s="361"/>
      <c r="C516" s="361"/>
      <c r="D516" s="361"/>
      <c r="E516" s="361"/>
      <c r="F516" s="361"/>
      <c r="G516" s="361"/>
      <c r="H516" s="361"/>
      <c r="I516" s="361"/>
      <c r="J516" s="361"/>
      <c r="K516" s="337"/>
      <c r="L516" s="361"/>
      <c r="M516" s="361"/>
      <c r="N516" s="361"/>
      <c r="O516" s="361"/>
      <c r="P516" s="361"/>
      <c r="Q516" s="361"/>
      <c r="R516" s="361"/>
      <c r="S516" s="361"/>
      <c r="T516" s="361"/>
      <c r="U516" s="361"/>
      <c r="V516" s="361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0</v>
      </c>
      <c r="D517" s="46">
        <f>IFERROR(W57*1,"0")+IFERROR(W58*1,"0")+IFERROR(W59*1,"0")+IFERROR(W60*1,"0")</f>
        <v>2640.6000000000004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17" s="46">
        <f>IFERROR(W133*1,"0")+IFERROR(W134*1,"0")+IFERROR(W135*1,"0")+IFERROR(W136*1,"0")</f>
        <v>0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802.2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2815.2000000000003</v>
      </c>
      <c r="N517" s="46">
        <f>IFERROR(W283*1,"0")+IFERROR(W284*1,"0")+IFERROR(W285*1,"0")+IFERROR(W286*1,"0")+IFERROR(W287*1,"0")+IFERROR(W288*1,"0")+IFERROR(W289*1,"0")+IFERROR(W290*1,"0")+IFERROR(W294*1,"0")+IFERROR(W295*1,"0")</f>
        <v>6404.4000000000005</v>
      </c>
      <c r="O517" s="46">
        <f>IFERROR(W300*1,"0")+IFERROR(W304*1,"0")+IFERROR(W308*1,"0")+IFERROR(W312*1,"0")</f>
        <v>0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1005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1003.8000000000001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1202.6400000000001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156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3"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361:T361"/>
    <mergeCell ref="N247:R247"/>
    <mergeCell ref="N182:R182"/>
    <mergeCell ref="D184:E184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O5:P5"/>
    <mergeCell ref="N143:R143"/>
    <mergeCell ref="F17:F18"/>
    <mergeCell ref="N235:R235"/>
    <mergeCell ref="A322:X322"/>
    <mergeCell ref="N86:T86"/>
    <mergeCell ref="D278:E278"/>
    <mergeCell ref="D163:E163"/>
    <mergeCell ref="D234:E234"/>
    <mergeCell ref="N136:R136"/>
    <mergeCell ref="N185:R185"/>
    <mergeCell ref="N312:R312"/>
    <mergeCell ref="D244:E244"/>
    <mergeCell ref="N242:T242"/>
    <mergeCell ref="A13:L13"/>
    <mergeCell ref="A19:X19"/>
    <mergeCell ref="N165:T165"/>
    <mergeCell ref="D102:E102"/>
    <mergeCell ref="N259:R259"/>
    <mergeCell ref="J9:L9"/>
    <mergeCell ref="R5:S5"/>
    <mergeCell ref="N156:R156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D22:E22"/>
    <mergeCell ref="D155:E155"/>
    <mergeCell ref="N277:R277"/>
    <mergeCell ref="D149:E149"/>
    <mergeCell ref="N51:R51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D7:L7"/>
    <mergeCell ref="A208:M209"/>
    <mergeCell ref="A379:M380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2:R32"/>
    <mergeCell ref="N330:R330"/>
    <mergeCell ref="N97:R97"/>
    <mergeCell ref="N43:T43"/>
    <mergeCell ref="N187:R187"/>
    <mergeCell ref="N26:R26"/>
    <mergeCell ref="D172:E172"/>
    <mergeCell ref="N153:R153"/>
    <mergeCell ref="N249:T249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89:E89"/>
    <mergeCell ref="D393:E393"/>
    <mergeCell ref="D418:E418"/>
    <mergeCell ref="N254:R254"/>
    <mergeCell ref="N45:R45"/>
    <mergeCell ref="N216:R216"/>
    <mergeCell ref="D153:E153"/>
    <mergeCell ref="N430:T430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T5:U5"/>
    <mergeCell ref="A137:M138"/>
    <mergeCell ref="N174:R174"/>
    <mergeCell ref="D190:E190"/>
    <mergeCell ref="U17:U18"/>
    <mergeCell ref="D246:E246"/>
    <mergeCell ref="N445:R445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T6:U9"/>
    <mergeCell ref="N77:R77"/>
    <mergeCell ref="A415:X415"/>
    <mergeCell ref="N29:R29"/>
    <mergeCell ref="N31:R31"/>
    <mergeCell ref="D68:E68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N309:T309"/>
    <mergeCell ref="A64:X64"/>
    <mergeCell ref="A107:X107"/>
    <mergeCell ref="D52:E52"/>
    <mergeCell ref="D27:E27"/>
    <mergeCell ref="N15:R16"/>
    <mergeCell ref="D116:E116"/>
    <mergeCell ref="N194:R194"/>
    <mergeCell ref="D91:E91"/>
    <mergeCell ref="A42:M43"/>
    <mergeCell ref="D93:E93"/>
    <mergeCell ref="N99:R99"/>
    <mergeCell ref="N74:R74"/>
    <mergeCell ref="N101:R101"/>
    <mergeCell ref="D109:E109"/>
    <mergeCell ref="N76:R76"/>
    <mergeCell ref="A5:C5"/>
    <mergeCell ref="N356:T356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A17:A18"/>
    <mergeCell ref="K17:K18"/>
    <mergeCell ref="A20:X20"/>
    <mergeCell ref="C17:C18"/>
    <mergeCell ref="N231:R231"/>
    <mergeCell ref="N291:T291"/>
    <mergeCell ref="D103:E103"/>
    <mergeCell ref="A6:C6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N438:T43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I17:I18"/>
    <mergeCell ref="N237:T237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D229:E229"/>
    <mergeCell ref="N379:T379"/>
    <mergeCell ref="D400:E400"/>
    <mergeCell ref="N236:R236"/>
    <mergeCell ref="D77:E77"/>
    <mergeCell ref="D108:E108"/>
    <mergeCell ref="N223:R223"/>
    <mergeCell ref="N145:T145"/>
    <mergeCell ref="N233:R233"/>
    <mergeCell ref="N37:R37"/>
    <mergeCell ref="A267:M268"/>
    <mergeCell ref="D276:E276"/>
    <mergeCell ref="D341:E341"/>
    <mergeCell ref="N72:R72"/>
    <mergeCell ref="D342:E342"/>
    <mergeCell ref="D336:E336"/>
    <mergeCell ref="N389:R389"/>
    <mergeCell ref="N327:R327"/>
    <mergeCell ref="N372:T372"/>
    <mergeCell ref="N46:T46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177:T177"/>
    <mergeCell ref="N75:R75"/>
    <mergeCell ref="A105:M106"/>
    <mergeCell ref="A305:M306"/>
    <mergeCell ref="N342:R342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N504:R504"/>
    <mergeCell ref="A147:X147"/>
    <mergeCell ref="N172:R172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495:E495"/>
    <mergeCell ref="D326:E326"/>
    <mergeCell ref="N128:R128"/>
    <mergeCell ref="N426:R426"/>
    <mergeCell ref="N364:R364"/>
    <mergeCell ref="D432:E432"/>
    <mergeCell ref="D236:E236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2024-02-13T10:11:24Z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