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168B303-D77A-4925-9C12-8D1FBC5A2B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10" i="1" s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N500" i="1"/>
  <c r="V498" i="1"/>
  <c r="V497" i="1"/>
  <c r="W496" i="1"/>
  <c r="X496" i="1" s="1"/>
  <c r="W495" i="1"/>
  <c r="X495" i="1" s="1"/>
  <c r="W494" i="1"/>
  <c r="X494" i="1" s="1"/>
  <c r="W493" i="1"/>
  <c r="V491" i="1"/>
  <c r="W490" i="1"/>
  <c r="V490" i="1"/>
  <c r="X489" i="1"/>
  <c r="W489" i="1"/>
  <c r="X488" i="1"/>
  <c r="X490" i="1" s="1"/>
  <c r="W488" i="1"/>
  <c r="W491" i="1" s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V476" i="1"/>
  <c r="W475" i="1"/>
  <c r="V475" i="1"/>
  <c r="X474" i="1"/>
  <c r="W474" i="1"/>
  <c r="N474" i="1"/>
  <c r="W473" i="1"/>
  <c r="X473" i="1" s="1"/>
  <c r="N473" i="1"/>
  <c r="X472" i="1"/>
  <c r="W472" i="1"/>
  <c r="W476" i="1" s="1"/>
  <c r="N472" i="1"/>
  <c r="V470" i="1"/>
  <c r="V469" i="1"/>
  <c r="X468" i="1"/>
  <c r="W468" i="1"/>
  <c r="N468" i="1"/>
  <c r="W467" i="1"/>
  <c r="X467" i="1" s="1"/>
  <c r="N467" i="1"/>
  <c r="X466" i="1"/>
  <c r="W466" i="1"/>
  <c r="N466" i="1"/>
  <c r="W465" i="1"/>
  <c r="X465" i="1" s="1"/>
  <c r="N465" i="1"/>
  <c r="X464" i="1"/>
  <c r="W464" i="1"/>
  <c r="N464" i="1"/>
  <c r="W463" i="1"/>
  <c r="N463" i="1"/>
  <c r="V461" i="1"/>
  <c r="V460" i="1"/>
  <c r="W459" i="1"/>
  <c r="X459" i="1" s="1"/>
  <c r="N459" i="1"/>
  <c r="X458" i="1"/>
  <c r="X460" i="1" s="1"/>
  <c r="W458" i="1"/>
  <c r="N458" i="1"/>
  <c r="V456" i="1"/>
  <c r="V455" i="1"/>
  <c r="X454" i="1"/>
  <c r="W454" i="1"/>
  <c r="X453" i="1"/>
  <c r="W453" i="1"/>
  <c r="N453" i="1"/>
  <c r="W452" i="1"/>
  <c r="X452" i="1" s="1"/>
  <c r="N452" i="1"/>
  <c r="X451" i="1"/>
  <c r="W451" i="1"/>
  <c r="X450" i="1"/>
  <c r="W450" i="1"/>
  <c r="N450" i="1"/>
  <c r="W449" i="1"/>
  <c r="X449" i="1" s="1"/>
  <c r="N449" i="1"/>
  <c r="X448" i="1"/>
  <c r="W448" i="1"/>
  <c r="N448" i="1"/>
  <c r="W447" i="1"/>
  <c r="X447" i="1" s="1"/>
  <c r="W446" i="1"/>
  <c r="X446" i="1" s="1"/>
  <c r="N446" i="1"/>
  <c r="X445" i="1"/>
  <c r="W445" i="1"/>
  <c r="X444" i="1"/>
  <c r="W444" i="1"/>
  <c r="N444" i="1"/>
  <c r="W443" i="1"/>
  <c r="X443" i="1" s="1"/>
  <c r="N443" i="1"/>
  <c r="X442" i="1"/>
  <c r="W442" i="1"/>
  <c r="W456" i="1" s="1"/>
  <c r="N442" i="1"/>
  <c r="V438" i="1"/>
  <c r="W437" i="1"/>
  <c r="V437" i="1"/>
  <c r="X436" i="1"/>
  <c r="X437" i="1" s="1"/>
  <c r="W436" i="1"/>
  <c r="W438" i="1" s="1"/>
  <c r="N436" i="1"/>
  <c r="V434" i="1"/>
  <c r="W433" i="1"/>
  <c r="V433" i="1"/>
  <c r="X432" i="1"/>
  <c r="X433" i="1" s="1"/>
  <c r="W432" i="1"/>
  <c r="W434" i="1" s="1"/>
  <c r="N432" i="1"/>
  <c r="V430" i="1"/>
  <c r="V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X422" i="1"/>
  <c r="W422" i="1"/>
  <c r="N422" i="1"/>
  <c r="V420" i="1"/>
  <c r="W419" i="1"/>
  <c r="V419" i="1"/>
  <c r="X418" i="1"/>
  <c r="W418" i="1"/>
  <c r="N418" i="1"/>
  <c r="W417" i="1"/>
  <c r="N417" i="1"/>
  <c r="V414" i="1"/>
  <c r="V413" i="1"/>
  <c r="W412" i="1"/>
  <c r="X412" i="1" s="1"/>
  <c r="N412" i="1"/>
  <c r="X411" i="1"/>
  <c r="W411" i="1"/>
  <c r="N411" i="1"/>
  <c r="W410" i="1"/>
  <c r="N410" i="1"/>
  <c r="X409" i="1"/>
  <c r="W409" i="1"/>
  <c r="N409" i="1"/>
  <c r="V407" i="1"/>
  <c r="W406" i="1"/>
  <c r="V406" i="1"/>
  <c r="X405" i="1"/>
  <c r="X406" i="1" s="1"/>
  <c r="W405" i="1"/>
  <c r="W407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N398" i="1"/>
  <c r="V396" i="1"/>
  <c r="V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X384" i="1" s="1"/>
  <c r="N384" i="1"/>
  <c r="X383" i="1"/>
  <c r="W383" i="1"/>
  <c r="N383" i="1"/>
  <c r="W382" i="1"/>
  <c r="N382" i="1"/>
  <c r="V380" i="1"/>
  <c r="V379" i="1"/>
  <c r="W378" i="1"/>
  <c r="N378" i="1"/>
  <c r="X377" i="1"/>
  <c r="W377" i="1"/>
  <c r="N377" i="1"/>
  <c r="V373" i="1"/>
  <c r="W372" i="1"/>
  <c r="V372" i="1"/>
  <c r="X371" i="1"/>
  <c r="X372" i="1" s="1"/>
  <c r="W371" i="1"/>
  <c r="W373" i="1" s="1"/>
  <c r="N371" i="1"/>
  <c r="V369" i="1"/>
  <c r="V368" i="1"/>
  <c r="X367" i="1"/>
  <c r="W367" i="1"/>
  <c r="N367" i="1"/>
  <c r="W366" i="1"/>
  <c r="X366" i="1" s="1"/>
  <c r="N366" i="1"/>
  <c r="X365" i="1"/>
  <c r="W365" i="1"/>
  <c r="N365" i="1"/>
  <c r="W364" i="1"/>
  <c r="N364" i="1"/>
  <c r="V362" i="1"/>
  <c r="V361" i="1"/>
  <c r="W360" i="1"/>
  <c r="X360" i="1" s="1"/>
  <c r="N360" i="1"/>
  <c r="X359" i="1"/>
  <c r="X361" i="1" s="1"/>
  <c r="W359" i="1"/>
  <c r="W361" i="1" s="1"/>
  <c r="N359" i="1"/>
  <c r="V357" i="1"/>
  <c r="V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V348" i="1"/>
  <c r="W347" i="1"/>
  <c r="V347" i="1"/>
  <c r="X346" i="1"/>
  <c r="X347" i="1" s="1"/>
  <c r="W346" i="1"/>
  <c r="W348" i="1" s="1"/>
  <c r="N346" i="1"/>
  <c r="V344" i="1"/>
  <c r="V343" i="1"/>
  <c r="X342" i="1"/>
  <c r="W342" i="1"/>
  <c r="N342" i="1"/>
  <c r="W341" i="1"/>
  <c r="V339" i="1"/>
  <c r="W338" i="1"/>
  <c r="V338" i="1"/>
  <c r="X337" i="1"/>
  <c r="W337" i="1"/>
  <c r="N337" i="1"/>
  <c r="W336" i="1"/>
  <c r="X336" i="1" s="1"/>
  <c r="N336" i="1"/>
  <c r="X335" i="1"/>
  <c r="W335" i="1"/>
  <c r="W339" i="1" s="1"/>
  <c r="N335" i="1"/>
  <c r="V333" i="1"/>
  <c r="V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X326" i="1" s="1"/>
  <c r="N326" i="1"/>
  <c r="X325" i="1"/>
  <c r="W325" i="1"/>
  <c r="N325" i="1"/>
  <c r="W324" i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X294" i="1"/>
  <c r="X296" i="1" s="1"/>
  <c r="W294" i="1"/>
  <c r="W296" i="1" s="1"/>
  <c r="N294" i="1"/>
  <c r="V292" i="1"/>
  <c r="V291" i="1"/>
  <c r="X290" i="1"/>
  <c r="W290" i="1"/>
  <c r="N290" i="1"/>
  <c r="W289" i="1"/>
  <c r="X289" i="1" s="1"/>
  <c r="N289" i="1"/>
  <c r="X288" i="1"/>
  <c r="W288" i="1"/>
  <c r="N288" i="1"/>
  <c r="W287" i="1"/>
  <c r="X287" i="1" s="1"/>
  <c r="N287" i="1"/>
  <c r="X286" i="1"/>
  <c r="W286" i="1"/>
  <c r="N286" i="1"/>
  <c r="W285" i="1"/>
  <c r="X285" i="1" s="1"/>
  <c r="N285" i="1"/>
  <c r="X284" i="1"/>
  <c r="W284" i="1"/>
  <c r="N284" i="1"/>
  <c r="W283" i="1"/>
  <c r="N283" i="1"/>
  <c r="V280" i="1"/>
  <c r="V279" i="1"/>
  <c r="W278" i="1"/>
  <c r="X278" i="1" s="1"/>
  <c r="N278" i="1"/>
  <c r="X277" i="1"/>
  <c r="W277" i="1"/>
  <c r="N277" i="1"/>
  <c r="W276" i="1"/>
  <c r="N276" i="1"/>
  <c r="V274" i="1"/>
  <c r="V273" i="1"/>
  <c r="W272" i="1"/>
  <c r="X272" i="1" s="1"/>
  <c r="N272" i="1"/>
  <c r="X271" i="1"/>
  <c r="W271" i="1"/>
  <c r="X270" i="1"/>
  <c r="X273" i="1" s="1"/>
  <c r="W270" i="1"/>
  <c r="V268" i="1"/>
  <c r="V267" i="1"/>
  <c r="W266" i="1"/>
  <c r="X266" i="1" s="1"/>
  <c r="N266" i="1"/>
  <c r="X265" i="1"/>
  <c r="W265" i="1"/>
  <c r="N265" i="1"/>
  <c r="W264" i="1"/>
  <c r="N264" i="1"/>
  <c r="V262" i="1"/>
  <c r="V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N253" i="1"/>
  <c r="W252" i="1"/>
  <c r="X252" i="1" s="1"/>
  <c r="N252" i="1"/>
  <c r="X251" i="1"/>
  <c r="X261" i="1" s="1"/>
  <c r="W251" i="1"/>
  <c r="W261" i="1" s="1"/>
  <c r="N251" i="1"/>
  <c r="V249" i="1"/>
  <c r="V248" i="1"/>
  <c r="X247" i="1"/>
  <c r="W247" i="1"/>
  <c r="N247" i="1"/>
  <c r="W246" i="1"/>
  <c r="X246" i="1" s="1"/>
  <c r="N246" i="1"/>
  <c r="X245" i="1"/>
  <c r="W245" i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W237" i="1" s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L517" i="1" s="1"/>
  <c r="V209" i="1"/>
  <c r="W208" i="1"/>
  <c r="V208" i="1"/>
  <c r="X207" i="1"/>
  <c r="X208" i="1" s="1"/>
  <c r="W207" i="1"/>
  <c r="J517" i="1" s="1"/>
  <c r="N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X158" i="1" s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17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X124" i="1"/>
  <c r="W124" i="1"/>
  <c r="N124" i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W120" i="1" s="1"/>
  <c r="N108" i="1"/>
  <c r="V106" i="1"/>
  <c r="V105" i="1"/>
  <c r="X104" i="1"/>
  <c r="W104" i="1"/>
  <c r="N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6" i="1" s="1"/>
  <c r="N97" i="1"/>
  <c r="V95" i="1"/>
  <c r="V94" i="1"/>
  <c r="W93" i="1"/>
  <c r="X93" i="1" s="1"/>
  <c r="N93" i="1"/>
  <c r="X92" i="1"/>
  <c r="W92" i="1"/>
  <c r="N92" i="1"/>
  <c r="W91" i="1"/>
  <c r="X91" i="1" s="1"/>
  <c r="N91" i="1"/>
  <c r="X90" i="1"/>
  <c r="W90" i="1"/>
  <c r="X89" i="1"/>
  <c r="W89" i="1"/>
  <c r="W94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X86" i="1" s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D517" i="1" s="1"/>
  <c r="N57" i="1"/>
  <c r="V54" i="1"/>
  <c r="V53" i="1"/>
  <c r="X52" i="1"/>
  <c r="W52" i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N26" i="1"/>
  <c r="V24" i="1"/>
  <c r="V23" i="1"/>
  <c r="V511" i="1" s="1"/>
  <c r="W22" i="1"/>
  <c r="N22" i="1"/>
  <c r="H10" i="1"/>
  <c r="H9" i="1"/>
  <c r="A9" i="1"/>
  <c r="D7" i="1"/>
  <c r="O6" i="1"/>
  <c r="N2" i="1"/>
  <c r="F10" i="1" l="1"/>
  <c r="J9" i="1"/>
  <c r="F9" i="1"/>
  <c r="A10" i="1"/>
  <c r="X94" i="1"/>
  <c r="X119" i="1"/>
  <c r="X129" i="1"/>
  <c r="X176" i="1"/>
  <c r="B517" i="1"/>
  <c r="W509" i="1"/>
  <c r="W508" i="1"/>
  <c r="W23" i="1"/>
  <c r="X22" i="1"/>
  <c r="X23" i="1" s="1"/>
  <c r="W2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17" i="1"/>
  <c r="W54" i="1"/>
  <c r="X51" i="1"/>
  <c r="X53" i="1" s="1"/>
  <c r="W53" i="1"/>
  <c r="W95" i="1"/>
  <c r="W130" i="1"/>
  <c r="W137" i="1"/>
  <c r="W145" i="1"/>
  <c r="W165" i="1"/>
  <c r="W169" i="1"/>
  <c r="W197" i="1"/>
  <c r="W203" i="1"/>
  <c r="W219" i="1"/>
  <c r="W268" i="1"/>
  <c r="W274" i="1"/>
  <c r="W279" i="1"/>
  <c r="X276" i="1"/>
  <c r="X279" i="1" s="1"/>
  <c r="W344" i="1"/>
  <c r="X341" i="1"/>
  <c r="X343" i="1" s="1"/>
  <c r="W455" i="1"/>
  <c r="W461" i="1"/>
  <c r="W470" i="1"/>
  <c r="X463" i="1"/>
  <c r="X469" i="1" s="1"/>
  <c r="W469" i="1"/>
  <c r="H517" i="1"/>
  <c r="Q517" i="1"/>
  <c r="W61" i="1"/>
  <c r="W86" i="1"/>
  <c r="W105" i="1"/>
  <c r="W119" i="1"/>
  <c r="W158" i="1"/>
  <c r="W177" i="1"/>
  <c r="V507" i="1"/>
  <c r="W62" i="1"/>
  <c r="E517" i="1"/>
  <c r="W87" i="1"/>
  <c r="X97" i="1"/>
  <c r="X105" i="1" s="1"/>
  <c r="X133" i="1"/>
  <c r="X137" i="1" s="1"/>
  <c r="W138" i="1"/>
  <c r="G517" i="1"/>
  <c r="W146" i="1"/>
  <c r="I517" i="1"/>
  <c r="W164" i="1"/>
  <c r="X167" i="1"/>
  <c r="X169" i="1" s="1"/>
  <c r="X179" i="1"/>
  <c r="X196" i="1" s="1"/>
  <c r="X199" i="1"/>
  <c r="X203" i="1" s="1"/>
  <c r="W209" i="1"/>
  <c r="X212" i="1"/>
  <c r="X218" i="1" s="1"/>
  <c r="W218" i="1"/>
  <c r="X222" i="1"/>
  <c r="X237" i="1" s="1"/>
  <c r="W238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73" i="1"/>
  <c r="W280" i="1"/>
  <c r="N517" i="1"/>
  <c r="W292" i="1"/>
  <c r="X283" i="1"/>
  <c r="X291" i="1" s="1"/>
  <c r="W291" i="1"/>
  <c r="W297" i="1"/>
  <c r="O517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7" i="1"/>
  <c r="W319" i="1"/>
  <c r="X318" i="1"/>
  <c r="X319" i="1" s="1"/>
  <c r="W320" i="1"/>
  <c r="W333" i="1"/>
  <c r="X324" i="1"/>
  <c r="X332" i="1" s="1"/>
  <c r="W332" i="1"/>
  <c r="X338" i="1"/>
  <c r="W343" i="1"/>
  <c r="X356" i="1"/>
  <c r="W356" i="1"/>
  <c r="W362" i="1"/>
  <c r="W369" i="1"/>
  <c r="X364" i="1"/>
  <c r="X368" i="1" s="1"/>
  <c r="W368" i="1"/>
  <c r="X378" i="1"/>
  <c r="X379" i="1" s="1"/>
  <c r="S517" i="1"/>
  <c r="W380" i="1"/>
  <c r="W395" i="1"/>
  <c r="X382" i="1"/>
  <c r="X395" i="1" s="1"/>
  <c r="W396" i="1"/>
  <c r="W403" i="1"/>
  <c r="X398" i="1"/>
  <c r="X402" i="1" s="1"/>
  <c r="W402" i="1"/>
  <c r="X410" i="1"/>
  <c r="X413" i="1" s="1"/>
  <c r="W414" i="1"/>
  <c r="X429" i="1"/>
  <c r="X423" i="1"/>
  <c r="W429" i="1"/>
  <c r="V517" i="1"/>
  <c r="W485" i="1"/>
  <c r="X480" i="1"/>
  <c r="X485" i="1" s="1"/>
  <c r="W486" i="1"/>
  <c r="W497" i="1"/>
  <c r="X493" i="1"/>
  <c r="X497" i="1" s="1"/>
  <c r="W498" i="1"/>
  <c r="M517" i="1"/>
  <c r="U517" i="1"/>
  <c r="R517" i="1"/>
  <c r="W357" i="1"/>
  <c r="W379" i="1"/>
  <c r="W413" i="1"/>
  <c r="T517" i="1"/>
  <c r="W420" i="1"/>
  <c r="X417" i="1"/>
  <c r="X419" i="1" s="1"/>
  <c r="W430" i="1"/>
  <c r="X455" i="1"/>
  <c r="W460" i="1"/>
  <c r="X475" i="1"/>
  <c r="W505" i="1"/>
  <c r="X500" i="1"/>
  <c r="X505" i="1" s="1"/>
  <c r="W506" i="1"/>
  <c r="W507" i="1" l="1"/>
  <c r="W511" i="1"/>
  <c r="X512" i="1"/>
  <c r="W510" i="1"/>
</calcChain>
</file>

<file path=xl/sharedStrings.xml><?xml version="1.0" encoding="utf-8"?>
<sst xmlns="http://schemas.openxmlformats.org/spreadsheetml/2006/main" count="2183" uniqueCount="723">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</sst>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7"/>
  <sheetViews>
    <sheetView showGridLines="0" tabSelected="1" topLeftCell="A491" zoomScaleNormal="100" zoomScaleSheetLayoutView="100" workbookViewId="0">
      <selection activeCell="Z512" sqref="Z512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52" t="s">
        <v>0</v>
      </c>
      <c r="E1" s="453"/>
      <c r="F1" s="453"/>
      <c r="G1" s="12" t="s">
        <v>1</v>
      </c>
      <c r="H1" s="452" t="s">
        <v>2</v>
      </c>
      <c r="I1" s="453"/>
      <c r="J1" s="453"/>
      <c r="K1" s="453"/>
      <c r="L1" s="453"/>
      <c r="M1" s="453"/>
      <c r="N1" s="453"/>
      <c r="O1" s="453"/>
      <c r="P1" s="711" t="s">
        <v>3</v>
      </c>
      <c r="Q1" s="453"/>
      <c r="R1" s="4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78" t="s">
        <v>8</v>
      </c>
      <c r="B5" s="437"/>
      <c r="C5" s="438"/>
      <c r="D5" s="379"/>
      <c r="E5" s="381"/>
      <c r="F5" s="665" t="s">
        <v>9</v>
      </c>
      <c r="G5" s="438"/>
      <c r="H5" s="379"/>
      <c r="I5" s="380"/>
      <c r="J5" s="380"/>
      <c r="K5" s="380"/>
      <c r="L5" s="381"/>
      <c r="N5" s="24" t="s">
        <v>10</v>
      </c>
      <c r="O5" s="602">
        <v>45333</v>
      </c>
      <c r="P5" s="435"/>
      <c r="R5" s="689" t="s">
        <v>11</v>
      </c>
      <c r="S5" s="406"/>
      <c r="T5" s="528" t="s">
        <v>12</v>
      </c>
      <c r="U5" s="435"/>
      <c r="Z5" s="51"/>
      <c r="AA5" s="51"/>
      <c r="AB5" s="51"/>
    </row>
    <row r="6" spans="1:29" s="341" customFormat="1" ht="24" customHeight="1" x14ac:dyDescent="0.2">
      <c r="A6" s="478" t="s">
        <v>13</v>
      </c>
      <c r="B6" s="437"/>
      <c r="C6" s="438"/>
      <c r="D6" s="635" t="s">
        <v>14</v>
      </c>
      <c r="E6" s="636"/>
      <c r="F6" s="636"/>
      <c r="G6" s="636"/>
      <c r="H6" s="636"/>
      <c r="I6" s="636"/>
      <c r="J6" s="636"/>
      <c r="K6" s="636"/>
      <c r="L6" s="435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Воскресенье</v>
      </c>
      <c r="P6" s="348"/>
      <c r="R6" s="405" t="s">
        <v>16</v>
      </c>
      <c r="S6" s="406"/>
      <c r="T6" s="533" t="s">
        <v>17</v>
      </c>
      <c r="U6" s="394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5" t="str">
        <f>IFERROR(VLOOKUP(DeliveryAddress,Table,3,0),1)</f>
        <v>4</v>
      </c>
      <c r="E7" s="566"/>
      <c r="F7" s="566"/>
      <c r="G7" s="566"/>
      <c r="H7" s="566"/>
      <c r="I7" s="566"/>
      <c r="J7" s="566"/>
      <c r="K7" s="566"/>
      <c r="L7" s="567"/>
      <c r="N7" s="24"/>
      <c r="O7" s="42"/>
      <c r="P7" s="42"/>
      <c r="R7" s="355"/>
      <c r="S7" s="406"/>
      <c r="T7" s="534"/>
      <c r="U7" s="535"/>
      <c r="Z7" s="51"/>
      <c r="AA7" s="51"/>
      <c r="AB7" s="51"/>
    </row>
    <row r="8" spans="1:29" s="341" customFormat="1" ht="25.5" customHeight="1" x14ac:dyDescent="0.2">
      <c r="A8" s="703" t="s">
        <v>18</v>
      </c>
      <c r="B8" s="352"/>
      <c r="C8" s="353"/>
      <c r="D8" s="445"/>
      <c r="E8" s="446"/>
      <c r="F8" s="446"/>
      <c r="G8" s="446"/>
      <c r="H8" s="446"/>
      <c r="I8" s="446"/>
      <c r="J8" s="446"/>
      <c r="K8" s="446"/>
      <c r="L8" s="447"/>
      <c r="N8" s="24" t="s">
        <v>19</v>
      </c>
      <c r="O8" s="434">
        <v>0.33333333333333331</v>
      </c>
      <c r="P8" s="435"/>
      <c r="R8" s="355"/>
      <c r="S8" s="406"/>
      <c r="T8" s="534"/>
      <c r="U8" s="535"/>
      <c r="Z8" s="51"/>
      <c r="AA8" s="51"/>
      <c r="AB8" s="51"/>
    </row>
    <row r="9" spans="1:29" s="341" customFormat="1" ht="39.950000000000003" customHeight="1" x14ac:dyDescent="0.2">
      <c r="A9" s="5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502"/>
      <c r="E9" s="359"/>
      <c r="F9" s="5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602"/>
      <c r="P9" s="435"/>
      <c r="R9" s="355"/>
      <c r="S9" s="406"/>
      <c r="T9" s="536"/>
      <c r="U9" s="53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502"/>
      <c r="E10" s="359"/>
      <c r="F10" s="5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616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34"/>
      <c r="P10" s="435"/>
      <c r="S10" s="24" t="s">
        <v>22</v>
      </c>
      <c r="T10" s="393" t="s">
        <v>23</v>
      </c>
      <c r="U10" s="394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4"/>
      <c r="P11" s="435"/>
      <c r="S11" s="24" t="s">
        <v>26</v>
      </c>
      <c r="T11" s="637" t="s">
        <v>27</v>
      </c>
      <c r="U11" s="638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6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31"/>
      <c r="P12" s="567"/>
      <c r="Q12" s="23"/>
      <c r="S12" s="24"/>
      <c r="T12" s="453"/>
      <c r="U12" s="355"/>
      <c r="Z12" s="51"/>
      <c r="AA12" s="51"/>
      <c r="AB12" s="51"/>
    </row>
    <row r="13" spans="1:29" s="341" customFormat="1" ht="23.25" customHeight="1" x14ac:dyDescent="0.2">
      <c r="A13" s="66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37"/>
      <c r="P13" s="638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6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85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14" t="s">
        <v>34</v>
      </c>
      <c r="O15" s="453"/>
      <c r="P15" s="453"/>
      <c r="Q15" s="453"/>
      <c r="R15" s="4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5"/>
      <c r="O16" s="515"/>
      <c r="P16" s="515"/>
      <c r="Q16" s="515"/>
      <c r="R16" s="51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7" t="s">
        <v>35</v>
      </c>
      <c r="B17" s="387" t="s">
        <v>36</v>
      </c>
      <c r="C17" s="499" t="s">
        <v>37</v>
      </c>
      <c r="D17" s="387" t="s">
        <v>38</v>
      </c>
      <c r="E17" s="461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460"/>
      <c r="P17" s="460"/>
      <c r="Q17" s="460"/>
      <c r="R17" s="461"/>
      <c r="S17" s="701" t="s">
        <v>48</v>
      </c>
      <c r="T17" s="438"/>
      <c r="U17" s="387" t="s">
        <v>49</v>
      </c>
      <c r="V17" s="387" t="s">
        <v>50</v>
      </c>
      <c r="W17" s="398" t="s">
        <v>51</v>
      </c>
      <c r="X17" s="387" t="s">
        <v>52</v>
      </c>
      <c r="Y17" s="416" t="s">
        <v>53</v>
      </c>
      <c r="Z17" s="416" t="s">
        <v>54</v>
      </c>
      <c r="AA17" s="416" t="s">
        <v>55</v>
      </c>
      <c r="AB17" s="417"/>
      <c r="AC17" s="418"/>
      <c r="AD17" s="483"/>
      <c r="BA17" s="409" t="s">
        <v>56</v>
      </c>
    </row>
    <row r="18" spans="1:53" ht="14.25" customHeight="1" x14ac:dyDescent="0.2">
      <c r="A18" s="388"/>
      <c r="B18" s="388"/>
      <c r="C18" s="388"/>
      <c r="D18" s="462"/>
      <c r="E18" s="464"/>
      <c r="F18" s="388"/>
      <c r="G18" s="388"/>
      <c r="H18" s="388"/>
      <c r="I18" s="388"/>
      <c r="J18" s="388"/>
      <c r="K18" s="388"/>
      <c r="L18" s="388"/>
      <c r="M18" s="388"/>
      <c r="N18" s="462"/>
      <c r="O18" s="463"/>
      <c r="P18" s="463"/>
      <c r="Q18" s="463"/>
      <c r="R18" s="464"/>
      <c r="S18" s="340" t="s">
        <v>57</v>
      </c>
      <c r="T18" s="340" t="s">
        <v>58</v>
      </c>
      <c r="U18" s="388"/>
      <c r="V18" s="388"/>
      <c r="W18" s="399"/>
      <c r="X18" s="388"/>
      <c r="Y18" s="606"/>
      <c r="Z18" s="606"/>
      <c r="AA18" s="419"/>
      <c r="AB18" s="420"/>
      <c r="AC18" s="421"/>
      <c r="AD18" s="484"/>
      <c r="BA18" s="355"/>
    </row>
    <row r="19" spans="1:53" ht="27.75" customHeight="1" x14ac:dyDescent="0.2">
      <c r="A19" s="396" t="s">
        <v>59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48"/>
      <c r="Z19" s="48"/>
    </row>
    <row r="20" spans="1:53" ht="16.5" customHeight="1" x14ac:dyDescent="0.25">
      <c r="A20" s="372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9"/>
      <c r="Z20" s="339"/>
    </row>
    <row r="21" spans="1:53" ht="14.25" customHeight="1" x14ac:dyDescent="0.25">
      <c r="A21" s="357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8"/>
      <c r="Z21" s="33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customHeight="1" x14ac:dyDescent="0.25">
      <c r="A25" s="357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8"/>
      <c r="Z25" s="33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7">
        <v>4607091388237</v>
      </c>
      <c r="E27" s="348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7">
        <v>4607091383911</v>
      </c>
      <c r="E31" s="348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7" t="s">
        <v>80</v>
      </c>
      <c r="O31" s="350"/>
      <c r="P31" s="350"/>
      <c r="Q31" s="350"/>
      <c r="R31" s="348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47">
        <v>4607091388244</v>
      </c>
      <c r="E32" s="348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0"/>
      <c r="P32" s="350"/>
      <c r="Q32" s="350"/>
      <c r="R32" s="348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4301051592</v>
      </c>
      <c r="D33" s="347">
        <v>4607091388244</v>
      </c>
      <c r="E33" s="348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0"/>
      <c r="P33" s="350"/>
      <c r="Q33" s="350"/>
      <c r="R33" s="348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51" t="s">
        <v>66</v>
      </c>
      <c r="O34" s="352"/>
      <c r="P34" s="352"/>
      <c r="Q34" s="352"/>
      <c r="R34" s="352"/>
      <c r="S34" s="352"/>
      <c r="T34" s="353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51" t="s">
        <v>66</v>
      </c>
      <c r="O35" s="352"/>
      <c r="P35" s="352"/>
      <c r="Q35" s="352"/>
      <c r="R35" s="352"/>
      <c r="S35" s="352"/>
      <c r="T35" s="353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customHeight="1" x14ac:dyDescent="0.25">
      <c r="A36" s="357" t="s">
        <v>84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8"/>
      <c r="Z36" s="338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7">
        <v>4607091388503</v>
      </c>
      <c r="E37" s="348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0"/>
      <c r="P37" s="350"/>
      <c r="Q37" s="350"/>
      <c r="R37" s="348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51" t="s">
        <v>66</v>
      </c>
      <c r="O38" s="352"/>
      <c r="P38" s="352"/>
      <c r="Q38" s="352"/>
      <c r="R38" s="352"/>
      <c r="S38" s="352"/>
      <c r="T38" s="353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51" t="s">
        <v>66</v>
      </c>
      <c r="O39" s="352"/>
      <c r="P39" s="352"/>
      <c r="Q39" s="352"/>
      <c r="R39" s="352"/>
      <c r="S39" s="352"/>
      <c r="T39" s="353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customHeight="1" x14ac:dyDescent="0.25">
      <c r="A40" s="357" t="s">
        <v>89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8"/>
      <c r="Z40" s="338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7">
        <v>4607091388282</v>
      </c>
      <c r="E41" s="348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0"/>
      <c r="P41" s="350"/>
      <c r="Q41" s="350"/>
      <c r="R41" s="348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51" t="s">
        <v>66</v>
      </c>
      <c r="O42" s="352"/>
      <c r="P42" s="352"/>
      <c r="Q42" s="352"/>
      <c r="R42" s="352"/>
      <c r="S42" s="352"/>
      <c r="T42" s="353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51" t="s">
        <v>66</v>
      </c>
      <c r="O43" s="352"/>
      <c r="P43" s="352"/>
      <c r="Q43" s="352"/>
      <c r="R43" s="352"/>
      <c r="S43" s="352"/>
      <c r="T43" s="353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customHeight="1" x14ac:dyDescent="0.25">
      <c r="A44" s="357" t="s">
        <v>93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8"/>
      <c r="Z44" s="338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7">
        <v>4607091389111</v>
      </c>
      <c r="E45" s="348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0"/>
      <c r="P45" s="350"/>
      <c r="Q45" s="350"/>
      <c r="R45" s="348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51" t="s">
        <v>66</v>
      </c>
      <c r="O46" s="352"/>
      <c r="P46" s="352"/>
      <c r="Q46" s="352"/>
      <c r="R46" s="352"/>
      <c r="S46" s="352"/>
      <c r="T46" s="353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51" t="s">
        <v>66</v>
      </c>
      <c r="O47" s="352"/>
      <c r="P47" s="352"/>
      <c r="Q47" s="352"/>
      <c r="R47" s="352"/>
      <c r="S47" s="352"/>
      <c r="T47" s="353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customHeight="1" x14ac:dyDescent="0.2">
      <c r="A48" s="396" t="s">
        <v>96</v>
      </c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48"/>
      <c r="Z48" s="48"/>
    </row>
    <row r="49" spans="1:53" ht="16.5" customHeight="1" x14ac:dyDescent="0.25">
      <c r="A49" s="372" t="s">
        <v>97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9"/>
      <c r="Z49" s="339"/>
    </row>
    <row r="50" spans="1:53" ht="14.25" customHeight="1" x14ac:dyDescent="0.25">
      <c r="A50" s="357" t="s">
        <v>98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8"/>
      <c r="Z50" s="338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7">
        <v>4680115881440</v>
      </c>
      <c r="E51" s="348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0"/>
      <c r="P51" s="350"/>
      <c r="Q51" s="350"/>
      <c r="R51" s="348"/>
      <c r="S51" s="34"/>
      <c r="T51" s="34"/>
      <c r="U51" s="35" t="s">
        <v>65</v>
      </c>
      <c r="V51" s="343">
        <v>40</v>
      </c>
      <c r="W51" s="344">
        <f>IFERROR(IF(V51="",0,CEILING((V51/$H51),1)*$H51),"")</f>
        <v>43.2</v>
      </c>
      <c r="X51" s="36">
        <f>IFERROR(IF(W51=0,"",ROUNDUP(W51/H51,0)*0.02175),"")</f>
        <v>8.6999999999999994E-2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7">
        <v>4680115881433</v>
      </c>
      <c r="E52" s="348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0"/>
      <c r="P52" s="350"/>
      <c r="Q52" s="350"/>
      <c r="R52" s="348"/>
      <c r="S52" s="34"/>
      <c r="T52" s="34"/>
      <c r="U52" s="35" t="s">
        <v>65</v>
      </c>
      <c r="V52" s="343">
        <v>0</v>
      </c>
      <c r="W52" s="344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51" t="s">
        <v>66</v>
      </c>
      <c r="O53" s="352"/>
      <c r="P53" s="352"/>
      <c r="Q53" s="352"/>
      <c r="R53" s="352"/>
      <c r="S53" s="352"/>
      <c r="T53" s="353"/>
      <c r="U53" s="37" t="s">
        <v>67</v>
      </c>
      <c r="V53" s="345">
        <f>IFERROR(V51/H51,"0")+IFERROR(V52/H52,"0")</f>
        <v>3.7037037037037033</v>
      </c>
      <c r="W53" s="345">
        <f>IFERROR(W51/H51,"0")+IFERROR(W52/H52,"0")</f>
        <v>4</v>
      </c>
      <c r="X53" s="345">
        <f>IFERROR(IF(X51="",0,X51),"0")+IFERROR(IF(X52="",0,X52),"0")</f>
        <v>8.6999999999999994E-2</v>
      </c>
      <c r="Y53" s="346"/>
      <c r="Z53" s="346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51" t="s">
        <v>66</v>
      </c>
      <c r="O54" s="352"/>
      <c r="P54" s="352"/>
      <c r="Q54" s="352"/>
      <c r="R54" s="352"/>
      <c r="S54" s="352"/>
      <c r="T54" s="353"/>
      <c r="U54" s="37" t="s">
        <v>65</v>
      </c>
      <c r="V54" s="345">
        <f>IFERROR(SUM(V51:V52),"0")</f>
        <v>40</v>
      </c>
      <c r="W54" s="345">
        <f>IFERROR(SUM(W51:W52),"0")</f>
        <v>43.2</v>
      </c>
      <c r="X54" s="37"/>
      <c r="Y54" s="346"/>
      <c r="Z54" s="346"/>
    </row>
    <row r="55" spans="1:53" ht="16.5" customHeight="1" x14ac:dyDescent="0.25">
      <c r="A55" s="372" t="s">
        <v>105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9"/>
      <c r="Z55" s="339"/>
    </row>
    <row r="56" spans="1:53" ht="14.25" customHeight="1" x14ac:dyDescent="0.25">
      <c r="A56" s="357" t="s">
        <v>106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8"/>
      <c r="Z56" s="338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7">
        <v>4680115881426</v>
      </c>
      <c r="E57" s="348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43">
        <v>0</v>
      </c>
      <c r="W57" s="344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7">
        <v>4680115881426</v>
      </c>
      <c r="E58" s="348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0"/>
      <c r="P58" s="350"/>
      <c r="Q58" s="350"/>
      <c r="R58" s="348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7">
        <v>4680115881419</v>
      </c>
      <c r="E59" s="348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0"/>
      <c r="P59" s="350"/>
      <c r="Q59" s="350"/>
      <c r="R59" s="348"/>
      <c r="S59" s="34"/>
      <c r="T59" s="34"/>
      <c r="U59" s="35" t="s">
        <v>65</v>
      </c>
      <c r="V59" s="343">
        <v>0</v>
      </c>
      <c r="W59" s="34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7">
        <v>4680115881525</v>
      </c>
      <c r="E60" s="348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50"/>
      <c r="P60" s="350"/>
      <c r="Q60" s="350"/>
      <c r="R60" s="348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51" t="s">
        <v>66</v>
      </c>
      <c r="O61" s="352"/>
      <c r="P61" s="352"/>
      <c r="Q61" s="352"/>
      <c r="R61" s="352"/>
      <c r="S61" s="352"/>
      <c r="T61" s="353"/>
      <c r="U61" s="37" t="s">
        <v>67</v>
      </c>
      <c r="V61" s="345">
        <f>IFERROR(V57/H57,"0")+IFERROR(V58/H58,"0")+IFERROR(V59/H59,"0")+IFERROR(V60/H60,"0")</f>
        <v>0</v>
      </c>
      <c r="W61" s="345">
        <f>IFERROR(W57/H57,"0")+IFERROR(W58/H58,"0")+IFERROR(W59/H59,"0")+IFERROR(W60/H60,"0")</f>
        <v>0</v>
      </c>
      <c r="X61" s="345">
        <f>IFERROR(IF(X57="",0,X57),"0")+IFERROR(IF(X58="",0,X58),"0")+IFERROR(IF(X59="",0,X59),"0")+IFERROR(IF(X60="",0,X60),"0")</f>
        <v>0</v>
      </c>
      <c r="Y61" s="346"/>
      <c r="Z61" s="346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51" t="s">
        <v>66</v>
      </c>
      <c r="O62" s="352"/>
      <c r="P62" s="352"/>
      <c r="Q62" s="352"/>
      <c r="R62" s="352"/>
      <c r="S62" s="352"/>
      <c r="T62" s="353"/>
      <c r="U62" s="37" t="s">
        <v>65</v>
      </c>
      <c r="V62" s="345">
        <f>IFERROR(SUM(V57:V60),"0")</f>
        <v>0</v>
      </c>
      <c r="W62" s="345">
        <f>IFERROR(SUM(W57:W60),"0")</f>
        <v>0</v>
      </c>
      <c r="X62" s="37"/>
      <c r="Y62" s="346"/>
      <c r="Z62" s="346"/>
    </row>
    <row r="63" spans="1:53" ht="16.5" customHeight="1" x14ac:dyDescent="0.25">
      <c r="A63" s="372" t="s">
        <v>96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9"/>
      <c r="Z63" s="339"/>
    </row>
    <row r="64" spans="1:53" ht="14.25" customHeight="1" x14ac:dyDescent="0.25">
      <c r="A64" s="357" t="s">
        <v>106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8"/>
      <c r="Z64" s="338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7">
        <v>4607091382945</v>
      </c>
      <c r="E65" s="348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0"/>
      <c r="P65" s="350"/>
      <c r="Q65" s="350"/>
      <c r="R65" s="348"/>
      <c r="S65" s="34"/>
      <c r="T65" s="34"/>
      <c r="U65" s="35" t="s">
        <v>65</v>
      </c>
      <c r="V65" s="343">
        <v>0</v>
      </c>
      <c r="W65" s="344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7">
        <v>4607091385670</v>
      </c>
      <c r="E66" s="348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0"/>
      <c r="P66" s="350"/>
      <c r="Q66" s="350"/>
      <c r="R66" s="348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7">
        <v>4607091385670</v>
      </c>
      <c r="E67" s="348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0"/>
      <c r="P67" s="350"/>
      <c r="Q67" s="350"/>
      <c r="R67" s="348"/>
      <c r="S67" s="34"/>
      <c r="T67" s="34"/>
      <c r="U67" s="35" t="s">
        <v>65</v>
      </c>
      <c r="V67" s="343">
        <v>40</v>
      </c>
      <c r="W67" s="344">
        <f t="shared" si="2"/>
        <v>44.8</v>
      </c>
      <c r="X67" s="36">
        <f t="shared" si="3"/>
        <v>8.6999999999999994E-2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7">
        <v>4680115883956</v>
      </c>
      <c r="E68" s="348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2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7">
        <v>4680115881327</v>
      </c>
      <c r="E69" s="348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0"/>
      <c r="P69" s="350"/>
      <c r="Q69" s="350"/>
      <c r="R69" s="348"/>
      <c r="S69" s="34"/>
      <c r="T69" s="34"/>
      <c r="U69" s="35" t="s">
        <v>65</v>
      </c>
      <c r="V69" s="343">
        <v>10</v>
      </c>
      <c r="W69" s="344">
        <f t="shared" si="2"/>
        <v>10.8</v>
      </c>
      <c r="X69" s="36">
        <f t="shared" si="3"/>
        <v>2.1749999999999999E-2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4301011514</v>
      </c>
      <c r="D70" s="347">
        <v>4680115882133</v>
      </c>
      <c r="E70" s="348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0"/>
      <c r="P70" s="350"/>
      <c r="Q70" s="350"/>
      <c r="R70" s="348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4301011703</v>
      </c>
      <c r="D71" s="347">
        <v>4680115882133</v>
      </c>
      <c r="E71" s="348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4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0"/>
      <c r="P71" s="350"/>
      <c r="Q71" s="350"/>
      <c r="R71" s="348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7">
        <v>4607091382952</v>
      </c>
      <c r="E72" s="348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0"/>
      <c r="P72" s="350"/>
      <c r="Q72" s="350"/>
      <c r="R72" s="348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7">
        <v>4607091385687</v>
      </c>
      <c r="E73" s="348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43">
        <v>16</v>
      </c>
      <c r="W73" s="344">
        <f t="shared" si="2"/>
        <v>16</v>
      </c>
      <c r="X73" s="36">
        <f t="shared" ref="X73:X79" si="4">IFERROR(IF(W73=0,"",ROUNDUP(W73/H73,0)*0.00937),"")</f>
        <v>3.7479999999999999E-2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7">
        <v>4680115882539</v>
      </c>
      <c r="E74" s="348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0"/>
      <c r="P74" s="350"/>
      <c r="Q74" s="350"/>
      <c r="R74" s="348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7">
        <v>4607091384604</v>
      </c>
      <c r="E75" s="348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0"/>
      <c r="P75" s="350"/>
      <c r="Q75" s="350"/>
      <c r="R75" s="348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7">
        <v>4680115880283</v>
      </c>
      <c r="E76" s="348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0"/>
      <c r="P76" s="350"/>
      <c r="Q76" s="350"/>
      <c r="R76" s="348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7">
        <v>4680115883949</v>
      </c>
      <c r="E77" s="348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3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0"/>
      <c r="P77" s="350"/>
      <c r="Q77" s="350"/>
      <c r="R77" s="348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142</v>
      </c>
      <c r="B78" s="54" t="s">
        <v>143</v>
      </c>
      <c r="C78" s="31">
        <v>4301011476</v>
      </c>
      <c r="D78" s="347">
        <v>4680115881518</v>
      </c>
      <c r="E78" s="348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0"/>
      <c r="P78" s="350"/>
      <c r="Q78" s="350"/>
      <c r="R78" s="348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7">
        <v>4680115881303</v>
      </c>
      <c r="E79" s="348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0"/>
      <c r="P79" s="350"/>
      <c r="Q79" s="350"/>
      <c r="R79" s="348"/>
      <c r="S79" s="34"/>
      <c r="T79" s="34"/>
      <c r="U79" s="35" t="s">
        <v>65</v>
      </c>
      <c r="V79" s="343">
        <v>0</v>
      </c>
      <c r="W79" s="344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4301011562</v>
      </c>
      <c r="D80" s="347">
        <v>4680115882577</v>
      </c>
      <c r="E80" s="348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0"/>
      <c r="P80" s="350"/>
      <c r="Q80" s="350"/>
      <c r="R80" s="348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146</v>
      </c>
      <c r="B81" s="54" t="s">
        <v>148</v>
      </c>
      <c r="C81" s="31">
        <v>4301011564</v>
      </c>
      <c r="D81" s="347">
        <v>4680115882577</v>
      </c>
      <c r="E81" s="348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0"/>
      <c r="P81" s="350"/>
      <c r="Q81" s="350"/>
      <c r="R81" s="348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4301011432</v>
      </c>
      <c r="D82" s="347">
        <v>4680115882720</v>
      </c>
      <c r="E82" s="348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0"/>
      <c r="P82" s="350"/>
      <c r="Q82" s="350"/>
      <c r="R82" s="348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151</v>
      </c>
      <c r="B83" s="54" t="s">
        <v>152</v>
      </c>
      <c r="C83" s="31">
        <v>4301011417</v>
      </c>
      <c r="D83" s="347">
        <v>4680115880269</v>
      </c>
      <c r="E83" s="348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47">
        <v>4680115880429</v>
      </c>
      <c r="E84" s="348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0"/>
      <c r="P84" s="350"/>
      <c r="Q84" s="350"/>
      <c r="R84" s="348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155</v>
      </c>
      <c r="B85" s="54" t="s">
        <v>156</v>
      </c>
      <c r="C85" s="31">
        <v>4301011462</v>
      </c>
      <c r="D85" s="347">
        <v>4680115881457</v>
      </c>
      <c r="E85" s="348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6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0"/>
      <c r="P85" s="350"/>
      <c r="Q85" s="350"/>
      <c r="R85" s="348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51" t="s">
        <v>66</v>
      </c>
      <c r="O86" s="352"/>
      <c r="P86" s="352"/>
      <c r="Q86" s="352"/>
      <c r="R86" s="352"/>
      <c r="S86" s="352"/>
      <c r="T86" s="353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8.4973544973544968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0.14622999999999997</v>
      </c>
      <c r="Y86" s="346"/>
      <c r="Z86" s="346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51" t="s">
        <v>66</v>
      </c>
      <c r="O87" s="352"/>
      <c r="P87" s="352"/>
      <c r="Q87" s="352"/>
      <c r="R87" s="352"/>
      <c r="S87" s="352"/>
      <c r="T87" s="353"/>
      <c r="U87" s="37" t="s">
        <v>65</v>
      </c>
      <c r="V87" s="345">
        <f>IFERROR(SUM(V65:V85),"0")</f>
        <v>66</v>
      </c>
      <c r="W87" s="345">
        <f>IFERROR(SUM(W65:W85),"0")</f>
        <v>71.599999999999994</v>
      </c>
      <c r="X87" s="37"/>
      <c r="Y87" s="346"/>
      <c r="Z87" s="346"/>
    </row>
    <row r="88" spans="1:53" ht="14.25" customHeight="1" x14ac:dyDescent="0.25">
      <c r="A88" s="357" t="s">
        <v>98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38"/>
      <c r="Z88" s="338"/>
    </row>
    <row r="89" spans="1:53" ht="16.5" customHeight="1" x14ac:dyDescent="0.25">
      <c r="A89" s="54" t="s">
        <v>157</v>
      </c>
      <c r="B89" s="54" t="s">
        <v>158</v>
      </c>
      <c r="C89" s="31">
        <v>4301020235</v>
      </c>
      <c r="D89" s="347">
        <v>4680115881488</v>
      </c>
      <c r="E89" s="348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0"/>
      <c r="P89" s="350"/>
      <c r="Q89" s="350"/>
      <c r="R89" s="348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159</v>
      </c>
      <c r="B90" s="54" t="s">
        <v>160</v>
      </c>
      <c r="C90" s="31">
        <v>4301020183</v>
      </c>
      <c r="D90" s="347">
        <v>4607091384765</v>
      </c>
      <c r="E90" s="348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86" t="s">
        <v>161</v>
      </c>
      <c r="O90" s="350"/>
      <c r="P90" s="350"/>
      <c r="Q90" s="350"/>
      <c r="R90" s="348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4301020228</v>
      </c>
      <c r="D91" s="347">
        <v>4680115882751</v>
      </c>
      <c r="E91" s="348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0"/>
      <c r="P91" s="350"/>
      <c r="Q91" s="350"/>
      <c r="R91" s="348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164</v>
      </c>
      <c r="B92" s="54" t="s">
        <v>165</v>
      </c>
      <c r="C92" s="31">
        <v>4301020258</v>
      </c>
      <c r="D92" s="347">
        <v>4680115882775</v>
      </c>
      <c r="E92" s="348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0"/>
      <c r="P92" s="350"/>
      <c r="Q92" s="350"/>
      <c r="R92" s="348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167</v>
      </c>
      <c r="B93" s="54" t="s">
        <v>168</v>
      </c>
      <c r="C93" s="31">
        <v>4301020217</v>
      </c>
      <c r="D93" s="347">
        <v>4680115880658</v>
      </c>
      <c r="E93" s="348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0"/>
      <c r="P93" s="350"/>
      <c r="Q93" s="350"/>
      <c r="R93" s="348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54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51" t="s">
        <v>66</v>
      </c>
      <c r="O94" s="352"/>
      <c r="P94" s="352"/>
      <c r="Q94" s="352"/>
      <c r="R94" s="352"/>
      <c r="S94" s="352"/>
      <c r="T94" s="353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51" t="s">
        <v>66</v>
      </c>
      <c r="O95" s="352"/>
      <c r="P95" s="352"/>
      <c r="Q95" s="352"/>
      <c r="R95" s="352"/>
      <c r="S95" s="352"/>
      <c r="T95" s="353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customHeight="1" x14ac:dyDescent="0.25">
      <c r="A96" s="357" t="s">
        <v>60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38"/>
      <c r="Z96" s="338"/>
    </row>
    <row r="97" spans="1:53" ht="16.5" customHeight="1" x14ac:dyDescent="0.25">
      <c r="A97" s="54" t="s">
        <v>169</v>
      </c>
      <c r="B97" s="54" t="s">
        <v>170</v>
      </c>
      <c r="C97" s="31">
        <v>4301030895</v>
      </c>
      <c r="D97" s="347">
        <v>4607091387667</v>
      </c>
      <c r="E97" s="348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4301030961</v>
      </c>
      <c r="D98" s="347">
        <v>4607091387636</v>
      </c>
      <c r="E98" s="348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173</v>
      </c>
      <c r="B99" s="54" t="s">
        <v>174</v>
      </c>
      <c r="C99" s="31">
        <v>4301030963</v>
      </c>
      <c r="D99" s="347">
        <v>4607091382426</v>
      </c>
      <c r="E99" s="348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0"/>
      <c r="P99" s="350"/>
      <c r="Q99" s="350"/>
      <c r="R99" s="348"/>
      <c r="S99" s="34"/>
      <c r="T99" s="34"/>
      <c r="U99" s="35" t="s">
        <v>65</v>
      </c>
      <c r="V99" s="343">
        <v>50</v>
      </c>
      <c r="W99" s="344">
        <f t="shared" si="5"/>
        <v>54</v>
      </c>
      <c r="X99" s="36">
        <f>IFERROR(IF(W99=0,"",ROUNDUP(W99/H99,0)*0.02175),"")</f>
        <v>0.1305</v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4301030962</v>
      </c>
      <c r="D100" s="347">
        <v>4607091386547</v>
      </c>
      <c r="E100" s="348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4301031079</v>
      </c>
      <c r="D101" s="347">
        <v>4607091384734</v>
      </c>
      <c r="E101" s="348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0"/>
      <c r="P101" s="350"/>
      <c r="Q101" s="350"/>
      <c r="R101" s="348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4301030964</v>
      </c>
      <c r="D102" s="347">
        <v>4607091382464</v>
      </c>
      <c r="E102" s="348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0"/>
      <c r="P102" s="350"/>
      <c r="Q102" s="350"/>
      <c r="R102" s="348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181</v>
      </c>
      <c r="B103" s="54" t="s">
        <v>182</v>
      </c>
      <c r="C103" s="31">
        <v>4301031235</v>
      </c>
      <c r="D103" s="347">
        <v>4680115883444</v>
      </c>
      <c r="E103" s="348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0"/>
      <c r="P103" s="350"/>
      <c r="Q103" s="350"/>
      <c r="R103" s="348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181</v>
      </c>
      <c r="B104" s="54" t="s">
        <v>183</v>
      </c>
      <c r="C104" s="31">
        <v>4301031234</v>
      </c>
      <c r="D104" s="347">
        <v>4680115883444</v>
      </c>
      <c r="E104" s="348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0"/>
      <c r="P104" s="350"/>
      <c r="Q104" s="350"/>
      <c r="R104" s="348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54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51" t="s">
        <v>66</v>
      </c>
      <c r="O105" s="352"/>
      <c r="P105" s="352"/>
      <c r="Q105" s="352"/>
      <c r="R105" s="352"/>
      <c r="S105" s="352"/>
      <c r="T105" s="353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5.5555555555555554</v>
      </c>
      <c r="W105" s="345">
        <f>IFERROR(W97/H97,"0")+IFERROR(W98/H98,"0")+IFERROR(W99/H99,"0")+IFERROR(W100/H100,"0")+IFERROR(W101/H101,"0")+IFERROR(W102/H102,"0")+IFERROR(W103/H103,"0")+IFERROR(W104/H104,"0")</f>
        <v>6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0.1305</v>
      </c>
      <c r="Y105" s="346"/>
      <c r="Z105" s="346"/>
    </row>
    <row r="106" spans="1:53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51" t="s">
        <v>66</v>
      </c>
      <c r="O106" s="352"/>
      <c r="P106" s="352"/>
      <c r="Q106" s="352"/>
      <c r="R106" s="352"/>
      <c r="S106" s="352"/>
      <c r="T106" s="353"/>
      <c r="U106" s="37" t="s">
        <v>65</v>
      </c>
      <c r="V106" s="345">
        <f>IFERROR(SUM(V97:V104),"0")</f>
        <v>50</v>
      </c>
      <c r="W106" s="345">
        <f>IFERROR(SUM(W97:W104),"0")</f>
        <v>54</v>
      </c>
      <c r="X106" s="37"/>
      <c r="Y106" s="346"/>
      <c r="Z106" s="346"/>
    </row>
    <row r="107" spans="1:53" ht="14.25" customHeight="1" x14ac:dyDescent="0.25">
      <c r="A107" s="357" t="s">
        <v>68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38"/>
      <c r="Z107" s="338"/>
    </row>
    <row r="108" spans="1:53" ht="27" customHeight="1" x14ac:dyDescent="0.25">
      <c r="A108" s="54" t="s">
        <v>184</v>
      </c>
      <c r="B108" s="54" t="s">
        <v>185</v>
      </c>
      <c r="C108" s="31">
        <v>4301051437</v>
      </c>
      <c r="D108" s="347">
        <v>4607091386967</v>
      </c>
      <c r="E108" s="348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0"/>
      <c r="P108" s="350"/>
      <c r="Q108" s="350"/>
      <c r="R108" s="348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4301051543</v>
      </c>
      <c r="D109" s="347">
        <v>4607091386967</v>
      </c>
      <c r="E109" s="348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6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0"/>
      <c r="P109" s="350"/>
      <c r="Q109" s="350"/>
      <c r="R109" s="348"/>
      <c r="S109" s="34"/>
      <c r="T109" s="34"/>
      <c r="U109" s="35" t="s">
        <v>65</v>
      </c>
      <c r="V109" s="343">
        <v>40</v>
      </c>
      <c r="W109" s="344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47">
        <v>4607091385304</v>
      </c>
      <c r="E110" s="348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0"/>
      <c r="P110" s="350"/>
      <c r="Q110" s="350"/>
      <c r="R110" s="348"/>
      <c r="S110" s="34"/>
      <c r="T110" s="34"/>
      <c r="U110" s="35" t="s">
        <v>65</v>
      </c>
      <c r="V110" s="343">
        <v>0</v>
      </c>
      <c r="W110" s="344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4301051306</v>
      </c>
      <c r="D111" s="347">
        <v>4607091386264</v>
      </c>
      <c r="E111" s="348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0"/>
      <c r="P111" s="350"/>
      <c r="Q111" s="350"/>
      <c r="R111" s="348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191</v>
      </c>
      <c r="B112" s="54" t="s">
        <v>192</v>
      </c>
      <c r="C112" s="31">
        <v>4301051477</v>
      </c>
      <c r="D112" s="347">
        <v>4680115882584</v>
      </c>
      <c r="E112" s="348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0"/>
      <c r="P112" s="350"/>
      <c r="Q112" s="350"/>
      <c r="R112" s="348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191</v>
      </c>
      <c r="B113" s="54" t="s">
        <v>193</v>
      </c>
      <c r="C113" s="31">
        <v>4301051476</v>
      </c>
      <c r="D113" s="347">
        <v>4680115882584</v>
      </c>
      <c r="E113" s="348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0"/>
      <c r="P113" s="350"/>
      <c r="Q113" s="350"/>
      <c r="R113" s="348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47">
        <v>4607091385731</v>
      </c>
      <c r="E114" s="348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0"/>
      <c r="P114" s="350"/>
      <c r="Q114" s="350"/>
      <c r="R114" s="348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4301051439</v>
      </c>
      <c r="D115" s="347">
        <v>4680115880214</v>
      </c>
      <c r="E115" s="348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6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0"/>
      <c r="P115" s="350"/>
      <c r="Q115" s="350"/>
      <c r="R115" s="348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198</v>
      </c>
      <c r="B116" s="54" t="s">
        <v>199</v>
      </c>
      <c r="C116" s="31">
        <v>4301051438</v>
      </c>
      <c r="D116" s="347">
        <v>4680115880894</v>
      </c>
      <c r="E116" s="348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4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0"/>
      <c r="P116" s="350"/>
      <c r="Q116" s="350"/>
      <c r="R116" s="348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4301051313</v>
      </c>
      <c r="D117" s="347">
        <v>4607091385427</v>
      </c>
      <c r="E117" s="348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0"/>
      <c r="P117" s="350"/>
      <c r="Q117" s="350"/>
      <c r="R117" s="348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202</v>
      </c>
      <c r="B118" s="54" t="s">
        <v>203</v>
      </c>
      <c r="C118" s="31">
        <v>4301051480</v>
      </c>
      <c r="D118" s="347">
        <v>4680115882645</v>
      </c>
      <c r="E118" s="348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0"/>
      <c r="P118" s="350"/>
      <c r="Q118" s="350"/>
      <c r="R118" s="348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51" t="s">
        <v>66</v>
      </c>
      <c r="O119" s="352"/>
      <c r="P119" s="352"/>
      <c r="Q119" s="352"/>
      <c r="R119" s="352"/>
      <c r="S119" s="352"/>
      <c r="T119" s="353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4.7619047619047619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5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0.10874999999999999</v>
      </c>
      <c r="Y119" s="346"/>
      <c r="Z119" s="346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51" t="s">
        <v>66</v>
      </c>
      <c r="O120" s="352"/>
      <c r="P120" s="352"/>
      <c r="Q120" s="352"/>
      <c r="R120" s="352"/>
      <c r="S120" s="352"/>
      <c r="T120" s="353"/>
      <c r="U120" s="37" t="s">
        <v>65</v>
      </c>
      <c r="V120" s="345">
        <f>IFERROR(SUM(V108:V118),"0")</f>
        <v>40</v>
      </c>
      <c r="W120" s="345">
        <f>IFERROR(SUM(W108:W118),"0")</f>
        <v>42</v>
      </c>
      <c r="X120" s="37"/>
      <c r="Y120" s="346"/>
      <c r="Z120" s="346"/>
    </row>
    <row r="121" spans="1:53" ht="14.25" customHeight="1" x14ac:dyDescent="0.25">
      <c r="A121" s="357" t="s">
        <v>204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38"/>
      <c r="Z121" s="338"/>
    </row>
    <row r="122" spans="1:53" ht="27" customHeight="1" x14ac:dyDescent="0.25">
      <c r="A122" s="54" t="s">
        <v>205</v>
      </c>
      <c r="B122" s="54" t="s">
        <v>206</v>
      </c>
      <c r="C122" s="31">
        <v>4301060296</v>
      </c>
      <c r="D122" s="347">
        <v>4607091383065</v>
      </c>
      <c r="E122" s="348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0"/>
      <c r="P122" s="350"/>
      <c r="Q122" s="350"/>
      <c r="R122" s="348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4301060350</v>
      </c>
      <c r="D123" s="347">
        <v>4680115881532</v>
      </c>
      <c r="E123" s="348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0"/>
      <c r="P123" s="350"/>
      <c r="Q123" s="350"/>
      <c r="R123" s="348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4301060366</v>
      </c>
      <c r="D124" s="347">
        <v>4680115881532</v>
      </c>
      <c r="E124" s="348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4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0"/>
      <c r="P124" s="350"/>
      <c r="Q124" s="350"/>
      <c r="R124" s="348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207</v>
      </c>
      <c r="B125" s="54" t="s">
        <v>210</v>
      </c>
      <c r="C125" s="31">
        <v>4301060371</v>
      </c>
      <c r="D125" s="347">
        <v>4680115881532</v>
      </c>
      <c r="E125" s="348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422" t="s">
        <v>211</v>
      </c>
      <c r="O125" s="350"/>
      <c r="P125" s="350"/>
      <c r="Q125" s="350"/>
      <c r="R125" s="348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212</v>
      </c>
      <c r="B126" s="54" t="s">
        <v>213</v>
      </c>
      <c r="C126" s="31">
        <v>4301060356</v>
      </c>
      <c r="D126" s="347">
        <v>4680115882652</v>
      </c>
      <c r="E126" s="348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0"/>
      <c r="P126" s="350"/>
      <c r="Q126" s="350"/>
      <c r="R126" s="348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214</v>
      </c>
      <c r="B127" s="54" t="s">
        <v>215</v>
      </c>
      <c r="C127" s="31">
        <v>4301060309</v>
      </c>
      <c r="D127" s="347">
        <v>4680115880238</v>
      </c>
      <c r="E127" s="348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0"/>
      <c r="P127" s="350"/>
      <c r="Q127" s="350"/>
      <c r="R127" s="348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216</v>
      </c>
      <c r="B128" s="54" t="s">
        <v>217</v>
      </c>
      <c r="C128" s="31">
        <v>4301060351</v>
      </c>
      <c r="D128" s="347">
        <v>4680115881464</v>
      </c>
      <c r="E128" s="348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0"/>
      <c r="P128" s="350"/>
      <c r="Q128" s="350"/>
      <c r="R128" s="348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51" t="s">
        <v>66</v>
      </c>
      <c r="O129" s="352"/>
      <c r="P129" s="352"/>
      <c r="Q129" s="352"/>
      <c r="R129" s="352"/>
      <c r="S129" s="352"/>
      <c r="T129" s="353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51" t="s">
        <v>66</v>
      </c>
      <c r="O130" s="352"/>
      <c r="P130" s="352"/>
      <c r="Q130" s="352"/>
      <c r="R130" s="352"/>
      <c r="S130" s="352"/>
      <c r="T130" s="353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customHeight="1" x14ac:dyDescent="0.25">
      <c r="A131" s="372" t="s">
        <v>218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39"/>
      <c r="Z131" s="339"/>
    </row>
    <row r="132" spans="1:53" ht="14.25" customHeight="1" x14ac:dyDescent="0.25">
      <c r="A132" s="357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8"/>
      <c r="Z132" s="338"/>
    </row>
    <row r="133" spans="1:53" ht="27" customHeight="1" x14ac:dyDescent="0.25">
      <c r="A133" s="54" t="s">
        <v>219</v>
      </c>
      <c r="B133" s="54" t="s">
        <v>220</v>
      </c>
      <c r="C133" s="31">
        <v>4301051360</v>
      </c>
      <c r="D133" s="347">
        <v>4607091385168</v>
      </c>
      <c r="E133" s="348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0"/>
      <c r="P133" s="350"/>
      <c r="Q133" s="350"/>
      <c r="R133" s="348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4301051612</v>
      </c>
      <c r="D134" s="347">
        <v>4607091385168</v>
      </c>
      <c r="E134" s="348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4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0"/>
      <c r="P134" s="350"/>
      <c r="Q134" s="350"/>
      <c r="R134" s="348"/>
      <c r="S134" s="34"/>
      <c r="T134" s="34"/>
      <c r="U134" s="35" t="s">
        <v>65</v>
      </c>
      <c r="V134" s="343">
        <v>0</v>
      </c>
      <c r="W134" s="34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4301051362</v>
      </c>
      <c r="D135" s="347">
        <v>4607091383256</v>
      </c>
      <c r="E135" s="348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0"/>
      <c r="P135" s="350"/>
      <c r="Q135" s="350"/>
      <c r="R135" s="348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7">
        <v>4607091385748</v>
      </c>
      <c r="E136" s="348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6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0"/>
      <c r="P136" s="350"/>
      <c r="Q136" s="350"/>
      <c r="R136" s="348"/>
      <c r="S136" s="34"/>
      <c r="T136" s="34"/>
      <c r="U136" s="35" t="s">
        <v>65</v>
      </c>
      <c r="V136" s="343">
        <v>0</v>
      </c>
      <c r="W136" s="344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51" t="s">
        <v>66</v>
      </c>
      <c r="O137" s="352"/>
      <c r="P137" s="352"/>
      <c r="Q137" s="352"/>
      <c r="R137" s="352"/>
      <c r="S137" s="352"/>
      <c r="T137" s="353"/>
      <c r="U137" s="37" t="s">
        <v>67</v>
      </c>
      <c r="V137" s="345">
        <f>IFERROR(V133/H133,"0")+IFERROR(V134/H134,"0")+IFERROR(V135/H135,"0")+IFERROR(V136/H136,"0")</f>
        <v>0</v>
      </c>
      <c r="W137" s="345">
        <f>IFERROR(W133/H133,"0")+IFERROR(W134/H134,"0")+IFERROR(W135/H135,"0")+IFERROR(W136/H136,"0")</f>
        <v>0</v>
      </c>
      <c r="X137" s="345">
        <f>IFERROR(IF(X133="",0,X133),"0")+IFERROR(IF(X134="",0,X134),"0")+IFERROR(IF(X135="",0,X135),"0")+IFERROR(IF(X136="",0,X136),"0")</f>
        <v>0</v>
      </c>
      <c r="Y137" s="346"/>
      <c r="Z137" s="346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51" t="s">
        <v>66</v>
      </c>
      <c r="O138" s="352"/>
      <c r="P138" s="352"/>
      <c r="Q138" s="352"/>
      <c r="R138" s="352"/>
      <c r="S138" s="352"/>
      <c r="T138" s="353"/>
      <c r="U138" s="37" t="s">
        <v>65</v>
      </c>
      <c r="V138" s="345">
        <f>IFERROR(SUM(V133:V136),"0")</f>
        <v>0</v>
      </c>
      <c r="W138" s="345">
        <f>IFERROR(SUM(W133:W136),"0")</f>
        <v>0</v>
      </c>
      <c r="X138" s="37"/>
      <c r="Y138" s="346"/>
      <c r="Z138" s="346"/>
    </row>
    <row r="139" spans="1:53" ht="27.75" customHeight="1" x14ac:dyDescent="0.2">
      <c r="A139" s="396" t="s">
        <v>226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48"/>
      <c r="Z139" s="48"/>
    </row>
    <row r="140" spans="1:53" ht="16.5" customHeight="1" x14ac:dyDescent="0.25">
      <c r="A140" s="372" t="s">
        <v>227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39"/>
      <c r="Z140" s="339"/>
    </row>
    <row r="141" spans="1:53" ht="14.25" customHeight="1" x14ac:dyDescent="0.25">
      <c r="A141" s="357" t="s">
        <v>106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8"/>
      <c r="Z141" s="338"/>
    </row>
    <row r="142" spans="1:53" ht="27" customHeight="1" x14ac:dyDescent="0.25">
      <c r="A142" s="54" t="s">
        <v>228</v>
      </c>
      <c r="B142" s="54" t="s">
        <v>229</v>
      </c>
      <c r="C142" s="31">
        <v>4301011223</v>
      </c>
      <c r="D142" s="347">
        <v>4607091383423</v>
      </c>
      <c r="E142" s="348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0"/>
      <c r="P142" s="350"/>
      <c r="Q142" s="350"/>
      <c r="R142" s="348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230</v>
      </c>
      <c r="B143" s="54" t="s">
        <v>231</v>
      </c>
      <c r="C143" s="31">
        <v>4301011338</v>
      </c>
      <c r="D143" s="347">
        <v>4607091381405</v>
      </c>
      <c r="E143" s="348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6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0"/>
      <c r="P143" s="350"/>
      <c r="Q143" s="350"/>
      <c r="R143" s="348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232</v>
      </c>
      <c r="B144" s="54" t="s">
        <v>233</v>
      </c>
      <c r="C144" s="31">
        <v>4301011333</v>
      </c>
      <c r="D144" s="347">
        <v>4607091386516</v>
      </c>
      <c r="E144" s="348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0"/>
      <c r="P144" s="350"/>
      <c r="Q144" s="350"/>
      <c r="R144" s="348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51" t="s">
        <v>66</v>
      </c>
      <c r="O145" s="352"/>
      <c r="P145" s="352"/>
      <c r="Q145" s="352"/>
      <c r="R145" s="352"/>
      <c r="S145" s="352"/>
      <c r="T145" s="353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51" t="s">
        <v>66</v>
      </c>
      <c r="O146" s="352"/>
      <c r="P146" s="352"/>
      <c r="Q146" s="352"/>
      <c r="R146" s="352"/>
      <c r="S146" s="352"/>
      <c r="T146" s="353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customHeight="1" x14ac:dyDescent="0.25">
      <c r="A147" s="372" t="s">
        <v>234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39"/>
      <c r="Z147" s="339"/>
    </row>
    <row r="148" spans="1:53" ht="14.25" customHeight="1" x14ac:dyDescent="0.25">
      <c r="A148" s="357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8"/>
      <c r="Z148" s="338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47">
        <v>4680115880993</v>
      </c>
      <c r="E149" s="348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0"/>
      <c r="P149" s="350"/>
      <c r="Q149" s="350"/>
      <c r="R149" s="348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4301031204</v>
      </c>
      <c r="D150" s="347">
        <v>4680115881761</v>
      </c>
      <c r="E150" s="348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47">
        <v>4680115881563</v>
      </c>
      <c r="E151" s="348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7">
        <v>4680115880986</v>
      </c>
      <c r="E152" s="348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0"/>
      <c r="P152" s="350"/>
      <c r="Q152" s="350"/>
      <c r="R152" s="348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4301031190</v>
      </c>
      <c r="D153" s="347">
        <v>4680115880207</v>
      </c>
      <c r="E153" s="348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0"/>
      <c r="P153" s="350"/>
      <c r="Q153" s="350"/>
      <c r="R153" s="348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4301031205</v>
      </c>
      <c r="D154" s="347">
        <v>4680115881785</v>
      </c>
      <c r="E154" s="348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0"/>
      <c r="P154" s="350"/>
      <c r="Q154" s="350"/>
      <c r="R154" s="348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4301031202</v>
      </c>
      <c r="D155" s="347">
        <v>4680115881679</v>
      </c>
      <c r="E155" s="348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0"/>
      <c r="P155" s="350"/>
      <c r="Q155" s="350"/>
      <c r="R155" s="348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249</v>
      </c>
      <c r="B156" s="54" t="s">
        <v>250</v>
      </c>
      <c r="C156" s="31">
        <v>4301031158</v>
      </c>
      <c r="D156" s="347">
        <v>4680115880191</v>
      </c>
      <c r="E156" s="348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0"/>
      <c r="P156" s="350"/>
      <c r="Q156" s="350"/>
      <c r="R156" s="348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251</v>
      </c>
      <c r="B157" s="54" t="s">
        <v>252</v>
      </c>
      <c r="C157" s="31">
        <v>4301031245</v>
      </c>
      <c r="D157" s="347">
        <v>4680115883963</v>
      </c>
      <c r="E157" s="348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0"/>
      <c r="P157" s="350"/>
      <c r="Q157" s="350"/>
      <c r="R157" s="348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51" t="s">
        <v>66</v>
      </c>
      <c r="O158" s="352"/>
      <c r="P158" s="352"/>
      <c r="Q158" s="352"/>
      <c r="R158" s="352"/>
      <c r="S158" s="352"/>
      <c r="T158" s="353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0</v>
      </c>
      <c r="W158" s="345">
        <f>IFERROR(W149/H149,"0")+IFERROR(W150/H150,"0")+IFERROR(W151/H151,"0")+IFERROR(W152/H152,"0")+IFERROR(W153/H153,"0")+IFERROR(W154/H154,"0")+IFERROR(W155/H155,"0")+IFERROR(W156/H156,"0")+IFERROR(W157/H157,"0")</f>
        <v>0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46"/>
      <c r="Z158" s="346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51" t="s">
        <v>66</v>
      </c>
      <c r="O159" s="352"/>
      <c r="P159" s="352"/>
      <c r="Q159" s="352"/>
      <c r="R159" s="352"/>
      <c r="S159" s="352"/>
      <c r="T159" s="353"/>
      <c r="U159" s="37" t="s">
        <v>65</v>
      </c>
      <c r="V159" s="345">
        <f>IFERROR(SUM(V149:V157),"0")</f>
        <v>0</v>
      </c>
      <c r="W159" s="345">
        <f>IFERROR(SUM(W149:W157),"0")</f>
        <v>0</v>
      </c>
      <c r="X159" s="37"/>
      <c r="Y159" s="346"/>
      <c r="Z159" s="346"/>
    </row>
    <row r="160" spans="1:53" ht="16.5" customHeight="1" x14ac:dyDescent="0.25">
      <c r="A160" s="372" t="s">
        <v>253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39"/>
      <c r="Z160" s="339"/>
    </row>
    <row r="161" spans="1:53" ht="14.25" customHeight="1" x14ac:dyDescent="0.25">
      <c r="A161" s="357" t="s">
        <v>106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8"/>
      <c r="Z161" s="338"/>
    </row>
    <row r="162" spans="1:53" ht="16.5" customHeight="1" x14ac:dyDescent="0.25">
      <c r="A162" s="54" t="s">
        <v>254</v>
      </c>
      <c r="B162" s="54" t="s">
        <v>255</v>
      </c>
      <c r="C162" s="31">
        <v>4301011450</v>
      </c>
      <c r="D162" s="347">
        <v>4680115881402</v>
      </c>
      <c r="E162" s="348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0"/>
      <c r="P162" s="350"/>
      <c r="Q162" s="350"/>
      <c r="R162" s="348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256</v>
      </c>
      <c r="B163" s="54" t="s">
        <v>257</v>
      </c>
      <c r="C163" s="31">
        <v>4301011454</v>
      </c>
      <c r="D163" s="347">
        <v>4680115881396</v>
      </c>
      <c r="E163" s="348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0"/>
      <c r="P163" s="350"/>
      <c r="Q163" s="350"/>
      <c r="R163" s="348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51" t="s">
        <v>66</v>
      </c>
      <c r="O164" s="352"/>
      <c r="P164" s="352"/>
      <c r="Q164" s="352"/>
      <c r="R164" s="352"/>
      <c r="S164" s="352"/>
      <c r="T164" s="353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51" t="s">
        <v>66</v>
      </c>
      <c r="O165" s="352"/>
      <c r="P165" s="352"/>
      <c r="Q165" s="352"/>
      <c r="R165" s="352"/>
      <c r="S165" s="352"/>
      <c r="T165" s="353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customHeight="1" x14ac:dyDescent="0.25">
      <c r="A166" s="357" t="s">
        <v>98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38"/>
      <c r="Z166" s="338"/>
    </row>
    <row r="167" spans="1:53" ht="16.5" customHeight="1" x14ac:dyDescent="0.25">
      <c r="A167" s="54" t="s">
        <v>258</v>
      </c>
      <c r="B167" s="54" t="s">
        <v>259</v>
      </c>
      <c r="C167" s="31">
        <v>4301020262</v>
      </c>
      <c r="D167" s="347">
        <v>4680115882935</v>
      </c>
      <c r="E167" s="348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0"/>
      <c r="P167" s="350"/>
      <c r="Q167" s="350"/>
      <c r="R167" s="348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260</v>
      </c>
      <c r="B168" s="54" t="s">
        <v>261</v>
      </c>
      <c r="C168" s="31">
        <v>4301020220</v>
      </c>
      <c r="D168" s="347">
        <v>4680115880764</v>
      </c>
      <c r="E168" s="348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0"/>
      <c r="P168" s="350"/>
      <c r="Q168" s="350"/>
      <c r="R168" s="348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51" t="s">
        <v>66</v>
      </c>
      <c r="O169" s="352"/>
      <c r="P169" s="352"/>
      <c r="Q169" s="352"/>
      <c r="R169" s="352"/>
      <c r="S169" s="352"/>
      <c r="T169" s="353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51" t="s">
        <v>66</v>
      </c>
      <c r="O170" s="352"/>
      <c r="P170" s="352"/>
      <c r="Q170" s="352"/>
      <c r="R170" s="352"/>
      <c r="S170" s="352"/>
      <c r="T170" s="353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customHeight="1" x14ac:dyDescent="0.25">
      <c r="A171" s="357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38"/>
      <c r="Z171" s="338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47">
        <v>4680115882683</v>
      </c>
      <c r="E172" s="348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0"/>
      <c r="P172" s="350"/>
      <c r="Q172" s="350"/>
      <c r="R172" s="348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47">
        <v>4680115882690</v>
      </c>
      <c r="E173" s="348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0"/>
      <c r="P173" s="350"/>
      <c r="Q173" s="350"/>
      <c r="R173" s="348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47">
        <v>4680115882669</v>
      </c>
      <c r="E174" s="348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0"/>
      <c r="P174" s="350"/>
      <c r="Q174" s="350"/>
      <c r="R174" s="348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47">
        <v>4680115882676</v>
      </c>
      <c r="E175" s="348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0"/>
      <c r="P175" s="350"/>
      <c r="Q175" s="350"/>
      <c r="R175" s="348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51" t="s">
        <v>66</v>
      </c>
      <c r="O176" s="352"/>
      <c r="P176" s="352"/>
      <c r="Q176" s="352"/>
      <c r="R176" s="352"/>
      <c r="S176" s="352"/>
      <c r="T176" s="353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51" t="s">
        <v>66</v>
      </c>
      <c r="O177" s="352"/>
      <c r="P177" s="352"/>
      <c r="Q177" s="352"/>
      <c r="R177" s="352"/>
      <c r="S177" s="352"/>
      <c r="T177" s="353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customHeight="1" x14ac:dyDescent="0.25">
      <c r="A178" s="357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38"/>
      <c r="Z178" s="338"/>
    </row>
    <row r="179" spans="1:53" ht="27" customHeight="1" x14ac:dyDescent="0.25">
      <c r="A179" s="54" t="s">
        <v>270</v>
      </c>
      <c r="B179" s="54" t="s">
        <v>271</v>
      </c>
      <c r="C179" s="31">
        <v>4301051409</v>
      </c>
      <c r="D179" s="347">
        <v>4680115881556</v>
      </c>
      <c r="E179" s="348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0"/>
      <c r="P179" s="350"/>
      <c r="Q179" s="350"/>
      <c r="R179" s="348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47">
        <v>4680115880573</v>
      </c>
      <c r="E180" s="348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70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0"/>
      <c r="P180" s="350"/>
      <c r="Q180" s="350"/>
      <c r="R180" s="348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4301051408</v>
      </c>
      <c r="D181" s="347">
        <v>4680115881594</v>
      </c>
      <c r="E181" s="348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3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0"/>
      <c r="P181" s="350"/>
      <c r="Q181" s="350"/>
      <c r="R181" s="348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276</v>
      </c>
      <c r="B182" s="54" t="s">
        <v>277</v>
      </c>
      <c r="C182" s="31">
        <v>4301051505</v>
      </c>
      <c r="D182" s="347">
        <v>4680115881587</v>
      </c>
      <c r="E182" s="348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0"/>
      <c r="P182" s="350"/>
      <c r="Q182" s="350"/>
      <c r="R182" s="348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278</v>
      </c>
      <c r="B183" s="54" t="s">
        <v>279</v>
      </c>
      <c r="C183" s="31">
        <v>4301051380</v>
      </c>
      <c r="D183" s="347">
        <v>4680115880962</v>
      </c>
      <c r="E183" s="348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4301051411</v>
      </c>
      <c r="D184" s="347">
        <v>4680115881617</v>
      </c>
      <c r="E184" s="348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0"/>
      <c r="P184" s="350"/>
      <c r="Q184" s="350"/>
      <c r="R184" s="348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7">
        <v>4680115881228</v>
      </c>
      <c r="E185" s="348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4301051506</v>
      </c>
      <c r="D186" s="347">
        <v>4680115881037</v>
      </c>
      <c r="E186" s="348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7">
        <v>4680115881211</v>
      </c>
      <c r="E187" s="348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0"/>
      <c r="P187" s="350"/>
      <c r="Q187" s="350"/>
      <c r="R187" s="348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4301051378</v>
      </c>
      <c r="D188" s="347">
        <v>4680115881020</v>
      </c>
      <c r="E188" s="348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47">
        <v>4680115882195</v>
      </c>
      <c r="E189" s="348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4301051479</v>
      </c>
      <c r="D190" s="347">
        <v>4680115882607</v>
      </c>
      <c r="E190" s="348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0"/>
      <c r="P190" s="350"/>
      <c r="Q190" s="350"/>
      <c r="R190" s="348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7">
        <v>4680115880092</v>
      </c>
      <c r="E191" s="348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4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296</v>
      </c>
      <c r="B192" s="54" t="s">
        <v>297</v>
      </c>
      <c r="C192" s="31">
        <v>4301051469</v>
      </c>
      <c r="D192" s="347">
        <v>4680115880221</v>
      </c>
      <c r="E192" s="348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0"/>
      <c r="P192" s="350"/>
      <c r="Q192" s="350"/>
      <c r="R192" s="348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4301051523</v>
      </c>
      <c r="D193" s="347">
        <v>4680115882942</v>
      </c>
      <c r="E193" s="348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0"/>
      <c r="P193" s="350"/>
      <c r="Q193" s="350"/>
      <c r="R193" s="348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47">
        <v>4680115880504</v>
      </c>
      <c r="E194" s="348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0"/>
      <c r="P194" s="350"/>
      <c r="Q194" s="350"/>
      <c r="R194" s="348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47">
        <v>4680115882164</v>
      </c>
      <c r="E195" s="348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0"/>
      <c r="P195" s="350"/>
      <c r="Q195" s="350"/>
      <c r="R195" s="348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51" t="s">
        <v>66</v>
      </c>
      <c r="O196" s="352"/>
      <c r="P196" s="352"/>
      <c r="Q196" s="352"/>
      <c r="R196" s="352"/>
      <c r="S196" s="352"/>
      <c r="T196" s="353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46"/>
      <c r="Z196" s="346"/>
    </row>
    <row r="197" spans="1:53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51" t="s">
        <v>66</v>
      </c>
      <c r="O197" s="352"/>
      <c r="P197" s="352"/>
      <c r="Q197" s="352"/>
      <c r="R197" s="352"/>
      <c r="S197" s="352"/>
      <c r="T197" s="353"/>
      <c r="U197" s="37" t="s">
        <v>65</v>
      </c>
      <c r="V197" s="345">
        <f>IFERROR(SUM(V179:V195),"0")</f>
        <v>0</v>
      </c>
      <c r="W197" s="345">
        <f>IFERROR(SUM(W179:W195),"0")</f>
        <v>0</v>
      </c>
      <c r="X197" s="37"/>
      <c r="Y197" s="346"/>
      <c r="Z197" s="346"/>
    </row>
    <row r="198" spans="1:53" ht="14.25" customHeight="1" x14ac:dyDescent="0.25">
      <c r="A198" s="357" t="s">
        <v>204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38"/>
      <c r="Z198" s="338"/>
    </row>
    <row r="199" spans="1:53" ht="16.5" customHeight="1" x14ac:dyDescent="0.25">
      <c r="A199" s="54" t="s">
        <v>304</v>
      </c>
      <c r="B199" s="54" t="s">
        <v>305</v>
      </c>
      <c r="C199" s="31">
        <v>4301060360</v>
      </c>
      <c r="D199" s="347">
        <v>4680115882874</v>
      </c>
      <c r="E199" s="348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0"/>
      <c r="P199" s="350"/>
      <c r="Q199" s="350"/>
      <c r="R199" s="348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4301060359</v>
      </c>
      <c r="D200" s="347">
        <v>4680115884434</v>
      </c>
      <c r="E200" s="348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0"/>
      <c r="P200" s="350"/>
      <c r="Q200" s="350"/>
      <c r="R200" s="348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308</v>
      </c>
      <c r="B201" s="54" t="s">
        <v>309</v>
      </c>
      <c r="C201" s="31">
        <v>4301060338</v>
      </c>
      <c r="D201" s="347">
        <v>4680115880801</v>
      </c>
      <c r="E201" s="348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0"/>
      <c r="P201" s="350"/>
      <c r="Q201" s="350"/>
      <c r="R201" s="348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47">
        <v>4680115880818</v>
      </c>
      <c r="E202" s="348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0"/>
      <c r="P202" s="350"/>
      <c r="Q202" s="350"/>
      <c r="R202" s="348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51" t="s">
        <v>66</v>
      </c>
      <c r="O203" s="352"/>
      <c r="P203" s="352"/>
      <c r="Q203" s="352"/>
      <c r="R203" s="352"/>
      <c r="S203" s="352"/>
      <c r="T203" s="353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51" t="s">
        <v>66</v>
      </c>
      <c r="O204" s="352"/>
      <c r="P204" s="352"/>
      <c r="Q204" s="352"/>
      <c r="R204" s="352"/>
      <c r="S204" s="352"/>
      <c r="T204" s="353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customHeight="1" x14ac:dyDescent="0.25">
      <c r="A205" s="372" t="s">
        <v>312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39"/>
      <c r="Z205" s="339"/>
    </row>
    <row r="206" spans="1:53" ht="14.25" customHeight="1" x14ac:dyDescent="0.25">
      <c r="A206" s="357" t="s">
        <v>60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8"/>
      <c r="Z206" s="338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47">
        <v>4607091389845</v>
      </c>
      <c r="E207" s="348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0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0"/>
      <c r="P207" s="350"/>
      <c r="Q207" s="350"/>
      <c r="R207" s="348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x14ac:dyDescent="0.2">
      <c r="A208" s="354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6"/>
      <c r="N208" s="351" t="s">
        <v>66</v>
      </c>
      <c r="O208" s="352"/>
      <c r="P208" s="352"/>
      <c r="Q208" s="352"/>
      <c r="R208" s="352"/>
      <c r="S208" s="352"/>
      <c r="T208" s="353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51" t="s">
        <v>66</v>
      </c>
      <c r="O209" s="352"/>
      <c r="P209" s="352"/>
      <c r="Q209" s="352"/>
      <c r="R209" s="352"/>
      <c r="S209" s="352"/>
      <c r="T209" s="353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customHeight="1" x14ac:dyDescent="0.25">
      <c r="A210" s="372" t="s">
        <v>315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39"/>
      <c r="Z210" s="339"/>
    </row>
    <row r="211" spans="1:53" ht="14.25" customHeight="1" x14ac:dyDescent="0.25">
      <c r="A211" s="357" t="s">
        <v>106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8"/>
      <c r="Z211" s="338"/>
    </row>
    <row r="212" spans="1:53" ht="27" customHeight="1" x14ac:dyDescent="0.25">
      <c r="A212" s="54" t="s">
        <v>316</v>
      </c>
      <c r="B212" s="54" t="s">
        <v>317</v>
      </c>
      <c r="C212" s="31">
        <v>4301011826</v>
      </c>
      <c r="D212" s="347">
        <v>4680115884137</v>
      </c>
      <c r="E212" s="348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41" t="s">
        <v>318</v>
      </c>
      <c r="O212" s="350"/>
      <c r="P212" s="350"/>
      <c r="Q212" s="350"/>
      <c r="R212" s="348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customHeight="1" x14ac:dyDescent="0.25">
      <c r="A213" s="54" t="s">
        <v>320</v>
      </c>
      <c r="B213" s="54" t="s">
        <v>321</v>
      </c>
      <c r="C213" s="31">
        <v>4301011824</v>
      </c>
      <c r="D213" s="347">
        <v>4680115884144</v>
      </c>
      <c r="E213" s="348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05" t="s">
        <v>322</v>
      </c>
      <c r="O213" s="350"/>
      <c r="P213" s="350"/>
      <c r="Q213" s="350"/>
      <c r="R213" s="348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customHeight="1" x14ac:dyDescent="0.25">
      <c r="A214" s="54" t="s">
        <v>323</v>
      </c>
      <c r="B214" s="54" t="s">
        <v>324</v>
      </c>
      <c r="C214" s="31">
        <v>4301011724</v>
      </c>
      <c r="D214" s="347">
        <v>4680115884236</v>
      </c>
      <c r="E214" s="348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48" t="s">
        <v>325</v>
      </c>
      <c r="O214" s="350"/>
      <c r="P214" s="350"/>
      <c r="Q214" s="350"/>
      <c r="R214" s="348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4301011721</v>
      </c>
      <c r="D215" s="347">
        <v>4680115884175</v>
      </c>
      <c r="E215" s="348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74" t="s">
        <v>328</v>
      </c>
      <c r="O215" s="350"/>
      <c r="P215" s="350"/>
      <c r="Q215" s="350"/>
      <c r="R215" s="348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customHeight="1" x14ac:dyDescent="0.25">
      <c r="A216" s="54" t="s">
        <v>329</v>
      </c>
      <c r="B216" s="54" t="s">
        <v>330</v>
      </c>
      <c r="C216" s="31">
        <v>4301011726</v>
      </c>
      <c r="D216" s="347">
        <v>4680115884182</v>
      </c>
      <c r="E216" s="348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99" t="s">
        <v>331</v>
      </c>
      <c r="O216" s="350"/>
      <c r="P216" s="350"/>
      <c r="Q216" s="350"/>
      <c r="R216" s="348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332</v>
      </c>
      <c r="B217" s="54" t="s">
        <v>333</v>
      </c>
      <c r="C217" s="31">
        <v>4301011722</v>
      </c>
      <c r="D217" s="347">
        <v>4680115884205</v>
      </c>
      <c r="E217" s="348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7" t="s">
        <v>334</v>
      </c>
      <c r="O217" s="350"/>
      <c r="P217" s="350"/>
      <c r="Q217" s="350"/>
      <c r="R217" s="348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x14ac:dyDescent="0.2">
      <c r="A218" s="354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51" t="s">
        <v>66</v>
      </c>
      <c r="O218" s="352"/>
      <c r="P218" s="352"/>
      <c r="Q218" s="352"/>
      <c r="R218" s="352"/>
      <c r="S218" s="352"/>
      <c r="T218" s="353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51" t="s">
        <v>66</v>
      </c>
      <c r="O219" s="352"/>
      <c r="P219" s="352"/>
      <c r="Q219" s="352"/>
      <c r="R219" s="352"/>
      <c r="S219" s="352"/>
      <c r="T219" s="353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customHeight="1" x14ac:dyDescent="0.25">
      <c r="A220" s="372" t="s">
        <v>335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39"/>
      <c r="Z220" s="339"/>
    </row>
    <row r="221" spans="1:53" ht="14.25" customHeight="1" x14ac:dyDescent="0.25">
      <c r="A221" s="357" t="s">
        <v>106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8"/>
      <c r="Z221" s="338"/>
    </row>
    <row r="222" spans="1:53" ht="27" customHeight="1" x14ac:dyDescent="0.25">
      <c r="A222" s="54" t="s">
        <v>336</v>
      </c>
      <c r="B222" s="54" t="s">
        <v>337</v>
      </c>
      <c r="C222" s="31">
        <v>4301011346</v>
      </c>
      <c r="D222" s="347">
        <v>4607091387445</v>
      </c>
      <c r="E222" s="348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4301011362</v>
      </c>
      <c r="D223" s="347">
        <v>4607091386004</v>
      </c>
      <c r="E223" s="348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4301011308</v>
      </c>
      <c r="D224" s="347">
        <v>4607091386004</v>
      </c>
      <c r="E224" s="348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4301011347</v>
      </c>
      <c r="D225" s="347">
        <v>4607091386073</v>
      </c>
      <c r="E225" s="348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4301011395</v>
      </c>
      <c r="D226" s="347">
        <v>4607091387322</v>
      </c>
      <c r="E226" s="348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343</v>
      </c>
      <c r="B227" s="54" t="s">
        <v>345</v>
      </c>
      <c r="C227" s="31">
        <v>4301010928</v>
      </c>
      <c r="D227" s="347">
        <v>4607091387322</v>
      </c>
      <c r="E227" s="348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0"/>
      <c r="P227" s="350"/>
      <c r="Q227" s="350"/>
      <c r="R227" s="348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47">
        <v>4607091387377</v>
      </c>
      <c r="E228" s="348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0"/>
      <c r="P228" s="350"/>
      <c r="Q228" s="350"/>
      <c r="R228" s="348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348</v>
      </c>
      <c r="B229" s="54" t="s">
        <v>349</v>
      </c>
      <c r="C229" s="31">
        <v>4301010945</v>
      </c>
      <c r="D229" s="347">
        <v>4607091387353</v>
      </c>
      <c r="E229" s="348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47">
        <v>4607091386011</v>
      </c>
      <c r="E230" s="348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352</v>
      </c>
      <c r="B231" s="54" t="s">
        <v>353</v>
      </c>
      <c r="C231" s="31">
        <v>4301011329</v>
      </c>
      <c r="D231" s="347">
        <v>4607091387308</v>
      </c>
      <c r="E231" s="348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0"/>
      <c r="P231" s="350"/>
      <c r="Q231" s="350"/>
      <c r="R231" s="348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354</v>
      </c>
      <c r="B232" s="54" t="s">
        <v>355</v>
      </c>
      <c r="C232" s="31">
        <v>4301011049</v>
      </c>
      <c r="D232" s="347">
        <v>4607091387339</v>
      </c>
      <c r="E232" s="348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0"/>
      <c r="P232" s="350"/>
      <c r="Q232" s="350"/>
      <c r="R232" s="348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4301011433</v>
      </c>
      <c r="D233" s="347">
        <v>4680115882638</v>
      </c>
      <c r="E233" s="348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0"/>
      <c r="P233" s="350"/>
      <c r="Q233" s="350"/>
      <c r="R233" s="348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4301011573</v>
      </c>
      <c r="D234" s="347">
        <v>4680115881938</v>
      </c>
      <c r="E234" s="348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0"/>
      <c r="P234" s="350"/>
      <c r="Q234" s="350"/>
      <c r="R234" s="348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4301010944</v>
      </c>
      <c r="D235" s="347">
        <v>4607091387346</v>
      </c>
      <c r="E235" s="348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6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0"/>
      <c r="P235" s="350"/>
      <c r="Q235" s="350"/>
      <c r="R235" s="348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4301011353</v>
      </c>
      <c r="D236" s="347">
        <v>4607091389807</v>
      </c>
      <c r="E236" s="348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0"/>
      <c r="P236" s="350"/>
      <c r="Q236" s="350"/>
      <c r="R236" s="348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54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6"/>
      <c r="N237" s="351" t="s">
        <v>66</v>
      </c>
      <c r="O237" s="352"/>
      <c r="P237" s="352"/>
      <c r="Q237" s="352"/>
      <c r="R237" s="352"/>
      <c r="S237" s="352"/>
      <c r="T237" s="353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346"/>
      <c r="Z237" s="346"/>
    </row>
    <row r="238" spans="1:53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51" t="s">
        <v>66</v>
      </c>
      <c r="O238" s="352"/>
      <c r="P238" s="352"/>
      <c r="Q238" s="352"/>
      <c r="R238" s="352"/>
      <c r="S238" s="352"/>
      <c r="T238" s="353"/>
      <c r="U238" s="37" t="s">
        <v>65</v>
      </c>
      <c r="V238" s="345">
        <f>IFERROR(SUM(V222:V236),"0")</f>
        <v>0</v>
      </c>
      <c r="W238" s="345">
        <f>IFERROR(SUM(W222:W236),"0")</f>
        <v>0</v>
      </c>
      <c r="X238" s="37"/>
      <c r="Y238" s="346"/>
      <c r="Z238" s="346"/>
    </row>
    <row r="239" spans="1:53" ht="14.25" customHeight="1" x14ac:dyDescent="0.25">
      <c r="A239" s="357" t="s">
        <v>98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338"/>
      <c r="Z239" s="338"/>
    </row>
    <row r="240" spans="1:53" ht="27" customHeight="1" x14ac:dyDescent="0.25">
      <c r="A240" s="54" t="s">
        <v>364</v>
      </c>
      <c r="B240" s="54" t="s">
        <v>365</v>
      </c>
      <c r="C240" s="31">
        <v>4301020254</v>
      </c>
      <c r="D240" s="347">
        <v>4680115881914</v>
      </c>
      <c r="E240" s="348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0"/>
      <c r="P240" s="350"/>
      <c r="Q240" s="350"/>
      <c r="R240" s="348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4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6"/>
      <c r="N241" s="351" t="s">
        <v>66</v>
      </c>
      <c r="O241" s="352"/>
      <c r="P241" s="352"/>
      <c r="Q241" s="352"/>
      <c r="R241" s="352"/>
      <c r="S241" s="352"/>
      <c r="T241" s="353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51" t="s">
        <v>66</v>
      </c>
      <c r="O242" s="352"/>
      <c r="P242" s="352"/>
      <c r="Q242" s="352"/>
      <c r="R242" s="352"/>
      <c r="S242" s="352"/>
      <c r="T242" s="353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customHeight="1" x14ac:dyDescent="0.25">
      <c r="A243" s="357" t="s">
        <v>60</v>
      </c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5"/>
      <c r="P243" s="355"/>
      <c r="Q243" s="355"/>
      <c r="R243" s="355"/>
      <c r="S243" s="355"/>
      <c r="T243" s="355"/>
      <c r="U243" s="355"/>
      <c r="V243" s="355"/>
      <c r="W243" s="355"/>
      <c r="X243" s="355"/>
      <c r="Y243" s="338"/>
      <c r="Z243" s="338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7">
        <v>4607091387193</v>
      </c>
      <c r="E244" s="348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0"/>
      <c r="P244" s="350"/>
      <c r="Q244" s="350"/>
      <c r="R244" s="348"/>
      <c r="S244" s="34"/>
      <c r="T244" s="34"/>
      <c r="U244" s="35" t="s">
        <v>65</v>
      </c>
      <c r="V244" s="343">
        <v>20</v>
      </c>
      <c r="W244" s="344">
        <f>IFERROR(IF(V244="",0,CEILING((V244/$H244),1)*$H244),"")</f>
        <v>21</v>
      </c>
      <c r="X244" s="36">
        <f>IFERROR(IF(W244=0,"",ROUNDUP(W244/H244,0)*0.00753),"")</f>
        <v>3.7650000000000003E-2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47">
        <v>4607091387230</v>
      </c>
      <c r="E245" s="348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0"/>
      <c r="P245" s="350"/>
      <c r="Q245" s="350"/>
      <c r="R245" s="348"/>
      <c r="S245" s="34"/>
      <c r="T245" s="34"/>
      <c r="U245" s="35" t="s">
        <v>65</v>
      </c>
      <c r="V245" s="343">
        <v>0</v>
      </c>
      <c r="W245" s="34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370</v>
      </c>
      <c r="B246" s="54" t="s">
        <v>371</v>
      </c>
      <c r="C246" s="31">
        <v>4301031152</v>
      </c>
      <c r="D246" s="347">
        <v>4607091387285</v>
      </c>
      <c r="E246" s="348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372</v>
      </c>
      <c r="B247" s="54" t="s">
        <v>373</v>
      </c>
      <c r="C247" s="31">
        <v>4301031164</v>
      </c>
      <c r="D247" s="347">
        <v>4680115880481</v>
      </c>
      <c r="E247" s="348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7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51" t="s">
        <v>66</v>
      </c>
      <c r="O248" s="352"/>
      <c r="P248" s="352"/>
      <c r="Q248" s="352"/>
      <c r="R248" s="352"/>
      <c r="S248" s="352"/>
      <c r="T248" s="353"/>
      <c r="U248" s="37" t="s">
        <v>67</v>
      </c>
      <c r="V248" s="345">
        <f>IFERROR(V244/H244,"0")+IFERROR(V245/H245,"0")+IFERROR(V246/H246,"0")+IFERROR(V247/H247,"0")</f>
        <v>4.7619047619047619</v>
      </c>
      <c r="W248" s="345">
        <f>IFERROR(W244/H244,"0")+IFERROR(W245/H245,"0")+IFERROR(W246/H246,"0")+IFERROR(W247/H247,"0")</f>
        <v>5</v>
      </c>
      <c r="X248" s="345">
        <f>IFERROR(IF(X244="",0,X244),"0")+IFERROR(IF(X245="",0,X245),"0")+IFERROR(IF(X246="",0,X246),"0")+IFERROR(IF(X247="",0,X247),"0")</f>
        <v>3.7650000000000003E-2</v>
      </c>
      <c r="Y248" s="346"/>
      <c r="Z248" s="346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51" t="s">
        <v>66</v>
      </c>
      <c r="O249" s="352"/>
      <c r="P249" s="352"/>
      <c r="Q249" s="352"/>
      <c r="R249" s="352"/>
      <c r="S249" s="352"/>
      <c r="T249" s="353"/>
      <c r="U249" s="37" t="s">
        <v>65</v>
      </c>
      <c r="V249" s="345">
        <f>IFERROR(SUM(V244:V247),"0")</f>
        <v>20</v>
      </c>
      <c r="W249" s="345">
        <f>IFERROR(SUM(W244:W247),"0")</f>
        <v>21</v>
      </c>
      <c r="X249" s="37"/>
      <c r="Y249" s="346"/>
      <c r="Z249" s="346"/>
    </row>
    <row r="250" spans="1:53" ht="14.25" customHeight="1" x14ac:dyDescent="0.25">
      <c r="A250" s="357" t="s">
        <v>68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38"/>
      <c r="Z250" s="338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7">
        <v>4607091387766</v>
      </c>
      <c r="E251" s="348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0"/>
      <c r="P251" s="350"/>
      <c r="Q251" s="350"/>
      <c r="R251" s="348"/>
      <c r="S251" s="34"/>
      <c r="T251" s="34"/>
      <c r="U251" s="35" t="s">
        <v>65</v>
      </c>
      <c r="V251" s="343">
        <v>500</v>
      </c>
      <c r="W251" s="344">
        <f t="shared" ref="W251:W260" si="14">IFERROR(IF(V251="",0,CEILING((V251/$H251),1)*$H251),"")</f>
        <v>507</v>
      </c>
      <c r="X251" s="36">
        <f>IFERROR(IF(W251=0,"",ROUNDUP(W251/H251,0)*0.02175),"")</f>
        <v>1.4137499999999998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376</v>
      </c>
      <c r="B252" s="54" t="s">
        <v>377</v>
      </c>
      <c r="C252" s="31">
        <v>4301051116</v>
      </c>
      <c r="D252" s="347">
        <v>4607091387957</v>
      </c>
      <c r="E252" s="348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378</v>
      </c>
      <c r="B253" s="54" t="s">
        <v>379</v>
      </c>
      <c r="C253" s="31">
        <v>4301051115</v>
      </c>
      <c r="D253" s="347">
        <v>4607091387964</v>
      </c>
      <c r="E253" s="348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47">
        <v>4680115883604</v>
      </c>
      <c r="E254" s="348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7">
        <v>4680115883567</v>
      </c>
      <c r="E255" s="348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0"/>
      <c r="P255" s="350"/>
      <c r="Q255" s="350"/>
      <c r="R255" s="348"/>
      <c r="S255" s="34"/>
      <c r="T255" s="34"/>
      <c r="U255" s="35" t="s">
        <v>65</v>
      </c>
      <c r="V255" s="343">
        <v>0</v>
      </c>
      <c r="W255" s="344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47">
        <v>4607091381672</v>
      </c>
      <c r="E256" s="348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6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0"/>
      <c r="P256" s="350"/>
      <c r="Q256" s="350"/>
      <c r="R256" s="348"/>
      <c r="S256" s="34"/>
      <c r="T256" s="34"/>
      <c r="U256" s="35" t="s">
        <v>65</v>
      </c>
      <c r="V256" s="343">
        <v>0</v>
      </c>
      <c r="W256" s="344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4301051130</v>
      </c>
      <c r="D257" s="347">
        <v>4607091387537</v>
      </c>
      <c r="E257" s="348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0"/>
      <c r="P257" s="350"/>
      <c r="Q257" s="350"/>
      <c r="R257" s="348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4301051132</v>
      </c>
      <c r="D258" s="347">
        <v>4607091387513</v>
      </c>
      <c r="E258" s="348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4301051277</v>
      </c>
      <c r="D259" s="347">
        <v>4680115880511</v>
      </c>
      <c r="E259" s="348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4301051344</v>
      </c>
      <c r="D260" s="347">
        <v>4680115880412</v>
      </c>
      <c r="E260" s="348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5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0"/>
      <c r="P260" s="350"/>
      <c r="Q260" s="350"/>
      <c r="R260" s="348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5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6"/>
      <c r="N261" s="351" t="s">
        <v>66</v>
      </c>
      <c r="O261" s="352"/>
      <c r="P261" s="352"/>
      <c r="Q261" s="352"/>
      <c r="R261" s="352"/>
      <c r="S261" s="352"/>
      <c r="T261" s="353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64.102564102564102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65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1.4137499999999998</v>
      </c>
      <c r="Y261" s="346"/>
      <c r="Z261" s="346"/>
    </row>
    <row r="262" spans="1:53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51" t="s">
        <v>66</v>
      </c>
      <c r="O262" s="352"/>
      <c r="P262" s="352"/>
      <c r="Q262" s="352"/>
      <c r="R262" s="352"/>
      <c r="S262" s="352"/>
      <c r="T262" s="353"/>
      <c r="U262" s="37" t="s">
        <v>65</v>
      </c>
      <c r="V262" s="345">
        <f>IFERROR(SUM(V251:V260),"0")</f>
        <v>500</v>
      </c>
      <c r="W262" s="345">
        <f>IFERROR(SUM(W251:W260),"0")</f>
        <v>507</v>
      </c>
      <c r="X262" s="37"/>
      <c r="Y262" s="346"/>
      <c r="Z262" s="346"/>
    </row>
    <row r="263" spans="1:53" ht="14.25" customHeight="1" x14ac:dyDescent="0.25">
      <c r="A263" s="357" t="s">
        <v>204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38"/>
      <c r="Z263" s="338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47">
        <v>4607091380880</v>
      </c>
      <c r="E264" s="348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0"/>
      <c r="P264" s="350"/>
      <c r="Q264" s="350"/>
      <c r="R264" s="348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7">
        <v>4607091384482</v>
      </c>
      <c r="E265" s="348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0"/>
      <c r="P265" s="350"/>
      <c r="Q265" s="350"/>
      <c r="R265" s="348"/>
      <c r="S265" s="34"/>
      <c r="T265" s="34"/>
      <c r="U265" s="35" t="s">
        <v>65</v>
      </c>
      <c r="V265" s="343">
        <v>20</v>
      </c>
      <c r="W265" s="344">
        <f>IFERROR(IF(V265="",0,CEILING((V265/$H265),1)*$H265),"")</f>
        <v>23.4</v>
      </c>
      <c r="X265" s="36">
        <f>IFERROR(IF(W265=0,"",ROUNDUP(W265/H265,0)*0.02175),"")</f>
        <v>6.5250000000000002E-2</v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47">
        <v>4607091380897</v>
      </c>
      <c r="E266" s="348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5">
        <f>IFERROR(V264/H264,"0")+IFERROR(V265/H265,"0")+IFERROR(V266/H266,"0")</f>
        <v>2.5641025641025643</v>
      </c>
      <c r="W267" s="345">
        <f>IFERROR(W264/H264,"0")+IFERROR(W265/H265,"0")+IFERROR(W266/H266,"0")</f>
        <v>3</v>
      </c>
      <c r="X267" s="345">
        <f>IFERROR(IF(X264="",0,X264),"0")+IFERROR(IF(X265="",0,X265),"0")+IFERROR(IF(X266="",0,X266),"0")</f>
        <v>6.5250000000000002E-2</v>
      </c>
      <c r="Y267" s="346"/>
      <c r="Z267" s="346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5">
        <f>IFERROR(SUM(V264:V266),"0")</f>
        <v>20</v>
      </c>
      <c r="W268" s="345">
        <f>IFERROR(SUM(W264:W266),"0")</f>
        <v>23.4</v>
      </c>
      <c r="X268" s="37"/>
      <c r="Y268" s="346"/>
      <c r="Z268" s="346"/>
    </row>
    <row r="269" spans="1:53" ht="14.25" customHeight="1" x14ac:dyDescent="0.25">
      <c r="A269" s="357" t="s">
        <v>84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38"/>
      <c r="Z269" s="338"/>
    </row>
    <row r="270" spans="1:53" ht="16.5" customHeight="1" x14ac:dyDescent="0.25">
      <c r="A270" s="54" t="s">
        <v>400</v>
      </c>
      <c r="B270" s="54" t="s">
        <v>401</v>
      </c>
      <c r="C270" s="31">
        <v>4301030232</v>
      </c>
      <c r="D270" s="347">
        <v>4607091388374</v>
      </c>
      <c r="E270" s="348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2" t="s">
        <v>402</v>
      </c>
      <c r="O270" s="350"/>
      <c r="P270" s="350"/>
      <c r="Q270" s="350"/>
      <c r="R270" s="348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403</v>
      </c>
      <c r="B271" s="54" t="s">
        <v>404</v>
      </c>
      <c r="C271" s="31">
        <v>4301030235</v>
      </c>
      <c r="D271" s="347">
        <v>4607091388381</v>
      </c>
      <c r="E271" s="348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14" t="s">
        <v>405</v>
      </c>
      <c r="O271" s="350"/>
      <c r="P271" s="350"/>
      <c r="Q271" s="350"/>
      <c r="R271" s="348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406</v>
      </c>
      <c r="B272" s="54" t="s">
        <v>407</v>
      </c>
      <c r="C272" s="31">
        <v>4301030233</v>
      </c>
      <c r="D272" s="347">
        <v>4607091388404</v>
      </c>
      <c r="E272" s="348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customHeight="1" x14ac:dyDescent="0.25">
      <c r="A275" s="357" t="s">
        <v>408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38"/>
      <c r="Z275" s="338"/>
    </row>
    <row r="276" spans="1:53" ht="16.5" customHeight="1" x14ac:dyDescent="0.25">
      <c r="A276" s="54" t="s">
        <v>409</v>
      </c>
      <c r="B276" s="54" t="s">
        <v>410</v>
      </c>
      <c r="C276" s="31">
        <v>4301180007</v>
      </c>
      <c r="D276" s="347">
        <v>4680115881808</v>
      </c>
      <c r="E276" s="348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0"/>
      <c r="P276" s="350"/>
      <c r="Q276" s="350"/>
      <c r="R276" s="348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413</v>
      </c>
      <c r="B277" s="54" t="s">
        <v>414</v>
      </c>
      <c r="C277" s="31">
        <v>4301180006</v>
      </c>
      <c r="D277" s="347">
        <v>4680115881822</v>
      </c>
      <c r="E277" s="348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0"/>
      <c r="P277" s="350"/>
      <c r="Q277" s="350"/>
      <c r="R277" s="348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415</v>
      </c>
      <c r="B278" s="54" t="s">
        <v>416</v>
      </c>
      <c r="C278" s="31">
        <v>4301180001</v>
      </c>
      <c r="D278" s="347">
        <v>4680115880016</v>
      </c>
      <c r="E278" s="348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customHeight="1" x14ac:dyDescent="0.25">
      <c r="A281" s="372" t="s">
        <v>417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39"/>
      <c r="Z281" s="339"/>
    </row>
    <row r="282" spans="1:53" ht="14.25" customHeight="1" x14ac:dyDescent="0.25">
      <c r="A282" s="357" t="s">
        <v>106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8"/>
      <c r="Z282" s="338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47">
        <v>4607091387421</v>
      </c>
      <c r="E283" s="348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418</v>
      </c>
      <c r="B284" s="54" t="s">
        <v>420</v>
      </c>
      <c r="C284" s="31">
        <v>4301011121</v>
      </c>
      <c r="D284" s="347">
        <v>4607091387421</v>
      </c>
      <c r="E284" s="348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421</v>
      </c>
      <c r="B285" s="54" t="s">
        <v>422</v>
      </c>
      <c r="C285" s="31">
        <v>4301011396</v>
      </c>
      <c r="D285" s="347">
        <v>4607091387452</v>
      </c>
      <c r="E285" s="348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0"/>
      <c r="P285" s="350"/>
      <c r="Q285" s="350"/>
      <c r="R285" s="348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421</v>
      </c>
      <c r="B286" s="54" t="s">
        <v>423</v>
      </c>
      <c r="C286" s="31">
        <v>4301011322</v>
      </c>
      <c r="D286" s="347">
        <v>4607091387452</v>
      </c>
      <c r="E286" s="348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4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0"/>
      <c r="P286" s="350"/>
      <c r="Q286" s="350"/>
      <c r="R286" s="348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421</v>
      </c>
      <c r="B287" s="54" t="s">
        <v>424</v>
      </c>
      <c r="C287" s="31">
        <v>4301011619</v>
      </c>
      <c r="D287" s="347">
        <v>4607091387452</v>
      </c>
      <c r="E287" s="348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61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0"/>
      <c r="P287" s="350"/>
      <c r="Q287" s="350"/>
      <c r="R287" s="348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4301011313</v>
      </c>
      <c r="D288" s="347">
        <v>4607091385984</v>
      </c>
      <c r="E288" s="348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4301011316</v>
      </c>
      <c r="D289" s="347">
        <v>4607091387438</v>
      </c>
      <c r="E289" s="348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429</v>
      </c>
      <c r="B290" s="54" t="s">
        <v>430</v>
      </c>
      <c r="C290" s="31">
        <v>4301011318</v>
      </c>
      <c r="D290" s="347">
        <v>4607091387469</v>
      </c>
      <c r="E290" s="348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0"/>
      <c r="P290" s="350"/>
      <c r="Q290" s="350"/>
      <c r="R290" s="348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5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6"/>
      <c r="N291" s="351" t="s">
        <v>66</v>
      </c>
      <c r="O291" s="352"/>
      <c r="P291" s="352"/>
      <c r="Q291" s="352"/>
      <c r="R291" s="352"/>
      <c r="S291" s="352"/>
      <c r="T291" s="353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0</v>
      </c>
      <c r="W291" s="345">
        <f>IFERROR(W283/H283,"0")+IFERROR(W284/H284,"0")+IFERROR(W285/H285,"0")+IFERROR(W286/H286,"0")+IFERROR(W287/H287,"0")+IFERROR(W288/H288,"0")+IFERROR(W289/H289,"0")+IFERROR(W290/H290,"0")</f>
        <v>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6"/>
      <c r="Z291" s="346"/>
    </row>
    <row r="292" spans="1:53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51" t="s">
        <v>66</v>
      </c>
      <c r="O292" s="352"/>
      <c r="P292" s="352"/>
      <c r="Q292" s="352"/>
      <c r="R292" s="352"/>
      <c r="S292" s="352"/>
      <c r="T292" s="353"/>
      <c r="U292" s="37" t="s">
        <v>65</v>
      </c>
      <c r="V292" s="345">
        <f>IFERROR(SUM(V283:V290),"0")</f>
        <v>0</v>
      </c>
      <c r="W292" s="345">
        <f>IFERROR(SUM(W283:W290),"0")</f>
        <v>0</v>
      </c>
      <c r="X292" s="37"/>
      <c r="Y292" s="346"/>
      <c r="Z292" s="346"/>
    </row>
    <row r="293" spans="1:53" ht="14.25" customHeight="1" x14ac:dyDescent="0.25">
      <c r="A293" s="357" t="s">
        <v>60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38"/>
      <c r="Z293" s="338"/>
    </row>
    <row r="294" spans="1:53" ht="27" customHeight="1" x14ac:dyDescent="0.25">
      <c r="A294" s="54" t="s">
        <v>431</v>
      </c>
      <c r="B294" s="54" t="s">
        <v>432</v>
      </c>
      <c r="C294" s="31">
        <v>4301031154</v>
      </c>
      <c r="D294" s="347">
        <v>4607091387292</v>
      </c>
      <c r="E294" s="348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433</v>
      </c>
      <c r="B295" s="54" t="s">
        <v>434</v>
      </c>
      <c r="C295" s="31">
        <v>4301031155</v>
      </c>
      <c r="D295" s="347">
        <v>4607091387315</v>
      </c>
      <c r="E295" s="348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0"/>
      <c r="P295" s="350"/>
      <c r="Q295" s="350"/>
      <c r="R295" s="348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x14ac:dyDescent="0.2">
      <c r="A296" s="354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6"/>
      <c r="N296" s="351" t="s">
        <v>66</v>
      </c>
      <c r="O296" s="352"/>
      <c r="P296" s="352"/>
      <c r="Q296" s="352"/>
      <c r="R296" s="352"/>
      <c r="S296" s="352"/>
      <c r="T296" s="353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x14ac:dyDescent="0.2">
      <c r="A297" s="355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51" t="s">
        <v>66</v>
      </c>
      <c r="O297" s="352"/>
      <c r="P297" s="352"/>
      <c r="Q297" s="352"/>
      <c r="R297" s="352"/>
      <c r="S297" s="352"/>
      <c r="T297" s="353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customHeight="1" x14ac:dyDescent="0.25">
      <c r="A298" s="372" t="s">
        <v>435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339"/>
      <c r="Z298" s="339"/>
    </row>
    <row r="299" spans="1:53" ht="14.25" customHeight="1" x14ac:dyDescent="0.25">
      <c r="A299" s="357" t="s">
        <v>60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8"/>
      <c r="Z299" s="338"/>
    </row>
    <row r="300" spans="1:53" ht="27" customHeight="1" x14ac:dyDescent="0.25">
      <c r="A300" s="54" t="s">
        <v>436</v>
      </c>
      <c r="B300" s="54" t="s">
        <v>437</v>
      </c>
      <c r="C300" s="31">
        <v>4301031066</v>
      </c>
      <c r="D300" s="347">
        <v>4607091383836</v>
      </c>
      <c r="E300" s="348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6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0"/>
      <c r="P300" s="350"/>
      <c r="Q300" s="350"/>
      <c r="R300" s="348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x14ac:dyDescent="0.2">
      <c r="A301" s="354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6"/>
      <c r="N301" s="351" t="s">
        <v>66</v>
      </c>
      <c r="O301" s="352"/>
      <c r="P301" s="352"/>
      <c r="Q301" s="352"/>
      <c r="R301" s="352"/>
      <c r="S301" s="352"/>
      <c r="T301" s="353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x14ac:dyDescent="0.2">
      <c r="A302" s="355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51" t="s">
        <v>66</v>
      </c>
      <c r="O302" s="352"/>
      <c r="P302" s="352"/>
      <c r="Q302" s="352"/>
      <c r="R302" s="352"/>
      <c r="S302" s="352"/>
      <c r="T302" s="353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customHeight="1" x14ac:dyDescent="0.25">
      <c r="A303" s="357" t="s">
        <v>68</v>
      </c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5"/>
      <c r="N303" s="355"/>
      <c r="O303" s="355"/>
      <c r="P303" s="355"/>
      <c r="Q303" s="355"/>
      <c r="R303" s="355"/>
      <c r="S303" s="355"/>
      <c r="T303" s="355"/>
      <c r="U303" s="355"/>
      <c r="V303" s="355"/>
      <c r="W303" s="355"/>
      <c r="X303" s="355"/>
      <c r="Y303" s="338"/>
      <c r="Z303" s="338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47">
        <v>4607091387919</v>
      </c>
      <c r="E304" s="348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0"/>
      <c r="P304" s="350"/>
      <c r="Q304" s="350"/>
      <c r="R304" s="348"/>
      <c r="S304" s="34"/>
      <c r="T304" s="34"/>
      <c r="U304" s="35" t="s">
        <v>65</v>
      </c>
      <c r="V304" s="343">
        <v>50</v>
      </c>
      <c r="W304" s="344">
        <f>IFERROR(IF(V304="",0,CEILING((V304/$H304),1)*$H304),"")</f>
        <v>56.699999999999996</v>
      </c>
      <c r="X304" s="36">
        <f>IFERROR(IF(W304=0,"",ROUNDUP(W304/H304,0)*0.02175),"")</f>
        <v>0.15225</v>
      </c>
      <c r="Y304" s="56"/>
      <c r="Z304" s="57"/>
      <c r="AD304" s="58"/>
      <c r="BA304" s="231" t="s">
        <v>1</v>
      </c>
    </row>
    <row r="305" spans="1:53" x14ac:dyDescent="0.2">
      <c r="A305" s="354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6"/>
      <c r="N305" s="351" t="s">
        <v>66</v>
      </c>
      <c r="O305" s="352"/>
      <c r="P305" s="352"/>
      <c r="Q305" s="352"/>
      <c r="R305" s="352"/>
      <c r="S305" s="352"/>
      <c r="T305" s="353"/>
      <c r="U305" s="37" t="s">
        <v>67</v>
      </c>
      <c r="V305" s="345">
        <f>IFERROR(V304/H304,"0")</f>
        <v>6.1728395061728394</v>
      </c>
      <c r="W305" s="345">
        <f>IFERROR(W304/H304,"0")</f>
        <v>7</v>
      </c>
      <c r="X305" s="345">
        <f>IFERROR(IF(X304="",0,X304),"0")</f>
        <v>0.15225</v>
      </c>
      <c r="Y305" s="346"/>
      <c r="Z305" s="346"/>
    </row>
    <row r="306" spans="1:53" x14ac:dyDescent="0.2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51" t="s">
        <v>66</v>
      </c>
      <c r="O306" s="352"/>
      <c r="P306" s="352"/>
      <c r="Q306" s="352"/>
      <c r="R306" s="352"/>
      <c r="S306" s="352"/>
      <c r="T306" s="353"/>
      <c r="U306" s="37" t="s">
        <v>65</v>
      </c>
      <c r="V306" s="345">
        <f>IFERROR(SUM(V304:V304),"0")</f>
        <v>50</v>
      </c>
      <c r="W306" s="345">
        <f>IFERROR(SUM(W304:W304),"0")</f>
        <v>56.699999999999996</v>
      </c>
      <c r="X306" s="37"/>
      <c r="Y306" s="346"/>
      <c r="Z306" s="346"/>
    </row>
    <row r="307" spans="1:53" ht="14.25" customHeight="1" x14ac:dyDescent="0.25">
      <c r="A307" s="357" t="s">
        <v>204</v>
      </c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55"/>
      <c r="P307" s="355"/>
      <c r="Q307" s="355"/>
      <c r="R307" s="355"/>
      <c r="S307" s="355"/>
      <c r="T307" s="355"/>
      <c r="U307" s="355"/>
      <c r="V307" s="355"/>
      <c r="W307" s="355"/>
      <c r="X307" s="355"/>
      <c r="Y307" s="338"/>
      <c r="Z307" s="338"/>
    </row>
    <row r="308" spans="1:53" ht="27" customHeight="1" x14ac:dyDescent="0.25">
      <c r="A308" s="54" t="s">
        <v>440</v>
      </c>
      <c r="B308" s="54" t="s">
        <v>441</v>
      </c>
      <c r="C308" s="31">
        <v>4301060324</v>
      </c>
      <c r="D308" s="347">
        <v>4607091388831</v>
      </c>
      <c r="E308" s="348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0"/>
      <c r="P308" s="350"/>
      <c r="Q308" s="350"/>
      <c r="R308" s="348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x14ac:dyDescent="0.2">
      <c r="A309" s="354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51" t="s">
        <v>66</v>
      </c>
      <c r="O309" s="352"/>
      <c r="P309" s="352"/>
      <c r="Q309" s="352"/>
      <c r="R309" s="352"/>
      <c r="S309" s="352"/>
      <c r="T309" s="353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x14ac:dyDescent="0.2">
      <c r="A310" s="355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51" t="s">
        <v>66</v>
      </c>
      <c r="O310" s="352"/>
      <c r="P310" s="352"/>
      <c r="Q310" s="352"/>
      <c r="R310" s="352"/>
      <c r="S310" s="352"/>
      <c r="T310" s="353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customHeight="1" x14ac:dyDescent="0.25">
      <c r="A311" s="357" t="s">
        <v>84</v>
      </c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5"/>
      <c r="N311" s="355"/>
      <c r="O311" s="355"/>
      <c r="P311" s="355"/>
      <c r="Q311" s="355"/>
      <c r="R311" s="355"/>
      <c r="S311" s="355"/>
      <c r="T311" s="355"/>
      <c r="U311" s="355"/>
      <c r="V311" s="355"/>
      <c r="W311" s="355"/>
      <c r="X311" s="355"/>
      <c r="Y311" s="338"/>
      <c r="Z311" s="338"/>
    </row>
    <row r="312" spans="1:53" ht="27" customHeight="1" x14ac:dyDescent="0.25">
      <c r="A312" s="54" t="s">
        <v>442</v>
      </c>
      <c r="B312" s="54" t="s">
        <v>443</v>
      </c>
      <c r="C312" s="31">
        <v>4301032015</v>
      </c>
      <c r="D312" s="347">
        <v>4607091383102</v>
      </c>
      <c r="E312" s="348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0"/>
      <c r="P312" s="350"/>
      <c r="Q312" s="350"/>
      <c r="R312" s="348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customHeight="1" x14ac:dyDescent="0.2">
      <c r="A315" s="396" t="s">
        <v>444</v>
      </c>
      <c r="B315" s="397"/>
      <c r="C315" s="397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7"/>
      <c r="O315" s="397"/>
      <c r="P315" s="397"/>
      <c r="Q315" s="397"/>
      <c r="R315" s="397"/>
      <c r="S315" s="397"/>
      <c r="T315" s="397"/>
      <c r="U315" s="397"/>
      <c r="V315" s="397"/>
      <c r="W315" s="397"/>
      <c r="X315" s="397"/>
      <c r="Y315" s="48"/>
      <c r="Z315" s="48"/>
    </row>
    <row r="316" spans="1:53" ht="16.5" customHeight="1" x14ac:dyDescent="0.25">
      <c r="A316" s="372" t="s">
        <v>445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39"/>
      <c r="Z316" s="339"/>
    </row>
    <row r="317" spans="1:53" ht="14.25" customHeight="1" x14ac:dyDescent="0.25">
      <c r="A317" s="357" t="s">
        <v>68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8"/>
      <c r="Z317" s="338"/>
    </row>
    <row r="318" spans="1:53" ht="27" customHeight="1" x14ac:dyDescent="0.25">
      <c r="A318" s="54" t="s">
        <v>446</v>
      </c>
      <c r="B318" s="54" t="s">
        <v>447</v>
      </c>
      <c r="C318" s="31">
        <v>4301051292</v>
      </c>
      <c r="D318" s="347">
        <v>4607091383928</v>
      </c>
      <c r="E318" s="348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47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0"/>
      <c r="P318" s="350"/>
      <c r="Q318" s="350"/>
      <c r="R318" s="348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x14ac:dyDescent="0.2">
      <c r="A319" s="354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51" t="s">
        <v>66</v>
      </c>
      <c r="O319" s="352"/>
      <c r="P319" s="352"/>
      <c r="Q319" s="352"/>
      <c r="R319" s="352"/>
      <c r="S319" s="352"/>
      <c r="T319" s="353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x14ac:dyDescent="0.2">
      <c r="A320" s="355"/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6"/>
      <c r="N320" s="351" t="s">
        <v>66</v>
      </c>
      <c r="O320" s="352"/>
      <c r="P320" s="352"/>
      <c r="Q320" s="352"/>
      <c r="R320" s="352"/>
      <c r="S320" s="352"/>
      <c r="T320" s="353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customHeight="1" x14ac:dyDescent="0.2">
      <c r="A321" s="396" t="s">
        <v>448</v>
      </c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397"/>
      <c r="O321" s="397"/>
      <c r="P321" s="397"/>
      <c r="Q321" s="397"/>
      <c r="R321" s="397"/>
      <c r="S321" s="397"/>
      <c r="T321" s="397"/>
      <c r="U321" s="397"/>
      <c r="V321" s="397"/>
      <c r="W321" s="397"/>
      <c r="X321" s="397"/>
      <c r="Y321" s="48"/>
      <c r="Z321" s="48"/>
    </row>
    <row r="322" spans="1:53" ht="16.5" customHeight="1" x14ac:dyDescent="0.25">
      <c r="A322" s="372" t="s">
        <v>449</v>
      </c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5"/>
      <c r="N322" s="355"/>
      <c r="O322" s="355"/>
      <c r="P322" s="355"/>
      <c r="Q322" s="355"/>
      <c r="R322" s="355"/>
      <c r="S322" s="355"/>
      <c r="T322" s="355"/>
      <c r="U322" s="355"/>
      <c r="V322" s="355"/>
      <c r="W322" s="355"/>
      <c r="X322" s="355"/>
      <c r="Y322" s="339"/>
      <c r="Z322" s="339"/>
    </row>
    <row r="323" spans="1:53" ht="14.25" customHeight="1" x14ac:dyDescent="0.25">
      <c r="A323" s="357" t="s">
        <v>106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338"/>
      <c r="Z323" s="338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47">
        <v>4607091383997</v>
      </c>
      <c r="E324" s="348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0"/>
      <c r="P324" s="350"/>
      <c r="Q324" s="350"/>
      <c r="R324" s="348"/>
      <c r="S324" s="34"/>
      <c r="T324" s="34"/>
      <c r="U324" s="35" t="s">
        <v>65</v>
      </c>
      <c r="V324" s="343">
        <v>0</v>
      </c>
      <c r="W324" s="344">
        <f t="shared" ref="W324:W331" si="16"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t="27" customHeight="1" x14ac:dyDescent="0.25">
      <c r="A325" s="54" t="s">
        <v>450</v>
      </c>
      <c r="B325" s="54" t="s">
        <v>452</v>
      </c>
      <c r="C325" s="31">
        <v>4301011239</v>
      </c>
      <c r="D325" s="347">
        <v>4607091383997</v>
      </c>
      <c r="E325" s="348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6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453</v>
      </c>
      <c r="B326" s="54" t="s">
        <v>454</v>
      </c>
      <c r="C326" s="31">
        <v>4301011240</v>
      </c>
      <c r="D326" s="347">
        <v>4607091384130</v>
      </c>
      <c r="E326" s="348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0"/>
      <c r="P326" s="350"/>
      <c r="Q326" s="350"/>
      <c r="R326" s="348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453</v>
      </c>
      <c r="B327" s="54" t="s">
        <v>455</v>
      </c>
      <c r="C327" s="31">
        <v>4301011326</v>
      </c>
      <c r="D327" s="347">
        <v>4607091384130</v>
      </c>
      <c r="E327" s="348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0"/>
      <c r="P327" s="350"/>
      <c r="Q327" s="350"/>
      <c r="R327" s="348"/>
      <c r="S327" s="34"/>
      <c r="T327" s="34"/>
      <c r="U327" s="35" t="s">
        <v>65</v>
      </c>
      <c r="V327" s="343">
        <v>90</v>
      </c>
      <c r="W327" s="344">
        <f t="shared" si="16"/>
        <v>90</v>
      </c>
      <c r="X327" s="36">
        <f>IFERROR(IF(W327=0,"",ROUNDUP(W327/H327,0)*0.02175),"")</f>
        <v>0.1305</v>
      </c>
      <c r="Y327" s="56"/>
      <c r="Z327" s="57"/>
      <c r="AD327" s="58"/>
      <c r="BA327" s="238" t="s">
        <v>1</v>
      </c>
    </row>
    <row r="328" spans="1:53" ht="16.5" customHeight="1" x14ac:dyDescent="0.25">
      <c r="A328" s="54" t="s">
        <v>456</v>
      </c>
      <c r="B328" s="54" t="s">
        <v>457</v>
      </c>
      <c r="C328" s="31">
        <v>4301011238</v>
      </c>
      <c r="D328" s="347">
        <v>4607091384147</v>
      </c>
      <c r="E328" s="348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3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0"/>
      <c r="P328" s="350"/>
      <c r="Q328" s="350"/>
      <c r="R328" s="348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47">
        <v>4607091384147</v>
      </c>
      <c r="E329" s="348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0"/>
      <c r="P329" s="350"/>
      <c r="Q329" s="350"/>
      <c r="R329" s="348"/>
      <c r="S329" s="34"/>
      <c r="T329" s="34"/>
      <c r="U329" s="35" t="s">
        <v>65</v>
      </c>
      <c r="V329" s="343">
        <v>90</v>
      </c>
      <c r="W329" s="344">
        <f t="shared" si="16"/>
        <v>90</v>
      </c>
      <c r="X329" s="36">
        <f>IFERROR(IF(W329=0,"",ROUNDUP(W329/H329,0)*0.02175),"")</f>
        <v>0.1305</v>
      </c>
      <c r="Y329" s="56"/>
      <c r="Z329" s="57"/>
      <c r="AD329" s="58"/>
      <c r="BA329" s="240" t="s">
        <v>1</v>
      </c>
    </row>
    <row r="330" spans="1:53" ht="27" customHeight="1" x14ac:dyDescent="0.25">
      <c r="A330" s="54" t="s">
        <v>459</v>
      </c>
      <c r="B330" s="54" t="s">
        <v>460</v>
      </c>
      <c r="C330" s="31">
        <v>4301011327</v>
      </c>
      <c r="D330" s="347">
        <v>4607091384154</v>
      </c>
      <c r="E330" s="348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461</v>
      </c>
      <c r="B331" s="54" t="s">
        <v>462</v>
      </c>
      <c r="C331" s="31">
        <v>4301011332</v>
      </c>
      <c r="D331" s="347">
        <v>4607091384161</v>
      </c>
      <c r="E331" s="348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0"/>
      <c r="P331" s="350"/>
      <c r="Q331" s="350"/>
      <c r="R331" s="348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54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6"/>
      <c r="N332" s="351" t="s">
        <v>66</v>
      </c>
      <c r="O332" s="352"/>
      <c r="P332" s="352"/>
      <c r="Q332" s="352"/>
      <c r="R332" s="352"/>
      <c r="S332" s="352"/>
      <c r="T332" s="353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12</v>
      </c>
      <c r="W332" s="345">
        <f>IFERROR(W324/H324,"0")+IFERROR(W325/H325,"0")+IFERROR(W326/H326,"0")+IFERROR(W327/H327,"0")+IFERROR(W328/H328,"0")+IFERROR(W329/H329,"0")+IFERROR(W330/H330,"0")+IFERROR(W331/H331,"0")</f>
        <v>12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0.26100000000000001</v>
      </c>
      <c r="Y332" s="346"/>
      <c r="Z332" s="346"/>
    </row>
    <row r="333" spans="1:53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51" t="s">
        <v>66</v>
      </c>
      <c r="O333" s="352"/>
      <c r="P333" s="352"/>
      <c r="Q333" s="352"/>
      <c r="R333" s="352"/>
      <c r="S333" s="352"/>
      <c r="T333" s="353"/>
      <c r="U333" s="37" t="s">
        <v>65</v>
      </c>
      <c r="V333" s="345">
        <f>IFERROR(SUM(V324:V331),"0")</f>
        <v>180</v>
      </c>
      <c r="W333" s="345">
        <f>IFERROR(SUM(W324:W331),"0")</f>
        <v>180</v>
      </c>
      <c r="X333" s="37"/>
      <c r="Y333" s="346"/>
      <c r="Z333" s="346"/>
    </row>
    <row r="334" spans="1:53" ht="14.25" customHeight="1" x14ac:dyDescent="0.25">
      <c r="A334" s="357" t="s">
        <v>98</v>
      </c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355"/>
      <c r="P334" s="355"/>
      <c r="Q334" s="355"/>
      <c r="R334" s="355"/>
      <c r="S334" s="355"/>
      <c r="T334" s="355"/>
      <c r="U334" s="355"/>
      <c r="V334" s="355"/>
      <c r="W334" s="355"/>
      <c r="X334" s="355"/>
      <c r="Y334" s="338"/>
      <c r="Z334" s="338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47">
        <v>4607091383980</v>
      </c>
      <c r="E335" s="348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6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0"/>
      <c r="P335" s="350"/>
      <c r="Q335" s="350"/>
      <c r="R335" s="348"/>
      <c r="S335" s="34"/>
      <c r="T335" s="34"/>
      <c r="U335" s="35" t="s">
        <v>65</v>
      </c>
      <c r="V335" s="343">
        <v>400</v>
      </c>
      <c r="W335" s="344">
        <f>IFERROR(IF(V335="",0,CEILING((V335/$H335),1)*$H335),"")</f>
        <v>405</v>
      </c>
      <c r="X335" s="36">
        <f>IFERROR(IF(W335=0,"",ROUNDUP(W335/H335,0)*0.02175),"")</f>
        <v>0.58724999999999994</v>
      </c>
      <c r="Y335" s="56"/>
      <c r="Z335" s="57"/>
      <c r="AD335" s="58"/>
      <c r="BA335" s="243" t="s">
        <v>1</v>
      </c>
    </row>
    <row r="336" spans="1:53" ht="16.5" customHeight="1" x14ac:dyDescent="0.25">
      <c r="A336" s="54" t="s">
        <v>465</v>
      </c>
      <c r="B336" s="54" t="s">
        <v>466</v>
      </c>
      <c r="C336" s="31">
        <v>4301020270</v>
      </c>
      <c r="D336" s="347">
        <v>4680115883314</v>
      </c>
      <c r="E336" s="348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4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0"/>
      <c r="P336" s="350"/>
      <c r="Q336" s="350"/>
      <c r="R336" s="348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467</v>
      </c>
      <c r="B337" s="54" t="s">
        <v>468</v>
      </c>
      <c r="C337" s="31">
        <v>4301020179</v>
      </c>
      <c r="D337" s="347">
        <v>4607091384178</v>
      </c>
      <c r="E337" s="348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4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0"/>
      <c r="P337" s="350"/>
      <c r="Q337" s="350"/>
      <c r="R337" s="348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51" t="s">
        <v>66</v>
      </c>
      <c r="O338" s="352"/>
      <c r="P338" s="352"/>
      <c r="Q338" s="352"/>
      <c r="R338" s="352"/>
      <c r="S338" s="352"/>
      <c r="T338" s="353"/>
      <c r="U338" s="37" t="s">
        <v>67</v>
      </c>
      <c r="V338" s="345">
        <f>IFERROR(V335/H335,"0")+IFERROR(V336/H336,"0")+IFERROR(V337/H337,"0")</f>
        <v>26.666666666666668</v>
      </c>
      <c r="W338" s="345">
        <f>IFERROR(W335/H335,"0")+IFERROR(W336/H336,"0")+IFERROR(W337/H337,"0")</f>
        <v>27</v>
      </c>
      <c r="X338" s="345">
        <f>IFERROR(IF(X335="",0,X335),"0")+IFERROR(IF(X336="",0,X336),"0")+IFERROR(IF(X337="",0,X337),"0")</f>
        <v>0.58724999999999994</v>
      </c>
      <c r="Y338" s="346"/>
      <c r="Z338" s="346"/>
    </row>
    <row r="339" spans="1:53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51" t="s">
        <v>66</v>
      </c>
      <c r="O339" s="352"/>
      <c r="P339" s="352"/>
      <c r="Q339" s="352"/>
      <c r="R339" s="352"/>
      <c r="S339" s="352"/>
      <c r="T339" s="353"/>
      <c r="U339" s="37" t="s">
        <v>65</v>
      </c>
      <c r="V339" s="345">
        <f>IFERROR(SUM(V335:V337),"0")</f>
        <v>400</v>
      </c>
      <c r="W339" s="345">
        <f>IFERROR(SUM(W335:W337),"0")</f>
        <v>405</v>
      </c>
      <c r="X339" s="37"/>
      <c r="Y339" s="346"/>
      <c r="Z339" s="346"/>
    </row>
    <row r="340" spans="1:53" ht="14.25" customHeight="1" x14ac:dyDescent="0.25">
      <c r="A340" s="357" t="s">
        <v>68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8"/>
      <c r="Z340" s="338"/>
    </row>
    <row r="341" spans="1:53" ht="27" customHeight="1" x14ac:dyDescent="0.25">
      <c r="A341" s="54" t="s">
        <v>469</v>
      </c>
      <c r="B341" s="54" t="s">
        <v>470</v>
      </c>
      <c r="C341" s="31">
        <v>4301051560</v>
      </c>
      <c r="D341" s="347">
        <v>4607091383928</v>
      </c>
      <c r="E341" s="348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649" t="s">
        <v>471</v>
      </c>
      <c r="O341" s="350"/>
      <c r="P341" s="350"/>
      <c r="Q341" s="350"/>
      <c r="R341" s="348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472</v>
      </c>
      <c r="B342" s="54" t="s">
        <v>473</v>
      </c>
      <c r="C342" s="31">
        <v>4301051298</v>
      </c>
      <c r="D342" s="347">
        <v>4607091384260</v>
      </c>
      <c r="E342" s="348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0"/>
      <c r="P342" s="350"/>
      <c r="Q342" s="350"/>
      <c r="R342" s="348"/>
      <c r="S342" s="34"/>
      <c r="T342" s="34"/>
      <c r="U342" s="35" t="s">
        <v>65</v>
      </c>
      <c r="V342" s="343">
        <v>60</v>
      </c>
      <c r="W342" s="344">
        <f>IFERROR(IF(V342="",0,CEILING((V342/$H342),1)*$H342),"")</f>
        <v>62.4</v>
      </c>
      <c r="X342" s="36">
        <f>IFERROR(IF(W342=0,"",ROUNDUP(W342/H342,0)*0.02175),"")</f>
        <v>0.17399999999999999</v>
      </c>
      <c r="Y342" s="56"/>
      <c r="Z342" s="57"/>
      <c r="AD342" s="58"/>
      <c r="BA342" s="247" t="s">
        <v>1</v>
      </c>
    </row>
    <row r="343" spans="1:53" x14ac:dyDescent="0.2">
      <c r="A343" s="354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51" t="s">
        <v>66</v>
      </c>
      <c r="O343" s="352"/>
      <c r="P343" s="352"/>
      <c r="Q343" s="352"/>
      <c r="R343" s="352"/>
      <c r="S343" s="352"/>
      <c r="T343" s="353"/>
      <c r="U343" s="37" t="s">
        <v>67</v>
      </c>
      <c r="V343" s="345">
        <f>IFERROR(V341/H341,"0")+IFERROR(V342/H342,"0")</f>
        <v>7.6923076923076925</v>
      </c>
      <c r="W343" s="345">
        <f>IFERROR(W341/H341,"0")+IFERROR(W342/H342,"0")</f>
        <v>8</v>
      </c>
      <c r="X343" s="345">
        <f>IFERROR(IF(X341="",0,X341),"0")+IFERROR(IF(X342="",0,X342),"0")</f>
        <v>0.17399999999999999</v>
      </c>
      <c r="Y343" s="346"/>
      <c r="Z343" s="346"/>
    </row>
    <row r="344" spans="1:53" x14ac:dyDescent="0.2">
      <c r="A344" s="355"/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6"/>
      <c r="N344" s="351" t="s">
        <v>66</v>
      </c>
      <c r="O344" s="352"/>
      <c r="P344" s="352"/>
      <c r="Q344" s="352"/>
      <c r="R344" s="352"/>
      <c r="S344" s="352"/>
      <c r="T344" s="353"/>
      <c r="U344" s="37" t="s">
        <v>65</v>
      </c>
      <c r="V344" s="345">
        <f>IFERROR(SUM(V341:V342),"0")</f>
        <v>60</v>
      </c>
      <c r="W344" s="345">
        <f>IFERROR(SUM(W341:W342),"0")</f>
        <v>62.4</v>
      </c>
      <c r="X344" s="37"/>
      <c r="Y344" s="346"/>
      <c r="Z344" s="346"/>
    </row>
    <row r="345" spans="1:53" ht="14.25" customHeight="1" x14ac:dyDescent="0.25">
      <c r="A345" s="357" t="s">
        <v>204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8"/>
      <c r="Z345" s="338"/>
    </row>
    <row r="346" spans="1:53" ht="16.5" customHeight="1" x14ac:dyDescent="0.25">
      <c r="A346" s="54" t="s">
        <v>474</v>
      </c>
      <c r="B346" s="54" t="s">
        <v>475</v>
      </c>
      <c r="C346" s="31">
        <v>4301060314</v>
      </c>
      <c r="D346" s="347">
        <v>4607091384673</v>
      </c>
      <c r="E346" s="348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3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0"/>
      <c r="P346" s="350"/>
      <c r="Q346" s="350"/>
      <c r="R346" s="348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51" t="s">
        <v>66</v>
      </c>
      <c r="O347" s="352"/>
      <c r="P347" s="352"/>
      <c r="Q347" s="352"/>
      <c r="R347" s="352"/>
      <c r="S347" s="352"/>
      <c r="T347" s="353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51" t="s">
        <v>66</v>
      </c>
      <c r="O348" s="352"/>
      <c r="P348" s="352"/>
      <c r="Q348" s="352"/>
      <c r="R348" s="352"/>
      <c r="S348" s="352"/>
      <c r="T348" s="353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customHeight="1" x14ac:dyDescent="0.25">
      <c r="A349" s="372" t="s">
        <v>476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39"/>
      <c r="Z349" s="339"/>
    </row>
    <row r="350" spans="1:53" ht="14.25" customHeight="1" x14ac:dyDescent="0.25">
      <c r="A350" s="357" t="s">
        <v>106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338"/>
      <c r="Z350" s="338"/>
    </row>
    <row r="351" spans="1:53" ht="27" customHeight="1" x14ac:dyDescent="0.25">
      <c r="A351" s="54" t="s">
        <v>477</v>
      </c>
      <c r="B351" s="54" t="s">
        <v>478</v>
      </c>
      <c r="C351" s="31">
        <v>4301011324</v>
      </c>
      <c r="D351" s="347">
        <v>4607091384185</v>
      </c>
      <c r="E351" s="348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0"/>
      <c r="P351" s="350"/>
      <c r="Q351" s="350"/>
      <c r="R351" s="348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479</v>
      </c>
      <c r="B352" s="54" t="s">
        <v>480</v>
      </c>
      <c r="C352" s="31">
        <v>4301011312</v>
      </c>
      <c r="D352" s="347">
        <v>4607091384192</v>
      </c>
      <c r="E352" s="348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4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0"/>
      <c r="P352" s="350"/>
      <c r="Q352" s="350"/>
      <c r="R352" s="348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481</v>
      </c>
      <c r="B353" s="54" t="s">
        <v>482</v>
      </c>
      <c r="C353" s="31">
        <v>4301011483</v>
      </c>
      <c r="D353" s="347">
        <v>4680115881907</v>
      </c>
      <c r="E353" s="348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0"/>
      <c r="P353" s="350"/>
      <c r="Q353" s="350"/>
      <c r="R353" s="348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483</v>
      </c>
      <c r="B354" s="54" t="s">
        <v>484</v>
      </c>
      <c r="C354" s="31">
        <v>4301011655</v>
      </c>
      <c r="D354" s="347">
        <v>4680115883925</v>
      </c>
      <c r="E354" s="348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6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0"/>
      <c r="P354" s="350"/>
      <c r="Q354" s="350"/>
      <c r="R354" s="348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485</v>
      </c>
      <c r="B355" s="54" t="s">
        <v>486</v>
      </c>
      <c r="C355" s="31">
        <v>4301011303</v>
      </c>
      <c r="D355" s="347">
        <v>4607091384680</v>
      </c>
      <c r="E355" s="348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4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0"/>
      <c r="P355" s="350"/>
      <c r="Q355" s="350"/>
      <c r="R355" s="348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51" t="s">
        <v>66</v>
      </c>
      <c r="O356" s="352"/>
      <c r="P356" s="352"/>
      <c r="Q356" s="352"/>
      <c r="R356" s="352"/>
      <c r="S356" s="352"/>
      <c r="T356" s="353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51" t="s">
        <v>66</v>
      </c>
      <c r="O357" s="352"/>
      <c r="P357" s="352"/>
      <c r="Q357" s="352"/>
      <c r="R357" s="352"/>
      <c r="S357" s="352"/>
      <c r="T357" s="353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customHeight="1" x14ac:dyDescent="0.25">
      <c r="A358" s="357" t="s">
        <v>60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8"/>
      <c r="Z358" s="338"/>
    </row>
    <row r="359" spans="1:53" ht="27" customHeight="1" x14ac:dyDescent="0.25">
      <c r="A359" s="54" t="s">
        <v>487</v>
      </c>
      <c r="B359" s="54" t="s">
        <v>488</v>
      </c>
      <c r="C359" s="31">
        <v>4301031139</v>
      </c>
      <c r="D359" s="347">
        <v>4607091384802</v>
      </c>
      <c r="E359" s="348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43">
        <v>50</v>
      </c>
      <c r="W359" s="344">
        <f>IFERROR(IF(V359="",0,CEILING((V359/$H359),1)*$H359),"")</f>
        <v>52.56</v>
      </c>
      <c r="X359" s="36">
        <f>IFERROR(IF(W359=0,"",ROUNDUP(W359/H359,0)*0.00753),"")</f>
        <v>9.0359999999999996E-2</v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489</v>
      </c>
      <c r="B360" s="54" t="s">
        <v>490</v>
      </c>
      <c r="C360" s="31">
        <v>4301031140</v>
      </c>
      <c r="D360" s="347">
        <v>4607091384826</v>
      </c>
      <c r="E360" s="348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4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0"/>
      <c r="P360" s="350"/>
      <c r="Q360" s="350"/>
      <c r="R360" s="348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x14ac:dyDescent="0.2">
      <c r="A361" s="354"/>
      <c r="B361" s="355"/>
      <c r="C361" s="355"/>
      <c r="D361" s="355"/>
      <c r="E361" s="355"/>
      <c r="F361" s="355"/>
      <c r="G361" s="355"/>
      <c r="H361" s="355"/>
      <c r="I361" s="355"/>
      <c r="J361" s="355"/>
      <c r="K361" s="355"/>
      <c r="L361" s="355"/>
      <c r="M361" s="356"/>
      <c r="N361" s="351" t="s">
        <v>66</v>
      </c>
      <c r="O361" s="352"/>
      <c r="P361" s="352"/>
      <c r="Q361" s="352"/>
      <c r="R361" s="352"/>
      <c r="S361" s="352"/>
      <c r="T361" s="353"/>
      <c r="U361" s="37" t="s">
        <v>67</v>
      </c>
      <c r="V361" s="345">
        <f>IFERROR(V359/H359,"0")+IFERROR(V360/H360,"0")</f>
        <v>11.415525114155251</v>
      </c>
      <c r="W361" s="345">
        <f>IFERROR(W359/H359,"0")+IFERROR(W360/H360,"0")</f>
        <v>12</v>
      </c>
      <c r="X361" s="345">
        <f>IFERROR(IF(X359="",0,X359),"0")+IFERROR(IF(X360="",0,X360),"0")</f>
        <v>9.0359999999999996E-2</v>
      </c>
      <c r="Y361" s="346"/>
      <c r="Z361" s="346"/>
    </row>
    <row r="362" spans="1:53" x14ac:dyDescent="0.2">
      <c r="A362" s="355"/>
      <c r="B362" s="355"/>
      <c r="C362" s="355"/>
      <c r="D362" s="355"/>
      <c r="E362" s="355"/>
      <c r="F362" s="355"/>
      <c r="G362" s="355"/>
      <c r="H362" s="355"/>
      <c r="I362" s="355"/>
      <c r="J362" s="355"/>
      <c r="K362" s="355"/>
      <c r="L362" s="355"/>
      <c r="M362" s="356"/>
      <c r="N362" s="351" t="s">
        <v>66</v>
      </c>
      <c r="O362" s="352"/>
      <c r="P362" s="352"/>
      <c r="Q362" s="352"/>
      <c r="R362" s="352"/>
      <c r="S362" s="352"/>
      <c r="T362" s="353"/>
      <c r="U362" s="37" t="s">
        <v>65</v>
      </c>
      <c r="V362" s="345">
        <f>IFERROR(SUM(V359:V360),"0")</f>
        <v>50</v>
      </c>
      <c r="W362" s="345">
        <f>IFERROR(SUM(W359:W360),"0")</f>
        <v>52.56</v>
      </c>
      <c r="X362" s="37"/>
      <c r="Y362" s="346"/>
      <c r="Z362" s="346"/>
    </row>
    <row r="363" spans="1:53" ht="14.25" customHeight="1" x14ac:dyDescent="0.25">
      <c r="A363" s="357" t="s">
        <v>68</v>
      </c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5"/>
      <c r="O363" s="355"/>
      <c r="P363" s="355"/>
      <c r="Q363" s="355"/>
      <c r="R363" s="355"/>
      <c r="S363" s="355"/>
      <c r="T363" s="355"/>
      <c r="U363" s="355"/>
      <c r="V363" s="355"/>
      <c r="W363" s="355"/>
      <c r="X363" s="355"/>
      <c r="Y363" s="338"/>
      <c r="Z363" s="338"/>
    </row>
    <row r="364" spans="1:53" ht="27" customHeight="1" x14ac:dyDescent="0.25">
      <c r="A364" s="54" t="s">
        <v>491</v>
      </c>
      <c r="B364" s="54" t="s">
        <v>492</v>
      </c>
      <c r="C364" s="31">
        <v>4301051303</v>
      </c>
      <c r="D364" s="347">
        <v>4607091384246</v>
      </c>
      <c r="E364" s="348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4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0"/>
      <c r="P364" s="350"/>
      <c r="Q364" s="350"/>
      <c r="R364" s="348"/>
      <c r="S364" s="34"/>
      <c r="T364" s="34"/>
      <c r="U364" s="35" t="s">
        <v>65</v>
      </c>
      <c r="V364" s="343">
        <v>200</v>
      </c>
      <c r="W364" s="344">
        <f>IFERROR(IF(V364="",0,CEILING((V364/$H364),1)*$H364),"")</f>
        <v>202.79999999999998</v>
      </c>
      <c r="X364" s="36">
        <f>IFERROR(IF(W364=0,"",ROUNDUP(W364/H364,0)*0.02175),"")</f>
        <v>0.5655</v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493</v>
      </c>
      <c r="B365" s="54" t="s">
        <v>494</v>
      </c>
      <c r="C365" s="31">
        <v>4301051445</v>
      </c>
      <c r="D365" s="347">
        <v>4680115881976</v>
      </c>
      <c r="E365" s="348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0"/>
      <c r="P365" s="350"/>
      <c r="Q365" s="350"/>
      <c r="R365" s="348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495</v>
      </c>
      <c r="B366" s="54" t="s">
        <v>496</v>
      </c>
      <c r="C366" s="31">
        <v>4301051297</v>
      </c>
      <c r="D366" s="347">
        <v>4607091384253</v>
      </c>
      <c r="E366" s="348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3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0"/>
      <c r="P366" s="350"/>
      <c r="Q366" s="350"/>
      <c r="R366" s="348"/>
      <c r="S366" s="34"/>
      <c r="T366" s="34"/>
      <c r="U366" s="35" t="s">
        <v>65</v>
      </c>
      <c r="V366" s="343">
        <v>0</v>
      </c>
      <c r="W366" s="344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497</v>
      </c>
      <c r="B367" s="54" t="s">
        <v>498</v>
      </c>
      <c r="C367" s="31">
        <v>4301051444</v>
      </c>
      <c r="D367" s="347">
        <v>4680115881969</v>
      </c>
      <c r="E367" s="348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0"/>
      <c r="P367" s="350"/>
      <c r="Q367" s="350"/>
      <c r="R367" s="348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54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51" t="s">
        <v>66</v>
      </c>
      <c r="O368" s="352"/>
      <c r="P368" s="352"/>
      <c r="Q368" s="352"/>
      <c r="R368" s="352"/>
      <c r="S368" s="352"/>
      <c r="T368" s="353"/>
      <c r="U368" s="37" t="s">
        <v>67</v>
      </c>
      <c r="V368" s="345">
        <f>IFERROR(V364/H364,"0")+IFERROR(V365/H365,"0")+IFERROR(V366/H366,"0")+IFERROR(V367/H367,"0")</f>
        <v>25.641025641025642</v>
      </c>
      <c r="W368" s="345">
        <f>IFERROR(W364/H364,"0")+IFERROR(W365/H365,"0")+IFERROR(W366/H366,"0")+IFERROR(W367/H367,"0")</f>
        <v>26</v>
      </c>
      <c r="X368" s="345">
        <f>IFERROR(IF(X364="",0,X364),"0")+IFERROR(IF(X365="",0,X365),"0")+IFERROR(IF(X366="",0,X366),"0")+IFERROR(IF(X367="",0,X367),"0")</f>
        <v>0.5655</v>
      </c>
      <c r="Y368" s="346"/>
      <c r="Z368" s="346"/>
    </row>
    <row r="369" spans="1:53" x14ac:dyDescent="0.2">
      <c r="A369" s="355"/>
      <c r="B369" s="355"/>
      <c r="C369" s="355"/>
      <c r="D369" s="355"/>
      <c r="E369" s="355"/>
      <c r="F369" s="355"/>
      <c r="G369" s="355"/>
      <c r="H369" s="355"/>
      <c r="I369" s="355"/>
      <c r="J369" s="355"/>
      <c r="K369" s="355"/>
      <c r="L369" s="355"/>
      <c r="M369" s="356"/>
      <c r="N369" s="351" t="s">
        <v>66</v>
      </c>
      <c r="O369" s="352"/>
      <c r="P369" s="352"/>
      <c r="Q369" s="352"/>
      <c r="R369" s="352"/>
      <c r="S369" s="352"/>
      <c r="T369" s="353"/>
      <c r="U369" s="37" t="s">
        <v>65</v>
      </c>
      <c r="V369" s="345">
        <f>IFERROR(SUM(V364:V367),"0")</f>
        <v>200</v>
      </c>
      <c r="W369" s="345">
        <f>IFERROR(SUM(W364:W367),"0")</f>
        <v>202.79999999999998</v>
      </c>
      <c r="X369" s="37"/>
      <c r="Y369" s="346"/>
      <c r="Z369" s="346"/>
    </row>
    <row r="370" spans="1:53" ht="14.25" customHeight="1" x14ac:dyDescent="0.25">
      <c r="A370" s="357" t="s">
        <v>204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8"/>
      <c r="Z370" s="338"/>
    </row>
    <row r="371" spans="1:53" ht="27" customHeight="1" x14ac:dyDescent="0.25">
      <c r="A371" s="54" t="s">
        <v>499</v>
      </c>
      <c r="B371" s="54" t="s">
        <v>500</v>
      </c>
      <c r="C371" s="31">
        <v>4301060322</v>
      </c>
      <c r="D371" s="347">
        <v>4607091389357</v>
      </c>
      <c r="E371" s="348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4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0"/>
      <c r="P371" s="350"/>
      <c r="Q371" s="350"/>
      <c r="R371" s="348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x14ac:dyDescent="0.2">
      <c r="A372" s="354"/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6"/>
      <c r="N372" s="351" t="s">
        <v>66</v>
      </c>
      <c r="O372" s="352"/>
      <c r="P372" s="352"/>
      <c r="Q372" s="352"/>
      <c r="R372" s="352"/>
      <c r="S372" s="352"/>
      <c r="T372" s="353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x14ac:dyDescent="0.2">
      <c r="A373" s="355"/>
      <c r="B373" s="355"/>
      <c r="C373" s="355"/>
      <c r="D373" s="355"/>
      <c r="E373" s="355"/>
      <c r="F373" s="355"/>
      <c r="G373" s="355"/>
      <c r="H373" s="355"/>
      <c r="I373" s="355"/>
      <c r="J373" s="355"/>
      <c r="K373" s="355"/>
      <c r="L373" s="355"/>
      <c r="M373" s="356"/>
      <c r="N373" s="351" t="s">
        <v>66</v>
      </c>
      <c r="O373" s="352"/>
      <c r="P373" s="352"/>
      <c r="Q373" s="352"/>
      <c r="R373" s="352"/>
      <c r="S373" s="352"/>
      <c r="T373" s="353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customHeight="1" x14ac:dyDescent="0.2">
      <c r="A374" s="396" t="s">
        <v>501</v>
      </c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7"/>
      <c r="O374" s="397"/>
      <c r="P374" s="397"/>
      <c r="Q374" s="397"/>
      <c r="R374" s="397"/>
      <c r="S374" s="397"/>
      <c r="T374" s="397"/>
      <c r="U374" s="397"/>
      <c r="V374" s="397"/>
      <c r="W374" s="397"/>
      <c r="X374" s="397"/>
      <c r="Y374" s="48"/>
      <c r="Z374" s="48"/>
    </row>
    <row r="375" spans="1:53" ht="16.5" customHeight="1" x14ac:dyDescent="0.25">
      <c r="A375" s="372" t="s">
        <v>502</v>
      </c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5"/>
      <c r="N375" s="355"/>
      <c r="O375" s="355"/>
      <c r="P375" s="355"/>
      <c r="Q375" s="355"/>
      <c r="R375" s="355"/>
      <c r="S375" s="355"/>
      <c r="T375" s="355"/>
      <c r="U375" s="355"/>
      <c r="V375" s="355"/>
      <c r="W375" s="355"/>
      <c r="X375" s="355"/>
      <c r="Y375" s="339"/>
      <c r="Z375" s="339"/>
    </row>
    <row r="376" spans="1:53" ht="14.25" customHeight="1" x14ac:dyDescent="0.25">
      <c r="A376" s="357" t="s">
        <v>106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8"/>
      <c r="Z376" s="338"/>
    </row>
    <row r="377" spans="1:53" ht="27" customHeight="1" x14ac:dyDescent="0.25">
      <c r="A377" s="54" t="s">
        <v>503</v>
      </c>
      <c r="B377" s="54" t="s">
        <v>504</v>
      </c>
      <c r="C377" s="31">
        <v>4301011428</v>
      </c>
      <c r="D377" s="347">
        <v>4607091389708</v>
      </c>
      <c r="E377" s="348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6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customHeight="1" x14ac:dyDescent="0.25">
      <c r="A378" s="54" t="s">
        <v>505</v>
      </c>
      <c r="B378" s="54" t="s">
        <v>506</v>
      </c>
      <c r="C378" s="31">
        <v>4301011427</v>
      </c>
      <c r="D378" s="347">
        <v>4607091389692</v>
      </c>
      <c r="E378" s="348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0"/>
      <c r="P378" s="350"/>
      <c r="Q378" s="350"/>
      <c r="R378" s="348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x14ac:dyDescent="0.2">
      <c r="A379" s="354"/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6"/>
      <c r="N379" s="351" t="s">
        <v>66</v>
      </c>
      <c r="O379" s="352"/>
      <c r="P379" s="352"/>
      <c r="Q379" s="352"/>
      <c r="R379" s="352"/>
      <c r="S379" s="352"/>
      <c r="T379" s="353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x14ac:dyDescent="0.2">
      <c r="A380" s="355"/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6"/>
      <c r="N380" s="351" t="s">
        <v>66</v>
      </c>
      <c r="O380" s="352"/>
      <c r="P380" s="352"/>
      <c r="Q380" s="352"/>
      <c r="R380" s="352"/>
      <c r="S380" s="352"/>
      <c r="T380" s="353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customHeight="1" x14ac:dyDescent="0.25">
      <c r="A381" s="357" t="s">
        <v>60</v>
      </c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5"/>
      <c r="N381" s="355"/>
      <c r="O381" s="355"/>
      <c r="P381" s="355"/>
      <c r="Q381" s="355"/>
      <c r="R381" s="355"/>
      <c r="S381" s="355"/>
      <c r="T381" s="355"/>
      <c r="U381" s="355"/>
      <c r="V381" s="355"/>
      <c r="W381" s="355"/>
      <c r="X381" s="355"/>
      <c r="Y381" s="338"/>
      <c r="Z381" s="338"/>
    </row>
    <row r="382" spans="1:53" ht="27" customHeight="1" x14ac:dyDescent="0.25">
      <c r="A382" s="54" t="s">
        <v>507</v>
      </c>
      <c r="B382" s="54" t="s">
        <v>508</v>
      </c>
      <c r="C382" s="31">
        <v>4301031177</v>
      </c>
      <c r="D382" s="347">
        <v>4607091389753</v>
      </c>
      <c r="E382" s="348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0"/>
      <c r="P382" s="350"/>
      <c r="Q382" s="350"/>
      <c r="R382" s="348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509</v>
      </c>
      <c r="B383" s="54" t="s">
        <v>510</v>
      </c>
      <c r="C383" s="31">
        <v>4301031174</v>
      </c>
      <c r="D383" s="347">
        <v>4607091389760</v>
      </c>
      <c r="E383" s="348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0"/>
      <c r="P383" s="350"/>
      <c r="Q383" s="350"/>
      <c r="R383" s="348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47">
        <v>4607091389746</v>
      </c>
      <c r="E384" s="348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0"/>
      <c r="P384" s="350"/>
      <c r="Q384" s="350"/>
      <c r="R384" s="348"/>
      <c r="S384" s="34"/>
      <c r="T384" s="34"/>
      <c r="U384" s="35" t="s">
        <v>65</v>
      </c>
      <c r="V384" s="343">
        <v>30</v>
      </c>
      <c r="W384" s="344">
        <f t="shared" si="17"/>
        <v>33.6</v>
      </c>
      <c r="X384" s="36">
        <f>IFERROR(IF(W384=0,"",ROUNDUP(W384/H384,0)*0.00753),"")</f>
        <v>6.0240000000000002E-2</v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513</v>
      </c>
      <c r="B385" s="54" t="s">
        <v>514</v>
      </c>
      <c r="C385" s="31">
        <v>4301031236</v>
      </c>
      <c r="D385" s="347">
        <v>4680115882928</v>
      </c>
      <c r="E385" s="348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0"/>
      <c r="P385" s="350"/>
      <c r="Q385" s="350"/>
      <c r="R385" s="348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515</v>
      </c>
      <c r="B386" s="54" t="s">
        <v>516</v>
      </c>
      <c r="C386" s="31">
        <v>4301031257</v>
      </c>
      <c r="D386" s="347">
        <v>4680115883147</v>
      </c>
      <c r="E386" s="348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0"/>
      <c r="P386" s="350"/>
      <c r="Q386" s="350"/>
      <c r="R386" s="348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517</v>
      </c>
      <c r="B387" s="54" t="s">
        <v>518</v>
      </c>
      <c r="C387" s="31">
        <v>4301031178</v>
      </c>
      <c r="D387" s="347">
        <v>4607091384338</v>
      </c>
      <c r="E387" s="348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43">
        <v>0</v>
      </c>
      <c r="W387" s="344">
        <f t="shared" si="17"/>
        <v>0</v>
      </c>
      <c r="X387" s="36" t="str">
        <f t="shared" si="18"/>
        <v/>
      </c>
      <c r="Y387" s="56"/>
      <c r="Z387" s="57"/>
      <c r="AD387" s="58"/>
      <c r="BA387" s="268" t="s">
        <v>1</v>
      </c>
    </row>
    <row r="388" spans="1:53" ht="37.5" customHeight="1" x14ac:dyDescent="0.25">
      <c r="A388" s="54" t="s">
        <v>519</v>
      </c>
      <c r="B388" s="54" t="s">
        <v>520</v>
      </c>
      <c r="C388" s="31">
        <v>4301031254</v>
      </c>
      <c r="D388" s="347">
        <v>4680115883154</v>
      </c>
      <c r="E388" s="348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0"/>
      <c r="P388" s="350"/>
      <c r="Q388" s="350"/>
      <c r="R388" s="348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521</v>
      </c>
      <c r="B389" s="54" t="s">
        <v>522</v>
      </c>
      <c r="C389" s="31">
        <v>4301031171</v>
      </c>
      <c r="D389" s="347">
        <v>4607091389524</v>
      </c>
      <c r="E389" s="348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523</v>
      </c>
      <c r="B390" s="54" t="s">
        <v>524</v>
      </c>
      <c r="C390" s="31">
        <v>4301031258</v>
      </c>
      <c r="D390" s="347">
        <v>4680115883161</v>
      </c>
      <c r="E390" s="348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0"/>
      <c r="P390" s="350"/>
      <c r="Q390" s="350"/>
      <c r="R390" s="348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4301031170</v>
      </c>
      <c r="D391" s="347">
        <v>4607091384345</v>
      </c>
      <c r="E391" s="348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3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0"/>
      <c r="P391" s="350"/>
      <c r="Q391" s="350"/>
      <c r="R391" s="348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4301031256</v>
      </c>
      <c r="D392" s="347">
        <v>4680115883178</v>
      </c>
      <c r="E392" s="348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0"/>
      <c r="P392" s="350"/>
      <c r="Q392" s="350"/>
      <c r="R392" s="348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4301031172</v>
      </c>
      <c r="D393" s="347">
        <v>4607091389531</v>
      </c>
      <c r="E393" s="348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0"/>
      <c r="P393" s="350"/>
      <c r="Q393" s="350"/>
      <c r="R393" s="348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4301031255</v>
      </c>
      <c r="D394" s="347">
        <v>4680115883185</v>
      </c>
      <c r="E394" s="348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4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0"/>
      <c r="P394" s="350"/>
      <c r="Q394" s="350"/>
      <c r="R394" s="348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54"/>
      <c r="B395" s="355"/>
      <c r="C395" s="355"/>
      <c r="D395" s="355"/>
      <c r="E395" s="355"/>
      <c r="F395" s="355"/>
      <c r="G395" s="355"/>
      <c r="H395" s="355"/>
      <c r="I395" s="355"/>
      <c r="J395" s="355"/>
      <c r="K395" s="355"/>
      <c r="L395" s="355"/>
      <c r="M395" s="356"/>
      <c r="N395" s="351" t="s">
        <v>66</v>
      </c>
      <c r="O395" s="352"/>
      <c r="P395" s="352"/>
      <c r="Q395" s="352"/>
      <c r="R395" s="352"/>
      <c r="S395" s="352"/>
      <c r="T395" s="353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7.1428571428571423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8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6.0240000000000002E-2</v>
      </c>
      <c r="Y395" s="346"/>
      <c r="Z395" s="346"/>
    </row>
    <row r="396" spans="1:53" x14ac:dyDescent="0.2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356"/>
      <c r="N396" s="351" t="s">
        <v>66</v>
      </c>
      <c r="O396" s="352"/>
      <c r="P396" s="352"/>
      <c r="Q396" s="352"/>
      <c r="R396" s="352"/>
      <c r="S396" s="352"/>
      <c r="T396" s="353"/>
      <c r="U396" s="37" t="s">
        <v>65</v>
      </c>
      <c r="V396" s="345">
        <f>IFERROR(SUM(V382:V394),"0")</f>
        <v>30</v>
      </c>
      <c r="W396" s="345">
        <f>IFERROR(SUM(W382:W394),"0")</f>
        <v>33.6</v>
      </c>
      <c r="X396" s="37"/>
      <c r="Y396" s="346"/>
      <c r="Z396" s="346"/>
    </row>
    <row r="397" spans="1:53" ht="14.25" customHeight="1" x14ac:dyDescent="0.25">
      <c r="A397" s="357" t="s">
        <v>68</v>
      </c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5"/>
      <c r="N397" s="355"/>
      <c r="O397" s="355"/>
      <c r="P397" s="355"/>
      <c r="Q397" s="355"/>
      <c r="R397" s="355"/>
      <c r="S397" s="355"/>
      <c r="T397" s="355"/>
      <c r="U397" s="355"/>
      <c r="V397" s="355"/>
      <c r="W397" s="355"/>
      <c r="X397" s="355"/>
      <c r="Y397" s="338"/>
      <c r="Z397" s="338"/>
    </row>
    <row r="398" spans="1:53" ht="27" customHeight="1" x14ac:dyDescent="0.25">
      <c r="A398" s="54" t="s">
        <v>533</v>
      </c>
      <c r="B398" s="54" t="s">
        <v>534</v>
      </c>
      <c r="C398" s="31">
        <v>4301051258</v>
      </c>
      <c r="D398" s="347">
        <v>4607091389685</v>
      </c>
      <c r="E398" s="348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6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0"/>
      <c r="P398" s="350"/>
      <c r="Q398" s="350"/>
      <c r="R398" s="348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535</v>
      </c>
      <c r="B399" s="54" t="s">
        <v>536</v>
      </c>
      <c r="C399" s="31">
        <v>4301051431</v>
      </c>
      <c r="D399" s="347">
        <v>4607091389654</v>
      </c>
      <c r="E399" s="348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4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0"/>
      <c r="P399" s="350"/>
      <c r="Q399" s="350"/>
      <c r="R399" s="348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537</v>
      </c>
      <c r="B400" s="54" t="s">
        <v>538</v>
      </c>
      <c r="C400" s="31">
        <v>4301051284</v>
      </c>
      <c r="D400" s="347">
        <v>4607091384352</v>
      </c>
      <c r="E400" s="348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4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0"/>
      <c r="P400" s="350"/>
      <c r="Q400" s="350"/>
      <c r="R400" s="348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539</v>
      </c>
      <c r="B401" s="54" t="s">
        <v>540</v>
      </c>
      <c r="C401" s="31">
        <v>4301051257</v>
      </c>
      <c r="D401" s="347">
        <v>4607091389661</v>
      </c>
      <c r="E401" s="348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6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0"/>
      <c r="P401" s="350"/>
      <c r="Q401" s="350"/>
      <c r="R401" s="348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x14ac:dyDescent="0.2">
      <c r="A402" s="354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51" t="s">
        <v>66</v>
      </c>
      <c r="O402" s="352"/>
      <c r="P402" s="352"/>
      <c r="Q402" s="352"/>
      <c r="R402" s="352"/>
      <c r="S402" s="352"/>
      <c r="T402" s="353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x14ac:dyDescent="0.2">
      <c r="A403" s="355"/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6"/>
      <c r="N403" s="351" t="s">
        <v>66</v>
      </c>
      <c r="O403" s="352"/>
      <c r="P403" s="352"/>
      <c r="Q403" s="352"/>
      <c r="R403" s="352"/>
      <c r="S403" s="352"/>
      <c r="T403" s="353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customHeight="1" x14ac:dyDescent="0.25">
      <c r="A404" s="357" t="s">
        <v>204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338"/>
      <c r="Z404" s="338"/>
    </row>
    <row r="405" spans="1:53" ht="27" customHeight="1" x14ac:dyDescent="0.25">
      <c r="A405" s="54" t="s">
        <v>541</v>
      </c>
      <c r="B405" s="54" t="s">
        <v>542</v>
      </c>
      <c r="C405" s="31">
        <v>4301060352</v>
      </c>
      <c r="D405" s="347">
        <v>4680115881648</v>
      </c>
      <c r="E405" s="348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0"/>
      <c r="P405" s="350"/>
      <c r="Q405" s="350"/>
      <c r="R405" s="348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x14ac:dyDescent="0.2">
      <c r="A406" s="354"/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6"/>
      <c r="N406" s="351" t="s">
        <v>66</v>
      </c>
      <c r="O406" s="352"/>
      <c r="P406" s="352"/>
      <c r="Q406" s="352"/>
      <c r="R406" s="352"/>
      <c r="S406" s="352"/>
      <c r="T406" s="353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x14ac:dyDescent="0.2">
      <c r="A407" s="355"/>
      <c r="B407" s="355"/>
      <c r="C407" s="355"/>
      <c r="D407" s="355"/>
      <c r="E407" s="355"/>
      <c r="F407" s="355"/>
      <c r="G407" s="355"/>
      <c r="H407" s="355"/>
      <c r="I407" s="355"/>
      <c r="J407" s="355"/>
      <c r="K407" s="355"/>
      <c r="L407" s="355"/>
      <c r="M407" s="356"/>
      <c r="N407" s="351" t="s">
        <v>66</v>
      </c>
      <c r="O407" s="352"/>
      <c r="P407" s="352"/>
      <c r="Q407" s="352"/>
      <c r="R407" s="352"/>
      <c r="S407" s="352"/>
      <c r="T407" s="353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customHeight="1" x14ac:dyDescent="0.25">
      <c r="A408" s="357" t="s">
        <v>84</v>
      </c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5"/>
      <c r="N408" s="355"/>
      <c r="O408" s="355"/>
      <c r="P408" s="355"/>
      <c r="Q408" s="355"/>
      <c r="R408" s="355"/>
      <c r="S408" s="355"/>
      <c r="T408" s="355"/>
      <c r="U408" s="355"/>
      <c r="V408" s="355"/>
      <c r="W408" s="355"/>
      <c r="X408" s="355"/>
      <c r="Y408" s="338"/>
      <c r="Z408" s="338"/>
    </row>
    <row r="409" spans="1:53" ht="27" customHeight="1" x14ac:dyDescent="0.25">
      <c r="A409" s="54" t="s">
        <v>543</v>
      </c>
      <c r="B409" s="54" t="s">
        <v>544</v>
      </c>
      <c r="C409" s="31">
        <v>4301032046</v>
      </c>
      <c r="D409" s="347">
        <v>4680115884359</v>
      </c>
      <c r="E409" s="348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38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0"/>
      <c r="P409" s="350"/>
      <c r="Q409" s="350"/>
      <c r="R409" s="348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customHeight="1" x14ac:dyDescent="0.25">
      <c r="A410" s="54" t="s">
        <v>547</v>
      </c>
      <c r="B410" s="54" t="s">
        <v>548</v>
      </c>
      <c r="C410" s="31">
        <v>4301032045</v>
      </c>
      <c r="D410" s="347">
        <v>4680115884335</v>
      </c>
      <c r="E410" s="348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0"/>
      <c r="P410" s="350"/>
      <c r="Q410" s="350"/>
      <c r="R410" s="348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549</v>
      </c>
      <c r="B411" s="54" t="s">
        <v>550</v>
      </c>
      <c r="C411" s="31">
        <v>4301032047</v>
      </c>
      <c r="D411" s="347">
        <v>4680115884342</v>
      </c>
      <c r="E411" s="348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4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551</v>
      </c>
      <c r="B412" s="54" t="s">
        <v>552</v>
      </c>
      <c r="C412" s="31">
        <v>4301170011</v>
      </c>
      <c r="D412" s="347">
        <v>4680115884113</v>
      </c>
      <c r="E412" s="348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4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0"/>
      <c r="P412" s="350"/>
      <c r="Q412" s="350"/>
      <c r="R412" s="348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x14ac:dyDescent="0.2">
      <c r="A413" s="354"/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6"/>
      <c r="N413" s="351" t="s">
        <v>66</v>
      </c>
      <c r="O413" s="352"/>
      <c r="P413" s="352"/>
      <c r="Q413" s="352"/>
      <c r="R413" s="352"/>
      <c r="S413" s="352"/>
      <c r="T413" s="353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x14ac:dyDescent="0.2">
      <c r="A414" s="355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51" t="s">
        <v>66</v>
      </c>
      <c r="O414" s="352"/>
      <c r="P414" s="352"/>
      <c r="Q414" s="352"/>
      <c r="R414" s="352"/>
      <c r="S414" s="352"/>
      <c r="T414" s="353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customHeight="1" x14ac:dyDescent="0.25">
      <c r="A415" s="372" t="s">
        <v>553</v>
      </c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5"/>
      <c r="N415" s="355"/>
      <c r="O415" s="355"/>
      <c r="P415" s="355"/>
      <c r="Q415" s="355"/>
      <c r="R415" s="355"/>
      <c r="S415" s="355"/>
      <c r="T415" s="355"/>
      <c r="U415" s="355"/>
      <c r="V415" s="355"/>
      <c r="W415" s="355"/>
      <c r="X415" s="355"/>
      <c r="Y415" s="339"/>
      <c r="Z415" s="339"/>
    </row>
    <row r="416" spans="1:53" ht="14.25" customHeight="1" x14ac:dyDescent="0.25">
      <c r="A416" s="357" t="s">
        <v>98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8"/>
      <c r="Z416" s="338"/>
    </row>
    <row r="417" spans="1:53" ht="27" customHeight="1" x14ac:dyDescent="0.25">
      <c r="A417" s="54" t="s">
        <v>554</v>
      </c>
      <c r="B417" s="54" t="s">
        <v>555</v>
      </c>
      <c r="C417" s="31">
        <v>4301020196</v>
      </c>
      <c r="D417" s="347">
        <v>4607091389388</v>
      </c>
      <c r="E417" s="348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6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0"/>
      <c r="P417" s="350"/>
      <c r="Q417" s="350"/>
      <c r="R417" s="348"/>
      <c r="S417" s="34"/>
      <c r="T417" s="34"/>
      <c r="U417" s="35" t="s">
        <v>65</v>
      </c>
      <c r="V417" s="343">
        <v>30</v>
      </c>
      <c r="W417" s="344">
        <f>IFERROR(IF(V417="",0,CEILING((V417/$H417),1)*$H417),"")</f>
        <v>31.200000000000003</v>
      </c>
      <c r="X417" s="36">
        <f>IFERROR(IF(W417=0,"",ROUNDUP(W417/H417,0)*0.01196),"")</f>
        <v>7.1760000000000004E-2</v>
      </c>
      <c r="Y417" s="56"/>
      <c r="Z417" s="57"/>
      <c r="AD417" s="58"/>
      <c r="BA417" s="285" t="s">
        <v>1</v>
      </c>
    </row>
    <row r="418" spans="1:53" ht="27" customHeight="1" x14ac:dyDescent="0.25">
      <c r="A418" s="54" t="s">
        <v>556</v>
      </c>
      <c r="B418" s="54" t="s">
        <v>557</v>
      </c>
      <c r="C418" s="31">
        <v>4301020185</v>
      </c>
      <c r="D418" s="347">
        <v>4607091389364</v>
      </c>
      <c r="E418" s="348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6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0"/>
      <c r="P418" s="350"/>
      <c r="Q418" s="350"/>
      <c r="R418" s="348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x14ac:dyDescent="0.2">
      <c r="A419" s="354"/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6"/>
      <c r="N419" s="351" t="s">
        <v>66</v>
      </c>
      <c r="O419" s="352"/>
      <c r="P419" s="352"/>
      <c r="Q419" s="352"/>
      <c r="R419" s="352"/>
      <c r="S419" s="352"/>
      <c r="T419" s="353"/>
      <c r="U419" s="37" t="s">
        <v>67</v>
      </c>
      <c r="V419" s="345">
        <f>IFERROR(V417/H417,"0")+IFERROR(V418/H418,"0")</f>
        <v>5.7692307692307692</v>
      </c>
      <c r="W419" s="345">
        <f>IFERROR(W417/H417,"0")+IFERROR(W418/H418,"0")</f>
        <v>6</v>
      </c>
      <c r="X419" s="345">
        <f>IFERROR(IF(X417="",0,X417),"0")+IFERROR(IF(X418="",0,X418),"0")</f>
        <v>7.1760000000000004E-2</v>
      </c>
      <c r="Y419" s="346"/>
      <c r="Z419" s="346"/>
    </row>
    <row r="420" spans="1:53" x14ac:dyDescent="0.2">
      <c r="A420" s="355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51" t="s">
        <v>66</v>
      </c>
      <c r="O420" s="352"/>
      <c r="P420" s="352"/>
      <c r="Q420" s="352"/>
      <c r="R420" s="352"/>
      <c r="S420" s="352"/>
      <c r="T420" s="353"/>
      <c r="U420" s="37" t="s">
        <v>65</v>
      </c>
      <c r="V420" s="345">
        <f>IFERROR(SUM(V417:V418),"0")</f>
        <v>30</v>
      </c>
      <c r="W420" s="345">
        <f>IFERROR(SUM(W417:W418),"0")</f>
        <v>31.200000000000003</v>
      </c>
      <c r="X420" s="37"/>
      <c r="Y420" s="346"/>
      <c r="Z420" s="346"/>
    </row>
    <row r="421" spans="1:53" ht="14.25" customHeight="1" x14ac:dyDescent="0.25">
      <c r="A421" s="357" t="s">
        <v>60</v>
      </c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5"/>
      <c r="N421" s="355"/>
      <c r="O421" s="355"/>
      <c r="P421" s="355"/>
      <c r="Q421" s="355"/>
      <c r="R421" s="355"/>
      <c r="S421" s="355"/>
      <c r="T421" s="355"/>
      <c r="U421" s="355"/>
      <c r="V421" s="355"/>
      <c r="W421" s="355"/>
      <c r="X421" s="355"/>
      <c r="Y421" s="338"/>
      <c r="Z421" s="338"/>
    </row>
    <row r="422" spans="1:53" ht="27" customHeight="1" x14ac:dyDescent="0.25">
      <c r="A422" s="54" t="s">
        <v>558</v>
      </c>
      <c r="B422" s="54" t="s">
        <v>559</v>
      </c>
      <c r="C422" s="31">
        <v>4301031212</v>
      </c>
      <c r="D422" s="347">
        <v>4607091389739</v>
      </c>
      <c r="E422" s="348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4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0"/>
      <c r="P422" s="350"/>
      <c r="Q422" s="350"/>
      <c r="R422" s="348"/>
      <c r="S422" s="34"/>
      <c r="T422" s="34"/>
      <c r="U422" s="35" t="s">
        <v>65</v>
      </c>
      <c r="V422" s="343">
        <v>70</v>
      </c>
      <c r="W422" s="344">
        <f t="shared" ref="W422:W428" si="19">IFERROR(IF(V422="",0,CEILING((V422/$H422),1)*$H422),"")</f>
        <v>71.400000000000006</v>
      </c>
      <c r="X422" s="36">
        <f>IFERROR(IF(W422=0,"",ROUNDUP(W422/H422,0)*0.00753),"")</f>
        <v>0.12801000000000001</v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560</v>
      </c>
      <c r="B423" s="54" t="s">
        <v>561</v>
      </c>
      <c r="C423" s="31">
        <v>4301031247</v>
      </c>
      <c r="D423" s="347">
        <v>4680115883048</v>
      </c>
      <c r="E423" s="348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0"/>
      <c r="P423" s="350"/>
      <c r="Q423" s="350"/>
      <c r="R423" s="348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562</v>
      </c>
      <c r="B424" s="54" t="s">
        <v>563</v>
      </c>
      <c r="C424" s="31">
        <v>4301031176</v>
      </c>
      <c r="D424" s="347">
        <v>4607091389425</v>
      </c>
      <c r="E424" s="348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0"/>
      <c r="P424" s="350"/>
      <c r="Q424" s="350"/>
      <c r="R424" s="348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564</v>
      </c>
      <c r="B425" s="54" t="s">
        <v>565</v>
      </c>
      <c r="C425" s="31">
        <v>4301031215</v>
      </c>
      <c r="D425" s="347">
        <v>4680115882911</v>
      </c>
      <c r="E425" s="348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0"/>
      <c r="P425" s="350"/>
      <c r="Q425" s="350"/>
      <c r="R425" s="348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566</v>
      </c>
      <c r="B426" s="54" t="s">
        <v>567</v>
      </c>
      <c r="C426" s="31">
        <v>4301031167</v>
      </c>
      <c r="D426" s="347">
        <v>4680115880771</v>
      </c>
      <c r="E426" s="348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4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0"/>
      <c r="P426" s="350"/>
      <c r="Q426" s="350"/>
      <c r="R426" s="348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4301031173</v>
      </c>
      <c r="D427" s="347">
        <v>4607091389500</v>
      </c>
      <c r="E427" s="348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0"/>
      <c r="P427" s="350"/>
      <c r="Q427" s="350"/>
      <c r="R427" s="348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4301031103</v>
      </c>
      <c r="D428" s="347">
        <v>4680115881983</v>
      </c>
      <c r="E428" s="348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0"/>
      <c r="P428" s="350"/>
      <c r="Q428" s="350"/>
      <c r="R428" s="348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x14ac:dyDescent="0.2">
      <c r="A429" s="354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51" t="s">
        <v>66</v>
      </c>
      <c r="O429" s="352"/>
      <c r="P429" s="352"/>
      <c r="Q429" s="352"/>
      <c r="R429" s="352"/>
      <c r="S429" s="352"/>
      <c r="T429" s="353"/>
      <c r="U429" s="37" t="s">
        <v>67</v>
      </c>
      <c r="V429" s="345">
        <f>IFERROR(V422/H422,"0")+IFERROR(V423/H423,"0")+IFERROR(V424/H424,"0")+IFERROR(V425/H425,"0")+IFERROR(V426/H426,"0")+IFERROR(V427/H427,"0")+IFERROR(V428/H428,"0")</f>
        <v>16.666666666666664</v>
      </c>
      <c r="W429" s="345">
        <f>IFERROR(W422/H422,"0")+IFERROR(W423/H423,"0")+IFERROR(W424/H424,"0")+IFERROR(W425/H425,"0")+IFERROR(W426/H426,"0")+IFERROR(W427/H427,"0")+IFERROR(W428/H428,"0")</f>
        <v>17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0.12801000000000001</v>
      </c>
      <c r="Y429" s="346"/>
      <c r="Z429" s="346"/>
    </row>
    <row r="430" spans="1:53" x14ac:dyDescent="0.2">
      <c r="A430" s="355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51" t="s">
        <v>66</v>
      </c>
      <c r="O430" s="352"/>
      <c r="P430" s="352"/>
      <c r="Q430" s="352"/>
      <c r="R430" s="352"/>
      <c r="S430" s="352"/>
      <c r="T430" s="353"/>
      <c r="U430" s="37" t="s">
        <v>65</v>
      </c>
      <c r="V430" s="345">
        <f>IFERROR(SUM(V422:V428),"0")</f>
        <v>70</v>
      </c>
      <c r="W430" s="345">
        <f>IFERROR(SUM(W422:W428),"0")</f>
        <v>71.400000000000006</v>
      </c>
      <c r="X430" s="37"/>
      <c r="Y430" s="346"/>
      <c r="Z430" s="346"/>
    </row>
    <row r="431" spans="1:53" ht="14.25" customHeight="1" x14ac:dyDescent="0.25">
      <c r="A431" s="357" t="s">
        <v>93</v>
      </c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5"/>
      <c r="N431" s="355"/>
      <c r="O431" s="355"/>
      <c r="P431" s="355"/>
      <c r="Q431" s="355"/>
      <c r="R431" s="355"/>
      <c r="S431" s="355"/>
      <c r="T431" s="355"/>
      <c r="U431" s="355"/>
      <c r="V431" s="355"/>
      <c r="W431" s="355"/>
      <c r="X431" s="355"/>
      <c r="Y431" s="338"/>
      <c r="Z431" s="338"/>
    </row>
    <row r="432" spans="1:53" ht="27" customHeight="1" x14ac:dyDescent="0.25">
      <c r="A432" s="54" t="s">
        <v>572</v>
      </c>
      <c r="B432" s="54" t="s">
        <v>573</v>
      </c>
      <c r="C432" s="31">
        <v>4301170010</v>
      </c>
      <c r="D432" s="347">
        <v>4680115884090</v>
      </c>
      <c r="E432" s="348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62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0"/>
      <c r="P432" s="350"/>
      <c r="Q432" s="350"/>
      <c r="R432" s="348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x14ac:dyDescent="0.2">
      <c r="A433" s="354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51" t="s">
        <v>66</v>
      </c>
      <c r="O433" s="352"/>
      <c r="P433" s="352"/>
      <c r="Q433" s="352"/>
      <c r="R433" s="352"/>
      <c r="S433" s="352"/>
      <c r="T433" s="353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x14ac:dyDescent="0.2">
      <c r="A434" s="355"/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6"/>
      <c r="N434" s="351" t="s">
        <v>66</v>
      </c>
      <c r="O434" s="352"/>
      <c r="P434" s="352"/>
      <c r="Q434" s="352"/>
      <c r="R434" s="352"/>
      <c r="S434" s="352"/>
      <c r="T434" s="353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customHeight="1" x14ac:dyDescent="0.25">
      <c r="A435" s="357" t="s">
        <v>574</v>
      </c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5"/>
      <c r="N435" s="355"/>
      <c r="O435" s="355"/>
      <c r="P435" s="355"/>
      <c r="Q435" s="355"/>
      <c r="R435" s="355"/>
      <c r="S435" s="355"/>
      <c r="T435" s="355"/>
      <c r="U435" s="355"/>
      <c r="V435" s="355"/>
      <c r="W435" s="355"/>
      <c r="X435" s="355"/>
      <c r="Y435" s="338"/>
      <c r="Z435" s="338"/>
    </row>
    <row r="436" spans="1:53" ht="27" customHeight="1" x14ac:dyDescent="0.25">
      <c r="A436" s="54" t="s">
        <v>575</v>
      </c>
      <c r="B436" s="54" t="s">
        <v>576</v>
      </c>
      <c r="C436" s="31">
        <v>4301040357</v>
      </c>
      <c r="D436" s="347">
        <v>4680115884564</v>
      </c>
      <c r="E436" s="348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49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0"/>
      <c r="P436" s="350"/>
      <c r="Q436" s="350"/>
      <c r="R436" s="348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51" t="s">
        <v>66</v>
      </c>
      <c r="O437" s="352"/>
      <c r="P437" s="352"/>
      <c r="Q437" s="352"/>
      <c r="R437" s="352"/>
      <c r="S437" s="352"/>
      <c r="T437" s="353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51" t="s">
        <v>66</v>
      </c>
      <c r="O438" s="352"/>
      <c r="P438" s="352"/>
      <c r="Q438" s="352"/>
      <c r="R438" s="352"/>
      <c r="S438" s="352"/>
      <c r="T438" s="353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customHeight="1" x14ac:dyDescent="0.2">
      <c r="A439" s="396" t="s">
        <v>577</v>
      </c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397"/>
      <c r="O439" s="397"/>
      <c r="P439" s="397"/>
      <c r="Q439" s="397"/>
      <c r="R439" s="397"/>
      <c r="S439" s="397"/>
      <c r="T439" s="397"/>
      <c r="U439" s="397"/>
      <c r="V439" s="397"/>
      <c r="W439" s="397"/>
      <c r="X439" s="397"/>
      <c r="Y439" s="48"/>
      <c r="Z439" s="48"/>
    </row>
    <row r="440" spans="1:53" ht="16.5" customHeight="1" x14ac:dyDescent="0.25">
      <c r="A440" s="372" t="s">
        <v>577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9"/>
      <c r="Z440" s="339"/>
    </row>
    <row r="441" spans="1:53" ht="14.25" customHeight="1" x14ac:dyDescent="0.25">
      <c r="A441" s="357" t="s">
        <v>106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38"/>
      <c r="Z441" s="338"/>
    </row>
    <row r="442" spans="1:53" ht="27" customHeight="1" x14ac:dyDescent="0.25">
      <c r="A442" s="54" t="s">
        <v>578</v>
      </c>
      <c r="B442" s="54" t="s">
        <v>579</v>
      </c>
      <c r="C442" s="31">
        <v>4301011371</v>
      </c>
      <c r="D442" s="347">
        <v>4607091389067</v>
      </c>
      <c r="E442" s="348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63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0"/>
      <c r="P442" s="350"/>
      <c r="Q442" s="350"/>
      <c r="R442" s="348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47">
        <v>4607091383522</v>
      </c>
      <c r="E443" s="348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0"/>
      <c r="P443" s="350"/>
      <c r="Q443" s="350"/>
      <c r="R443" s="348"/>
      <c r="S443" s="34"/>
      <c r="T443" s="34"/>
      <c r="U443" s="35" t="s">
        <v>65</v>
      </c>
      <c r="V443" s="343">
        <v>120</v>
      </c>
      <c r="W443" s="344">
        <f t="shared" si="20"/>
        <v>121.44000000000001</v>
      </c>
      <c r="X443" s="36">
        <f t="shared" si="21"/>
        <v>0.27507999999999999</v>
      </c>
      <c r="Y443" s="56"/>
      <c r="Z443" s="57"/>
      <c r="AD443" s="58"/>
      <c r="BA443" s="297" t="s">
        <v>1</v>
      </c>
    </row>
    <row r="444" spans="1:53" ht="27" customHeight="1" x14ac:dyDescent="0.25">
      <c r="A444" s="54" t="s">
        <v>582</v>
      </c>
      <c r="B444" s="54" t="s">
        <v>583</v>
      </c>
      <c r="C444" s="31">
        <v>4301011431</v>
      </c>
      <c r="D444" s="347">
        <v>4607091384437</v>
      </c>
      <c r="E444" s="348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44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0"/>
      <c r="P444" s="350"/>
      <c r="Q444" s="350"/>
      <c r="R444" s="348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customHeight="1" x14ac:dyDescent="0.25">
      <c r="A445" s="54" t="s">
        <v>582</v>
      </c>
      <c r="B445" s="54" t="s">
        <v>584</v>
      </c>
      <c r="C445" s="31">
        <v>4301011785</v>
      </c>
      <c r="D445" s="347">
        <v>4607091384437</v>
      </c>
      <c r="E445" s="348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30" t="s">
        <v>585</v>
      </c>
      <c r="O445" s="350"/>
      <c r="P445" s="350"/>
      <c r="Q445" s="350"/>
      <c r="R445" s="348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customHeight="1" x14ac:dyDescent="0.25">
      <c r="A446" s="54" t="s">
        <v>586</v>
      </c>
      <c r="B446" s="54" t="s">
        <v>587</v>
      </c>
      <c r="C446" s="31">
        <v>4301011365</v>
      </c>
      <c r="D446" s="347">
        <v>4607091389104</v>
      </c>
      <c r="E446" s="348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43">
        <v>80</v>
      </c>
      <c r="W446" s="344">
        <f t="shared" si="20"/>
        <v>84.48</v>
      </c>
      <c r="X446" s="36">
        <f t="shared" si="21"/>
        <v>0.19136</v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586</v>
      </c>
      <c r="B447" s="54" t="s">
        <v>588</v>
      </c>
      <c r="C447" s="31">
        <v>4301011771</v>
      </c>
      <c r="D447" s="347">
        <v>4607091389104</v>
      </c>
      <c r="E447" s="348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477" t="s">
        <v>589</v>
      </c>
      <c r="O447" s="350"/>
      <c r="P447" s="350"/>
      <c r="Q447" s="350"/>
      <c r="R447" s="348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4301011367</v>
      </c>
      <c r="D448" s="347">
        <v>4680115880603</v>
      </c>
      <c r="E448" s="348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0"/>
      <c r="P448" s="350"/>
      <c r="Q448" s="350"/>
      <c r="R448" s="348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4301011168</v>
      </c>
      <c r="D449" s="347">
        <v>4607091389999</v>
      </c>
      <c r="E449" s="348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0"/>
      <c r="P449" s="350"/>
      <c r="Q449" s="350"/>
      <c r="R449" s="348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4301011372</v>
      </c>
      <c r="D450" s="347">
        <v>4680115882782</v>
      </c>
      <c r="E450" s="348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0"/>
      <c r="P450" s="350"/>
      <c r="Q450" s="350"/>
      <c r="R450" s="348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595</v>
      </c>
      <c r="B451" s="54" t="s">
        <v>597</v>
      </c>
      <c r="C451" s="31">
        <v>4301011770</v>
      </c>
      <c r="D451" s="347">
        <v>4680115882782</v>
      </c>
      <c r="E451" s="348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553" t="s">
        <v>598</v>
      </c>
      <c r="O451" s="350"/>
      <c r="P451" s="350"/>
      <c r="Q451" s="350"/>
      <c r="R451" s="348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4301011190</v>
      </c>
      <c r="D452" s="347">
        <v>4607091389098</v>
      </c>
      <c r="E452" s="348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0"/>
      <c r="P452" s="350"/>
      <c r="Q452" s="350"/>
      <c r="R452" s="348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4301011366</v>
      </c>
      <c r="D453" s="347">
        <v>4607091389982</v>
      </c>
      <c r="E453" s="348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3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customHeight="1" x14ac:dyDescent="0.25">
      <c r="A454" s="54" t="s">
        <v>601</v>
      </c>
      <c r="B454" s="54" t="s">
        <v>603</v>
      </c>
      <c r="C454" s="31">
        <v>4301011784</v>
      </c>
      <c r="D454" s="347">
        <v>4607091389982</v>
      </c>
      <c r="E454" s="348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700" t="s">
        <v>604</v>
      </c>
      <c r="O454" s="350"/>
      <c r="P454" s="350"/>
      <c r="Q454" s="350"/>
      <c r="R454" s="348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51" t="s">
        <v>66</v>
      </c>
      <c r="O455" s="352"/>
      <c r="P455" s="352"/>
      <c r="Q455" s="352"/>
      <c r="R455" s="352"/>
      <c r="S455" s="352"/>
      <c r="T455" s="353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37.878787878787875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39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0.46643999999999997</v>
      </c>
      <c r="Y455" s="346"/>
      <c r="Z455" s="346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51" t="s">
        <v>66</v>
      </c>
      <c r="O456" s="352"/>
      <c r="P456" s="352"/>
      <c r="Q456" s="352"/>
      <c r="R456" s="352"/>
      <c r="S456" s="352"/>
      <c r="T456" s="353"/>
      <c r="U456" s="37" t="s">
        <v>65</v>
      </c>
      <c r="V456" s="345">
        <f>IFERROR(SUM(V442:V454),"0")</f>
        <v>200</v>
      </c>
      <c r="W456" s="345">
        <f>IFERROR(SUM(W442:W454),"0")</f>
        <v>205.92000000000002</v>
      </c>
      <c r="X456" s="37"/>
      <c r="Y456" s="346"/>
      <c r="Z456" s="346"/>
    </row>
    <row r="457" spans="1:53" ht="14.25" customHeight="1" x14ac:dyDescent="0.25">
      <c r="A457" s="357" t="s">
        <v>98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8"/>
      <c r="Z457" s="338"/>
    </row>
    <row r="458" spans="1:53" ht="16.5" customHeight="1" x14ac:dyDescent="0.25">
      <c r="A458" s="54" t="s">
        <v>605</v>
      </c>
      <c r="B458" s="54" t="s">
        <v>606</v>
      </c>
      <c r="C458" s="31">
        <v>4301020222</v>
      </c>
      <c r="D458" s="347">
        <v>4607091388930</v>
      </c>
      <c r="E458" s="348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0"/>
      <c r="P458" s="350"/>
      <c r="Q458" s="350"/>
      <c r="R458" s="348"/>
      <c r="S458" s="34"/>
      <c r="T458" s="34"/>
      <c r="U458" s="35" t="s">
        <v>65</v>
      </c>
      <c r="V458" s="343">
        <v>200</v>
      </c>
      <c r="W458" s="344">
        <f>IFERROR(IF(V458="",0,CEILING((V458/$H458),1)*$H458),"")</f>
        <v>200.64000000000001</v>
      </c>
      <c r="X458" s="36">
        <f>IFERROR(IF(W458=0,"",ROUNDUP(W458/H458,0)*0.01196),"")</f>
        <v>0.45448</v>
      </c>
      <c r="Y458" s="56"/>
      <c r="Z458" s="57"/>
      <c r="AD458" s="58"/>
      <c r="BA458" s="309" t="s">
        <v>1</v>
      </c>
    </row>
    <row r="459" spans="1:53" ht="16.5" customHeight="1" x14ac:dyDescent="0.25">
      <c r="A459" s="54" t="s">
        <v>607</v>
      </c>
      <c r="B459" s="54" t="s">
        <v>608</v>
      </c>
      <c r="C459" s="31">
        <v>4301020206</v>
      </c>
      <c r="D459" s="347">
        <v>4680115880054</v>
      </c>
      <c r="E459" s="348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0"/>
      <c r="P459" s="350"/>
      <c r="Q459" s="350"/>
      <c r="R459" s="348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4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51" t="s">
        <v>66</v>
      </c>
      <c r="O460" s="352"/>
      <c r="P460" s="352"/>
      <c r="Q460" s="352"/>
      <c r="R460" s="352"/>
      <c r="S460" s="352"/>
      <c r="T460" s="353"/>
      <c r="U460" s="37" t="s">
        <v>67</v>
      </c>
      <c r="V460" s="345">
        <f>IFERROR(V458/H458,"0")+IFERROR(V459/H459,"0")</f>
        <v>37.878787878787875</v>
      </c>
      <c r="W460" s="345">
        <f>IFERROR(W458/H458,"0")+IFERROR(W459/H459,"0")</f>
        <v>38</v>
      </c>
      <c r="X460" s="345">
        <f>IFERROR(IF(X458="",0,X458),"0")+IFERROR(IF(X459="",0,X459),"0")</f>
        <v>0.45448</v>
      </c>
      <c r="Y460" s="346"/>
      <c r="Z460" s="346"/>
    </row>
    <row r="461" spans="1:53" x14ac:dyDescent="0.2">
      <c r="A461" s="355"/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6"/>
      <c r="N461" s="351" t="s">
        <v>66</v>
      </c>
      <c r="O461" s="352"/>
      <c r="P461" s="352"/>
      <c r="Q461" s="352"/>
      <c r="R461" s="352"/>
      <c r="S461" s="352"/>
      <c r="T461" s="353"/>
      <c r="U461" s="37" t="s">
        <v>65</v>
      </c>
      <c r="V461" s="345">
        <f>IFERROR(SUM(V458:V459),"0")</f>
        <v>200</v>
      </c>
      <c r="W461" s="345">
        <f>IFERROR(SUM(W458:W459),"0")</f>
        <v>200.64000000000001</v>
      </c>
      <c r="X461" s="37"/>
      <c r="Y461" s="346"/>
      <c r="Z461" s="346"/>
    </row>
    <row r="462" spans="1:53" ht="14.25" customHeight="1" x14ac:dyDescent="0.25">
      <c r="A462" s="357" t="s">
        <v>60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338"/>
      <c r="Z462" s="338"/>
    </row>
    <row r="463" spans="1:53" ht="27" customHeight="1" x14ac:dyDescent="0.25">
      <c r="A463" s="54" t="s">
        <v>609</v>
      </c>
      <c r="B463" s="54" t="s">
        <v>610</v>
      </c>
      <c r="C463" s="31">
        <v>4301031252</v>
      </c>
      <c r="D463" s="347">
        <v>4680115883116</v>
      </c>
      <c r="E463" s="348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0"/>
      <c r="P463" s="350"/>
      <c r="Q463" s="350"/>
      <c r="R463" s="348"/>
      <c r="S463" s="34"/>
      <c r="T463" s="34"/>
      <c r="U463" s="35" t="s">
        <v>65</v>
      </c>
      <c r="V463" s="343">
        <v>20</v>
      </c>
      <c r="W463" s="344">
        <f t="shared" ref="W463:W468" si="22">IFERROR(IF(V463="",0,CEILING((V463/$H463),1)*$H463),"")</f>
        <v>21.12</v>
      </c>
      <c r="X463" s="36">
        <f>IFERROR(IF(W463=0,"",ROUNDUP(W463/H463,0)*0.01196),"")</f>
        <v>4.7840000000000001E-2</v>
      </c>
      <c r="Y463" s="56"/>
      <c r="Z463" s="57"/>
      <c r="AD463" s="58"/>
      <c r="BA463" s="311" t="s">
        <v>1</v>
      </c>
    </row>
    <row r="464" spans="1:53" ht="27" customHeight="1" x14ac:dyDescent="0.25">
      <c r="A464" s="54" t="s">
        <v>611</v>
      </c>
      <c r="B464" s="54" t="s">
        <v>612</v>
      </c>
      <c r="C464" s="31">
        <v>4301031248</v>
      </c>
      <c r="D464" s="347">
        <v>4680115883093</v>
      </c>
      <c r="E464" s="348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6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0"/>
      <c r="P464" s="350"/>
      <c r="Q464" s="350"/>
      <c r="R464" s="348"/>
      <c r="S464" s="34"/>
      <c r="T464" s="34"/>
      <c r="U464" s="35" t="s">
        <v>65</v>
      </c>
      <c r="V464" s="343">
        <v>30</v>
      </c>
      <c r="W464" s="344">
        <f t="shared" si="22"/>
        <v>31.68</v>
      </c>
      <c r="X464" s="36">
        <f>IFERROR(IF(W464=0,"",ROUNDUP(W464/H464,0)*0.01196),"")</f>
        <v>7.1760000000000004E-2</v>
      </c>
      <c r="Y464" s="56"/>
      <c r="Z464" s="57"/>
      <c r="AD464" s="58"/>
      <c r="BA464" s="312" t="s">
        <v>1</v>
      </c>
    </row>
    <row r="465" spans="1:53" ht="27" customHeight="1" x14ac:dyDescent="0.25">
      <c r="A465" s="54" t="s">
        <v>613</v>
      </c>
      <c r="B465" s="54" t="s">
        <v>614</v>
      </c>
      <c r="C465" s="31">
        <v>4301031250</v>
      </c>
      <c r="D465" s="347">
        <v>4680115883109</v>
      </c>
      <c r="E465" s="348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4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0"/>
      <c r="P465" s="350"/>
      <c r="Q465" s="350"/>
      <c r="R465" s="348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customHeight="1" x14ac:dyDescent="0.25">
      <c r="A466" s="54" t="s">
        <v>615</v>
      </c>
      <c r="B466" s="54" t="s">
        <v>616</v>
      </c>
      <c r="C466" s="31">
        <v>4301031249</v>
      </c>
      <c r="D466" s="347">
        <v>4680115882072</v>
      </c>
      <c r="E466" s="348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4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0"/>
      <c r="P466" s="350"/>
      <c r="Q466" s="350"/>
      <c r="R466" s="348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customHeight="1" x14ac:dyDescent="0.25">
      <c r="A467" s="54" t="s">
        <v>617</v>
      </c>
      <c r="B467" s="54" t="s">
        <v>618</v>
      </c>
      <c r="C467" s="31">
        <v>4301031251</v>
      </c>
      <c r="D467" s="347">
        <v>4680115882102</v>
      </c>
      <c r="E467" s="348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6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0"/>
      <c r="P467" s="350"/>
      <c r="Q467" s="350"/>
      <c r="R467" s="348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customHeight="1" x14ac:dyDescent="0.25">
      <c r="A468" s="54" t="s">
        <v>619</v>
      </c>
      <c r="B468" s="54" t="s">
        <v>620</v>
      </c>
      <c r="C468" s="31">
        <v>4301031253</v>
      </c>
      <c r="D468" s="347">
        <v>4680115882096</v>
      </c>
      <c r="E468" s="348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0"/>
      <c r="P468" s="350"/>
      <c r="Q468" s="350"/>
      <c r="R468" s="348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54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51" t="s">
        <v>66</v>
      </c>
      <c r="O469" s="352"/>
      <c r="P469" s="352"/>
      <c r="Q469" s="352"/>
      <c r="R469" s="352"/>
      <c r="S469" s="352"/>
      <c r="T469" s="353"/>
      <c r="U469" s="37" t="s">
        <v>67</v>
      </c>
      <c r="V469" s="345">
        <f>IFERROR(V463/H463,"0")+IFERROR(V464/H464,"0")+IFERROR(V465/H465,"0")+IFERROR(V466/H466,"0")+IFERROR(V467/H467,"0")+IFERROR(V468/H468,"0")</f>
        <v>9.4696969696969688</v>
      </c>
      <c r="W469" s="345">
        <f>IFERROR(W463/H463,"0")+IFERROR(W464/H464,"0")+IFERROR(W465/H465,"0")+IFERROR(W466/H466,"0")+IFERROR(W467/H467,"0")+IFERROR(W468/H468,"0")</f>
        <v>10</v>
      </c>
      <c r="X469" s="345">
        <f>IFERROR(IF(X463="",0,X463),"0")+IFERROR(IF(X464="",0,X464),"0")+IFERROR(IF(X465="",0,X465),"0")+IFERROR(IF(X466="",0,X466),"0")+IFERROR(IF(X467="",0,X467),"0")+IFERROR(IF(X468="",0,X468),"0")</f>
        <v>0.11960000000000001</v>
      </c>
      <c r="Y469" s="346"/>
      <c r="Z469" s="346"/>
    </row>
    <row r="470" spans="1:53" x14ac:dyDescent="0.2">
      <c r="A470" s="355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51" t="s">
        <v>66</v>
      </c>
      <c r="O470" s="352"/>
      <c r="P470" s="352"/>
      <c r="Q470" s="352"/>
      <c r="R470" s="352"/>
      <c r="S470" s="352"/>
      <c r="T470" s="353"/>
      <c r="U470" s="37" t="s">
        <v>65</v>
      </c>
      <c r="V470" s="345">
        <f>IFERROR(SUM(V463:V468),"0")</f>
        <v>50</v>
      </c>
      <c r="W470" s="345">
        <f>IFERROR(SUM(W463:W468),"0")</f>
        <v>52.8</v>
      </c>
      <c r="X470" s="37"/>
      <c r="Y470" s="346"/>
      <c r="Z470" s="346"/>
    </row>
    <row r="471" spans="1:53" ht="14.25" customHeight="1" x14ac:dyDescent="0.25">
      <c r="A471" s="357" t="s">
        <v>68</v>
      </c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5"/>
      <c r="N471" s="355"/>
      <c r="O471" s="355"/>
      <c r="P471" s="355"/>
      <c r="Q471" s="355"/>
      <c r="R471" s="355"/>
      <c r="S471" s="355"/>
      <c r="T471" s="355"/>
      <c r="U471" s="355"/>
      <c r="V471" s="355"/>
      <c r="W471" s="355"/>
      <c r="X471" s="355"/>
      <c r="Y471" s="338"/>
      <c r="Z471" s="338"/>
    </row>
    <row r="472" spans="1:53" ht="27" customHeight="1" x14ac:dyDescent="0.25">
      <c r="A472" s="54" t="s">
        <v>621</v>
      </c>
      <c r="B472" s="54" t="s">
        <v>622</v>
      </c>
      <c r="C472" s="31">
        <v>4301051058</v>
      </c>
      <c r="D472" s="347">
        <v>4680115883536</v>
      </c>
      <c r="E472" s="348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0"/>
      <c r="P472" s="350"/>
      <c r="Q472" s="350"/>
      <c r="R472" s="348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customHeight="1" x14ac:dyDescent="0.25">
      <c r="A473" s="54" t="s">
        <v>623</v>
      </c>
      <c r="B473" s="54" t="s">
        <v>624</v>
      </c>
      <c r="C473" s="31">
        <v>4301051230</v>
      </c>
      <c r="D473" s="347">
        <v>4607091383409</v>
      </c>
      <c r="E473" s="348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0"/>
      <c r="P473" s="350"/>
      <c r="Q473" s="350"/>
      <c r="R473" s="348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customHeight="1" x14ac:dyDescent="0.25">
      <c r="A474" s="54" t="s">
        <v>625</v>
      </c>
      <c r="B474" s="54" t="s">
        <v>626</v>
      </c>
      <c r="C474" s="31">
        <v>4301051231</v>
      </c>
      <c r="D474" s="347">
        <v>4607091383416</v>
      </c>
      <c r="E474" s="348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0"/>
      <c r="P474" s="350"/>
      <c r="Q474" s="350"/>
      <c r="R474" s="348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x14ac:dyDescent="0.2">
      <c r="A475" s="354"/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6"/>
      <c r="N475" s="351" t="s">
        <v>66</v>
      </c>
      <c r="O475" s="352"/>
      <c r="P475" s="352"/>
      <c r="Q475" s="352"/>
      <c r="R475" s="352"/>
      <c r="S475" s="352"/>
      <c r="T475" s="353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x14ac:dyDescent="0.2">
      <c r="A476" s="355"/>
      <c r="B476" s="355"/>
      <c r="C476" s="355"/>
      <c r="D476" s="355"/>
      <c r="E476" s="355"/>
      <c r="F476" s="355"/>
      <c r="G476" s="355"/>
      <c r="H476" s="355"/>
      <c r="I476" s="355"/>
      <c r="J476" s="355"/>
      <c r="K476" s="355"/>
      <c r="L476" s="355"/>
      <c r="M476" s="356"/>
      <c r="N476" s="351" t="s">
        <v>66</v>
      </c>
      <c r="O476" s="352"/>
      <c r="P476" s="352"/>
      <c r="Q476" s="352"/>
      <c r="R476" s="352"/>
      <c r="S476" s="352"/>
      <c r="T476" s="353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customHeight="1" x14ac:dyDescent="0.2">
      <c r="A477" s="396" t="s">
        <v>627</v>
      </c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397"/>
      <c r="P477" s="397"/>
      <c r="Q477" s="397"/>
      <c r="R477" s="397"/>
      <c r="S477" s="397"/>
      <c r="T477" s="397"/>
      <c r="U477" s="397"/>
      <c r="V477" s="397"/>
      <c r="W477" s="397"/>
      <c r="X477" s="397"/>
      <c r="Y477" s="48"/>
      <c r="Z477" s="48"/>
    </row>
    <row r="478" spans="1:53" ht="16.5" customHeight="1" x14ac:dyDescent="0.25">
      <c r="A478" s="372" t="s">
        <v>628</v>
      </c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5"/>
      <c r="N478" s="355"/>
      <c r="O478" s="355"/>
      <c r="P478" s="355"/>
      <c r="Q478" s="355"/>
      <c r="R478" s="355"/>
      <c r="S478" s="355"/>
      <c r="T478" s="355"/>
      <c r="U478" s="355"/>
      <c r="V478" s="355"/>
      <c r="W478" s="355"/>
      <c r="X478" s="355"/>
      <c r="Y478" s="339"/>
      <c r="Z478" s="339"/>
    </row>
    <row r="479" spans="1:53" ht="14.25" customHeight="1" x14ac:dyDescent="0.25">
      <c r="A479" s="357" t="s">
        <v>106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38"/>
      <c r="Z479" s="338"/>
    </row>
    <row r="480" spans="1:53" ht="27" customHeight="1" x14ac:dyDescent="0.25">
      <c r="A480" s="54" t="s">
        <v>629</v>
      </c>
      <c r="B480" s="54" t="s">
        <v>630</v>
      </c>
      <c r="C480" s="31">
        <v>4301011763</v>
      </c>
      <c r="D480" s="347">
        <v>4640242181011</v>
      </c>
      <c r="E480" s="348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709" t="s">
        <v>631</v>
      </c>
      <c r="O480" s="350"/>
      <c r="P480" s="350"/>
      <c r="Q480" s="350"/>
      <c r="R480" s="348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customHeight="1" x14ac:dyDescent="0.25">
      <c r="A481" s="54" t="s">
        <v>632</v>
      </c>
      <c r="B481" s="54" t="s">
        <v>633</v>
      </c>
      <c r="C481" s="31">
        <v>4301011762</v>
      </c>
      <c r="D481" s="347">
        <v>4640242180922</v>
      </c>
      <c r="E481" s="348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55" t="s">
        <v>634</v>
      </c>
      <c r="O481" s="350"/>
      <c r="P481" s="350"/>
      <c r="Q481" s="350"/>
      <c r="R481" s="348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customHeight="1" x14ac:dyDescent="0.25">
      <c r="A482" s="54" t="s">
        <v>635</v>
      </c>
      <c r="B482" s="54" t="s">
        <v>636</v>
      </c>
      <c r="C482" s="31">
        <v>4301011585</v>
      </c>
      <c r="D482" s="347">
        <v>4640242180441</v>
      </c>
      <c r="E482" s="348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433" t="s">
        <v>637</v>
      </c>
      <c r="O482" s="350"/>
      <c r="P482" s="350"/>
      <c r="Q482" s="350"/>
      <c r="R482" s="348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customHeight="1" x14ac:dyDescent="0.25">
      <c r="A483" s="54" t="s">
        <v>638</v>
      </c>
      <c r="B483" s="54" t="s">
        <v>639</v>
      </c>
      <c r="C483" s="31">
        <v>4301011584</v>
      </c>
      <c r="D483" s="347">
        <v>4640242180564</v>
      </c>
      <c r="E483" s="348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643" t="s">
        <v>640</v>
      </c>
      <c r="O483" s="350"/>
      <c r="P483" s="350"/>
      <c r="Q483" s="350"/>
      <c r="R483" s="348"/>
      <c r="S483" s="34"/>
      <c r="T483" s="34"/>
      <c r="U483" s="35" t="s">
        <v>65</v>
      </c>
      <c r="V483" s="343">
        <v>60</v>
      </c>
      <c r="W483" s="344">
        <f>IFERROR(IF(V483="",0,CEILING((V483/$H483),1)*$H483),"")</f>
        <v>60</v>
      </c>
      <c r="X483" s="36">
        <f>IFERROR(IF(W483=0,"",ROUNDUP(W483/H483,0)*0.02175),"")</f>
        <v>0.10874999999999999</v>
      </c>
      <c r="Y483" s="56"/>
      <c r="Z483" s="57"/>
      <c r="AD483" s="58"/>
      <c r="BA483" s="323" t="s">
        <v>1</v>
      </c>
    </row>
    <row r="484" spans="1:53" ht="27" customHeight="1" x14ac:dyDescent="0.25">
      <c r="A484" s="54" t="s">
        <v>641</v>
      </c>
      <c r="B484" s="54" t="s">
        <v>642</v>
      </c>
      <c r="C484" s="31">
        <v>4301011551</v>
      </c>
      <c r="D484" s="347">
        <v>4640242180038</v>
      </c>
      <c r="E484" s="348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12" t="s">
        <v>643</v>
      </c>
      <c r="O484" s="350"/>
      <c r="P484" s="350"/>
      <c r="Q484" s="350"/>
      <c r="R484" s="348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x14ac:dyDescent="0.2">
      <c r="A485" s="354"/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6"/>
      <c r="N485" s="351" t="s">
        <v>66</v>
      </c>
      <c r="O485" s="352"/>
      <c r="P485" s="352"/>
      <c r="Q485" s="352"/>
      <c r="R485" s="352"/>
      <c r="S485" s="352"/>
      <c r="T485" s="353"/>
      <c r="U485" s="37" t="s">
        <v>67</v>
      </c>
      <c r="V485" s="345">
        <f>IFERROR(V480/H480,"0")+IFERROR(V481/H481,"0")+IFERROR(V482/H482,"0")+IFERROR(V483/H483,"0")+IFERROR(V484/H484,"0")</f>
        <v>5</v>
      </c>
      <c r="W485" s="345">
        <f>IFERROR(W480/H480,"0")+IFERROR(W481/H481,"0")+IFERROR(W482/H482,"0")+IFERROR(W483/H483,"0")+IFERROR(W484/H484,"0")</f>
        <v>5</v>
      </c>
      <c r="X485" s="345">
        <f>IFERROR(IF(X480="",0,X480),"0")+IFERROR(IF(X481="",0,X481),"0")+IFERROR(IF(X482="",0,X482),"0")+IFERROR(IF(X483="",0,X483),"0")+IFERROR(IF(X484="",0,X484),"0")</f>
        <v>0.10874999999999999</v>
      </c>
      <c r="Y485" s="346"/>
      <c r="Z485" s="346"/>
    </row>
    <row r="486" spans="1:53" x14ac:dyDescent="0.2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6"/>
      <c r="N486" s="351" t="s">
        <v>66</v>
      </c>
      <c r="O486" s="352"/>
      <c r="P486" s="352"/>
      <c r="Q486" s="352"/>
      <c r="R486" s="352"/>
      <c r="S486" s="352"/>
      <c r="T486" s="353"/>
      <c r="U486" s="37" t="s">
        <v>65</v>
      </c>
      <c r="V486" s="345">
        <f>IFERROR(SUM(V480:V484),"0")</f>
        <v>60</v>
      </c>
      <c r="W486" s="345">
        <f>IFERROR(SUM(W480:W484),"0")</f>
        <v>60</v>
      </c>
      <c r="X486" s="37"/>
      <c r="Y486" s="346"/>
      <c r="Z486" s="346"/>
    </row>
    <row r="487" spans="1:53" ht="14.25" customHeight="1" x14ac:dyDescent="0.25">
      <c r="A487" s="357" t="s">
        <v>98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38"/>
      <c r="Z487" s="338"/>
    </row>
    <row r="488" spans="1:53" ht="27" customHeight="1" x14ac:dyDescent="0.25">
      <c r="A488" s="54" t="s">
        <v>644</v>
      </c>
      <c r="B488" s="54" t="s">
        <v>645</v>
      </c>
      <c r="C488" s="31">
        <v>4301020260</v>
      </c>
      <c r="D488" s="347">
        <v>4640242180526</v>
      </c>
      <c r="E488" s="348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625" t="s">
        <v>646</v>
      </c>
      <c r="O488" s="350"/>
      <c r="P488" s="350"/>
      <c r="Q488" s="350"/>
      <c r="R488" s="348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customHeight="1" x14ac:dyDescent="0.25">
      <c r="A489" s="54" t="s">
        <v>647</v>
      </c>
      <c r="B489" s="54" t="s">
        <v>648</v>
      </c>
      <c r="C489" s="31">
        <v>4301020269</v>
      </c>
      <c r="D489" s="347">
        <v>4640242180519</v>
      </c>
      <c r="E489" s="348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367" t="s">
        <v>649</v>
      </c>
      <c r="O489" s="350"/>
      <c r="P489" s="350"/>
      <c r="Q489" s="350"/>
      <c r="R489" s="348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51" t="s">
        <v>66</v>
      </c>
      <c r="O490" s="352"/>
      <c r="P490" s="352"/>
      <c r="Q490" s="352"/>
      <c r="R490" s="352"/>
      <c r="S490" s="352"/>
      <c r="T490" s="353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51" t="s">
        <v>66</v>
      </c>
      <c r="O491" s="352"/>
      <c r="P491" s="352"/>
      <c r="Q491" s="352"/>
      <c r="R491" s="352"/>
      <c r="S491" s="352"/>
      <c r="T491" s="353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customHeight="1" x14ac:dyDescent="0.25">
      <c r="A492" s="357" t="s">
        <v>60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8"/>
      <c r="Z492" s="338"/>
    </row>
    <row r="493" spans="1:53" ht="27" customHeight="1" x14ac:dyDescent="0.25">
      <c r="A493" s="54" t="s">
        <v>650</v>
      </c>
      <c r="B493" s="54" t="s">
        <v>651</v>
      </c>
      <c r="C493" s="31">
        <v>4301031280</v>
      </c>
      <c r="D493" s="347">
        <v>4640242180816</v>
      </c>
      <c r="E493" s="348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15" t="s">
        <v>652</v>
      </c>
      <c r="O493" s="350"/>
      <c r="P493" s="350"/>
      <c r="Q493" s="350"/>
      <c r="R493" s="348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653</v>
      </c>
      <c r="B494" s="54" t="s">
        <v>654</v>
      </c>
      <c r="C494" s="31">
        <v>4301031244</v>
      </c>
      <c r="D494" s="347">
        <v>4640242180595</v>
      </c>
      <c r="E494" s="348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54" t="s">
        <v>655</v>
      </c>
      <c r="O494" s="350"/>
      <c r="P494" s="350"/>
      <c r="Q494" s="350"/>
      <c r="R494" s="348"/>
      <c r="S494" s="34"/>
      <c r="T494" s="34"/>
      <c r="U494" s="35" t="s">
        <v>65</v>
      </c>
      <c r="V494" s="343">
        <v>30</v>
      </c>
      <c r="W494" s="344">
        <f>IFERROR(IF(V494="",0,CEILING((V494/$H494),1)*$H494),"")</f>
        <v>33.6</v>
      </c>
      <c r="X494" s="36">
        <f>IFERROR(IF(W494=0,"",ROUNDUP(W494/H494,0)*0.00753),"")</f>
        <v>6.0240000000000002E-2</v>
      </c>
      <c r="Y494" s="56"/>
      <c r="Z494" s="57"/>
      <c r="AD494" s="58"/>
      <c r="BA494" s="328" t="s">
        <v>1</v>
      </c>
    </row>
    <row r="495" spans="1:53" ht="27" customHeight="1" x14ac:dyDescent="0.25">
      <c r="A495" s="54" t="s">
        <v>656</v>
      </c>
      <c r="B495" s="54" t="s">
        <v>657</v>
      </c>
      <c r="C495" s="31">
        <v>4301031203</v>
      </c>
      <c r="D495" s="347">
        <v>4640242180908</v>
      </c>
      <c r="E495" s="348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590" t="s">
        <v>658</v>
      </c>
      <c r="O495" s="350"/>
      <c r="P495" s="350"/>
      <c r="Q495" s="350"/>
      <c r="R495" s="348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659</v>
      </c>
      <c r="B496" s="54" t="s">
        <v>660</v>
      </c>
      <c r="C496" s="31">
        <v>4301031200</v>
      </c>
      <c r="D496" s="347">
        <v>4640242180489</v>
      </c>
      <c r="E496" s="348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612" t="s">
        <v>661</v>
      </c>
      <c r="O496" s="350"/>
      <c r="P496" s="350"/>
      <c r="Q496" s="350"/>
      <c r="R496" s="348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x14ac:dyDescent="0.2">
      <c r="A497" s="354"/>
      <c r="B497" s="355"/>
      <c r="C497" s="355"/>
      <c r="D497" s="355"/>
      <c r="E497" s="355"/>
      <c r="F497" s="355"/>
      <c r="G497" s="355"/>
      <c r="H497" s="355"/>
      <c r="I497" s="355"/>
      <c r="J497" s="355"/>
      <c r="K497" s="355"/>
      <c r="L497" s="355"/>
      <c r="M497" s="356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5">
        <f>IFERROR(V493/H493,"0")+IFERROR(V494/H494,"0")+IFERROR(V495/H495,"0")+IFERROR(V496/H496,"0")</f>
        <v>7.1428571428571423</v>
      </c>
      <c r="W497" s="345">
        <f>IFERROR(W493/H493,"0")+IFERROR(W494/H494,"0")+IFERROR(W495/H495,"0")+IFERROR(W496/H496,"0")</f>
        <v>8</v>
      </c>
      <c r="X497" s="345">
        <f>IFERROR(IF(X493="",0,X493),"0")+IFERROR(IF(X494="",0,X494),"0")+IFERROR(IF(X495="",0,X495),"0")+IFERROR(IF(X496="",0,X496),"0")</f>
        <v>6.0240000000000002E-2</v>
      </c>
      <c r="Y497" s="346"/>
      <c r="Z497" s="346"/>
    </row>
    <row r="498" spans="1:53" x14ac:dyDescent="0.2">
      <c r="A498" s="355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5">
        <f>IFERROR(SUM(V493:V496),"0")</f>
        <v>30</v>
      </c>
      <c r="W498" s="345">
        <f>IFERROR(SUM(W493:W496),"0")</f>
        <v>33.6</v>
      </c>
      <c r="X498" s="37"/>
      <c r="Y498" s="346"/>
      <c r="Z498" s="346"/>
    </row>
    <row r="499" spans="1:53" ht="14.25" customHeight="1" x14ac:dyDescent="0.25">
      <c r="A499" s="357" t="s">
        <v>68</v>
      </c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5"/>
      <c r="N499" s="355"/>
      <c r="O499" s="355"/>
      <c r="P499" s="355"/>
      <c r="Q499" s="355"/>
      <c r="R499" s="355"/>
      <c r="S499" s="355"/>
      <c r="T499" s="355"/>
      <c r="U499" s="355"/>
      <c r="V499" s="355"/>
      <c r="W499" s="355"/>
      <c r="X499" s="355"/>
      <c r="Y499" s="338"/>
      <c r="Z499" s="338"/>
    </row>
    <row r="500" spans="1:53" ht="27" customHeight="1" x14ac:dyDescent="0.25">
      <c r="A500" s="54" t="s">
        <v>662</v>
      </c>
      <c r="B500" s="54" t="s">
        <v>663</v>
      </c>
      <c r="C500" s="31">
        <v>4301051310</v>
      </c>
      <c r="D500" s="347">
        <v>4680115880870</v>
      </c>
      <c r="E500" s="348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5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0"/>
      <c r="P500" s="350"/>
      <c r="Q500" s="350"/>
      <c r="R500" s="348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664</v>
      </c>
      <c r="B501" s="54" t="s">
        <v>665</v>
      </c>
      <c r="C501" s="31">
        <v>4301051510</v>
      </c>
      <c r="D501" s="347">
        <v>4640242180540</v>
      </c>
      <c r="E501" s="348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86" t="s">
        <v>666</v>
      </c>
      <c r="O501" s="350"/>
      <c r="P501" s="350"/>
      <c r="Q501" s="350"/>
      <c r="R501" s="348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667</v>
      </c>
      <c r="B502" s="54" t="s">
        <v>668</v>
      </c>
      <c r="C502" s="31">
        <v>4301051390</v>
      </c>
      <c r="D502" s="347">
        <v>4640242181233</v>
      </c>
      <c r="E502" s="348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59" t="s">
        <v>669</v>
      </c>
      <c r="O502" s="350"/>
      <c r="P502" s="350"/>
      <c r="Q502" s="350"/>
      <c r="R502" s="348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670</v>
      </c>
      <c r="B503" s="54" t="s">
        <v>671</v>
      </c>
      <c r="C503" s="31">
        <v>4301051508</v>
      </c>
      <c r="D503" s="347">
        <v>4640242180557</v>
      </c>
      <c r="E503" s="348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588" t="s">
        <v>672</v>
      </c>
      <c r="O503" s="350"/>
      <c r="P503" s="350"/>
      <c r="Q503" s="350"/>
      <c r="R503" s="348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673</v>
      </c>
      <c r="B504" s="54" t="s">
        <v>674</v>
      </c>
      <c r="C504" s="31">
        <v>4301051448</v>
      </c>
      <c r="D504" s="347">
        <v>4640242181226</v>
      </c>
      <c r="E504" s="348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371" t="s">
        <v>675</v>
      </c>
      <c r="O504" s="350"/>
      <c r="P504" s="350"/>
      <c r="Q504" s="350"/>
      <c r="R504" s="348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51" t="s">
        <v>66</v>
      </c>
      <c r="O505" s="352"/>
      <c r="P505" s="352"/>
      <c r="Q505" s="352"/>
      <c r="R505" s="352"/>
      <c r="S505" s="352"/>
      <c r="T505" s="353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51" t="s">
        <v>66</v>
      </c>
      <c r="O506" s="352"/>
      <c r="P506" s="352"/>
      <c r="Q506" s="352"/>
      <c r="R506" s="352"/>
      <c r="S506" s="352"/>
      <c r="T506" s="353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570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406"/>
      <c r="N507" s="436" t="s">
        <v>676</v>
      </c>
      <c r="O507" s="437"/>
      <c r="P507" s="437"/>
      <c r="Q507" s="437"/>
      <c r="R507" s="437"/>
      <c r="S507" s="437"/>
      <c r="T507" s="438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2346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2410.8200000000002</v>
      </c>
      <c r="X507" s="37"/>
      <c r="Y507" s="346"/>
      <c r="Z507" s="346"/>
    </row>
    <row r="508" spans="1:53" x14ac:dyDescent="0.2">
      <c r="A508" s="355"/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406"/>
      <c r="N508" s="436" t="s">
        <v>677</v>
      </c>
      <c r="O508" s="437"/>
      <c r="P508" s="437"/>
      <c r="Q508" s="437"/>
      <c r="R508" s="437"/>
      <c r="S508" s="437"/>
      <c r="T508" s="438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2481.4292862490124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2550.2040000000002</v>
      </c>
      <c r="X508" s="37"/>
      <c r="Y508" s="346"/>
      <c r="Z508" s="346"/>
    </row>
    <row r="509" spans="1:53" x14ac:dyDescent="0.2">
      <c r="A509" s="355"/>
      <c r="B509" s="355"/>
      <c r="C509" s="355"/>
      <c r="D509" s="355"/>
      <c r="E509" s="355"/>
      <c r="F509" s="355"/>
      <c r="G509" s="355"/>
      <c r="H509" s="355"/>
      <c r="I509" s="355"/>
      <c r="J509" s="355"/>
      <c r="K509" s="355"/>
      <c r="L509" s="355"/>
      <c r="M509" s="406"/>
      <c r="N509" s="436" t="s">
        <v>678</v>
      </c>
      <c r="O509" s="437"/>
      <c r="P509" s="437"/>
      <c r="Q509" s="437"/>
      <c r="R509" s="437"/>
      <c r="S509" s="437"/>
      <c r="T509" s="438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5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5</v>
      </c>
      <c r="X509" s="37"/>
      <c r="Y509" s="346"/>
      <c r="Z509" s="346"/>
    </row>
    <row r="510" spans="1:53" x14ac:dyDescent="0.2">
      <c r="A510" s="355"/>
      <c r="B510" s="355"/>
      <c r="C510" s="355"/>
      <c r="D510" s="355"/>
      <c r="E510" s="355"/>
      <c r="F510" s="355"/>
      <c r="G510" s="355"/>
      <c r="H510" s="355"/>
      <c r="I510" s="355"/>
      <c r="J510" s="355"/>
      <c r="K510" s="355"/>
      <c r="L510" s="355"/>
      <c r="M510" s="406"/>
      <c r="N510" s="436" t="s">
        <v>680</v>
      </c>
      <c r="O510" s="437"/>
      <c r="P510" s="437"/>
      <c r="Q510" s="437"/>
      <c r="R510" s="437"/>
      <c r="S510" s="437"/>
      <c r="T510" s="438"/>
      <c r="U510" s="37" t="s">
        <v>65</v>
      </c>
      <c r="V510" s="345">
        <f>GrossWeightTotal+PalletQtyTotal*25</f>
        <v>2606.4292862490124</v>
      </c>
      <c r="W510" s="345">
        <f>GrossWeightTotalR+PalletQtyTotalR*25</f>
        <v>2675.2040000000002</v>
      </c>
      <c r="X510" s="37"/>
      <c r="Y510" s="346"/>
      <c r="Z510" s="346"/>
    </row>
    <row r="511" spans="1:53" x14ac:dyDescent="0.2">
      <c r="A511" s="355"/>
      <c r="B511" s="355"/>
      <c r="C511" s="355"/>
      <c r="D511" s="355"/>
      <c r="E511" s="355"/>
      <c r="F511" s="355"/>
      <c r="G511" s="355"/>
      <c r="H511" s="355"/>
      <c r="I511" s="355"/>
      <c r="J511" s="355"/>
      <c r="K511" s="355"/>
      <c r="L511" s="355"/>
      <c r="M511" s="406"/>
      <c r="N511" s="436" t="s">
        <v>681</v>
      </c>
      <c r="O511" s="437"/>
      <c r="P511" s="437"/>
      <c r="Q511" s="437"/>
      <c r="R511" s="437"/>
      <c r="S511" s="437"/>
      <c r="T511" s="438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310.4843390163025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320</v>
      </c>
      <c r="X511" s="37"/>
      <c r="Y511" s="346"/>
      <c r="Z511" s="346"/>
    </row>
    <row r="512" spans="1:53" ht="14.25" customHeight="1" x14ac:dyDescent="0.2">
      <c r="A512" s="355"/>
      <c r="B512" s="355"/>
      <c r="C512" s="355"/>
      <c r="D512" s="355"/>
      <c r="E512" s="355"/>
      <c r="F512" s="355"/>
      <c r="G512" s="355"/>
      <c r="H512" s="355"/>
      <c r="I512" s="355"/>
      <c r="J512" s="355"/>
      <c r="K512" s="355"/>
      <c r="L512" s="355"/>
      <c r="M512" s="406"/>
      <c r="N512" s="436" t="s">
        <v>682</v>
      </c>
      <c r="O512" s="437"/>
      <c r="P512" s="437"/>
      <c r="Q512" s="437"/>
      <c r="R512" s="437"/>
      <c r="S512" s="437"/>
      <c r="T512" s="438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5.2890100000000002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60" t="s">
        <v>96</v>
      </c>
      <c r="D514" s="539"/>
      <c r="E514" s="539"/>
      <c r="F514" s="390"/>
      <c r="G514" s="360" t="s">
        <v>226</v>
      </c>
      <c r="H514" s="539"/>
      <c r="I514" s="539"/>
      <c r="J514" s="539"/>
      <c r="K514" s="539"/>
      <c r="L514" s="539"/>
      <c r="M514" s="539"/>
      <c r="N514" s="539"/>
      <c r="O514" s="390"/>
      <c r="P514" s="336" t="s">
        <v>444</v>
      </c>
      <c r="Q514" s="360" t="s">
        <v>448</v>
      </c>
      <c r="R514" s="390"/>
      <c r="S514" s="360" t="s">
        <v>501</v>
      </c>
      <c r="T514" s="390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627" t="s">
        <v>685</v>
      </c>
      <c r="B515" s="360" t="s">
        <v>59</v>
      </c>
      <c r="C515" s="360" t="s">
        <v>97</v>
      </c>
      <c r="D515" s="360" t="s">
        <v>105</v>
      </c>
      <c r="E515" s="360" t="s">
        <v>96</v>
      </c>
      <c r="F515" s="360" t="s">
        <v>218</v>
      </c>
      <c r="G515" s="360" t="s">
        <v>227</v>
      </c>
      <c r="H515" s="360" t="s">
        <v>234</v>
      </c>
      <c r="I515" s="360" t="s">
        <v>253</v>
      </c>
      <c r="J515" s="360" t="s">
        <v>312</v>
      </c>
      <c r="K515" s="337"/>
      <c r="L515" s="360" t="s">
        <v>315</v>
      </c>
      <c r="M515" s="360" t="s">
        <v>335</v>
      </c>
      <c r="N515" s="360" t="s">
        <v>417</v>
      </c>
      <c r="O515" s="360" t="s">
        <v>435</v>
      </c>
      <c r="P515" s="360" t="s">
        <v>445</v>
      </c>
      <c r="Q515" s="360" t="s">
        <v>449</v>
      </c>
      <c r="R515" s="360" t="s">
        <v>476</v>
      </c>
      <c r="S515" s="360" t="s">
        <v>502</v>
      </c>
      <c r="T515" s="360" t="s">
        <v>553</v>
      </c>
      <c r="U515" s="360" t="s">
        <v>577</v>
      </c>
      <c r="V515" s="360" t="s">
        <v>628</v>
      </c>
      <c r="Z515" s="52"/>
      <c r="AC515" s="337"/>
    </row>
    <row r="516" spans="1:29" ht="13.5" customHeight="1" thickBot="1" x14ac:dyDescent="0.25">
      <c r="A516" s="628"/>
      <c r="B516" s="361"/>
      <c r="C516" s="361"/>
      <c r="D516" s="361"/>
      <c r="E516" s="361"/>
      <c r="F516" s="361"/>
      <c r="G516" s="361"/>
      <c r="H516" s="361"/>
      <c r="I516" s="361"/>
      <c r="J516" s="361"/>
      <c r="K516" s="337"/>
      <c r="L516" s="361"/>
      <c r="M516" s="361"/>
      <c r="N516" s="361"/>
      <c r="O516" s="361"/>
      <c r="P516" s="361"/>
      <c r="Q516" s="361"/>
      <c r="R516" s="361"/>
      <c r="S516" s="361"/>
      <c r="T516" s="361"/>
      <c r="U516" s="361"/>
      <c r="V516" s="361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43.2</v>
      </c>
      <c r="D517" s="46">
        <f>IFERROR(W57*1,"0")+IFERROR(W58*1,"0")+IFERROR(W59*1,"0")+IFERROR(W60*1,"0")</f>
        <v>0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167.6</v>
      </c>
      <c r="F517" s="46">
        <f>IFERROR(W133*1,"0")+IFERROR(W134*1,"0")+IFERROR(W135*1,"0")+IFERROR(W136*1,"0")</f>
        <v>0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0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46">
        <f>IFERROR(W207*1,"0")</f>
        <v>0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551.4</v>
      </c>
      <c r="N517" s="46">
        <f>IFERROR(W283*1,"0")+IFERROR(W284*1,"0")+IFERROR(W285*1,"0")+IFERROR(W286*1,"0")+IFERROR(W287*1,"0")+IFERROR(W288*1,"0")+IFERROR(W289*1,"0")+IFERROR(W290*1,"0")+IFERROR(W294*1,"0")+IFERROR(W295*1,"0")</f>
        <v>0</v>
      </c>
      <c r="O517" s="46">
        <f>IFERROR(W300*1,"0")+IFERROR(W304*1,"0")+IFERROR(W308*1,"0")+IFERROR(W312*1,"0")</f>
        <v>56.699999999999996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647.4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255.35999999999999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33.6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102.60000000000001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459.36000000000007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93.6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3"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361:T361"/>
    <mergeCell ref="N247:R247"/>
    <mergeCell ref="N182:R182"/>
    <mergeCell ref="D184:E184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O5:P5"/>
    <mergeCell ref="N143:R143"/>
    <mergeCell ref="F17:F18"/>
    <mergeCell ref="N235:R235"/>
    <mergeCell ref="A322:X322"/>
    <mergeCell ref="N86:T86"/>
    <mergeCell ref="D278:E278"/>
    <mergeCell ref="D163:E163"/>
    <mergeCell ref="D234:E234"/>
    <mergeCell ref="N136:R136"/>
    <mergeCell ref="N185:R185"/>
    <mergeCell ref="N312:R312"/>
    <mergeCell ref="D244:E244"/>
    <mergeCell ref="N242:T242"/>
    <mergeCell ref="A13:L13"/>
    <mergeCell ref="A19:X19"/>
    <mergeCell ref="N165:T165"/>
    <mergeCell ref="D102:E102"/>
    <mergeCell ref="N259:R259"/>
    <mergeCell ref="J9:L9"/>
    <mergeCell ref="R5:S5"/>
    <mergeCell ref="N156:R156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D22:E22"/>
    <mergeCell ref="D155:E155"/>
    <mergeCell ref="N277:R277"/>
    <mergeCell ref="D149:E149"/>
    <mergeCell ref="N51:R51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D7:L7"/>
    <mergeCell ref="A208:M209"/>
    <mergeCell ref="A379:M380"/>
    <mergeCell ref="A55:X55"/>
    <mergeCell ref="A158:M159"/>
    <mergeCell ref="A218:M219"/>
    <mergeCell ref="N115:R115"/>
    <mergeCell ref="A145:M146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2:R32"/>
    <mergeCell ref="N330:R330"/>
    <mergeCell ref="N97:R97"/>
    <mergeCell ref="N43:T43"/>
    <mergeCell ref="N187:R187"/>
    <mergeCell ref="N26:R26"/>
    <mergeCell ref="D172:E172"/>
    <mergeCell ref="N153:R153"/>
    <mergeCell ref="N249:T249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89:E89"/>
    <mergeCell ref="D393:E393"/>
    <mergeCell ref="D418:E418"/>
    <mergeCell ref="N254:R254"/>
    <mergeCell ref="N45:R45"/>
    <mergeCell ref="N216:R216"/>
    <mergeCell ref="D153:E153"/>
    <mergeCell ref="N430:T430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T5:U5"/>
    <mergeCell ref="A137:M138"/>
    <mergeCell ref="N174:R174"/>
    <mergeCell ref="D190:E190"/>
    <mergeCell ref="U17:U18"/>
    <mergeCell ref="D246:E246"/>
    <mergeCell ref="N445:R445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T6:U9"/>
    <mergeCell ref="N77:R77"/>
    <mergeCell ref="A415:X415"/>
    <mergeCell ref="N29:R29"/>
    <mergeCell ref="N31:R31"/>
    <mergeCell ref="D68:E68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D9:E9"/>
    <mergeCell ref="D180:E180"/>
    <mergeCell ref="D118:E118"/>
    <mergeCell ref="F9:G9"/>
    <mergeCell ref="D167:E167"/>
    <mergeCell ref="N289:R289"/>
    <mergeCell ref="D232:E232"/>
    <mergeCell ref="N238:T238"/>
    <mergeCell ref="N309:T309"/>
    <mergeCell ref="A64:X64"/>
    <mergeCell ref="A107:X107"/>
    <mergeCell ref="D52:E52"/>
    <mergeCell ref="D27:E27"/>
    <mergeCell ref="N15:R16"/>
    <mergeCell ref="D116:E116"/>
    <mergeCell ref="N194:R194"/>
    <mergeCell ref="D91:E91"/>
    <mergeCell ref="A42:M43"/>
    <mergeCell ref="D93:E93"/>
    <mergeCell ref="N99:R99"/>
    <mergeCell ref="N74:R74"/>
    <mergeCell ref="N101:R101"/>
    <mergeCell ref="D109:E109"/>
    <mergeCell ref="N76:R76"/>
    <mergeCell ref="A5:C5"/>
    <mergeCell ref="N356:T356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A17:A18"/>
    <mergeCell ref="K17:K18"/>
    <mergeCell ref="A20:X20"/>
    <mergeCell ref="C17:C18"/>
    <mergeCell ref="N231:R231"/>
    <mergeCell ref="N291:T291"/>
    <mergeCell ref="D103:E103"/>
    <mergeCell ref="A6:C6"/>
    <mergeCell ref="N124:R124"/>
    <mergeCell ref="D113:E113"/>
    <mergeCell ref="N118:R118"/>
    <mergeCell ref="N422:R422"/>
    <mergeCell ref="N360:R360"/>
    <mergeCell ref="A462:X462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N438:T43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I17:I18"/>
    <mergeCell ref="N237:T237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D229:E229"/>
    <mergeCell ref="N379:T379"/>
    <mergeCell ref="D400:E400"/>
    <mergeCell ref="N236:R236"/>
    <mergeCell ref="D77:E77"/>
    <mergeCell ref="D108:E108"/>
    <mergeCell ref="N223:R223"/>
    <mergeCell ref="N145:T145"/>
    <mergeCell ref="N233:R233"/>
    <mergeCell ref="N37:R37"/>
    <mergeCell ref="A267:M268"/>
    <mergeCell ref="D276:E276"/>
    <mergeCell ref="D341:E341"/>
    <mergeCell ref="N72:R72"/>
    <mergeCell ref="D342:E342"/>
    <mergeCell ref="D336:E336"/>
    <mergeCell ref="N389:R389"/>
    <mergeCell ref="N327:R327"/>
    <mergeCell ref="N372:T372"/>
    <mergeCell ref="N46:T46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177:T177"/>
    <mergeCell ref="N75:R75"/>
    <mergeCell ref="A105:M106"/>
    <mergeCell ref="A305:M306"/>
    <mergeCell ref="N342:R342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D30:E3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N504:R504"/>
    <mergeCell ref="A147:X147"/>
    <mergeCell ref="N172:R172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495:E495"/>
    <mergeCell ref="D326:E326"/>
    <mergeCell ref="N128:R128"/>
    <mergeCell ref="N426:R426"/>
    <mergeCell ref="N364:R364"/>
    <mergeCell ref="D432:E432"/>
    <mergeCell ref="D236:E236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2024-02-13T09:27:46Z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