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02,24 Поляков ПОКОМ\"/>
    </mc:Choice>
  </mc:AlternateContent>
  <xr:revisionPtr revIDLastSave="0" documentId="13_ncr:1_{8F151C4F-ABF0-489A-B4A6-9E4A66E272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W408" i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N356" i="1"/>
  <c r="W355" i="1"/>
  <c r="X355" i="1" s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W332" i="1"/>
  <c r="V330" i="1"/>
  <c r="V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N291" i="1"/>
  <c r="V289" i="1"/>
  <c r="V288" i="1"/>
  <c r="W287" i="1"/>
  <c r="X287" i="1" s="1"/>
  <c r="N287" i="1"/>
  <c r="W286" i="1"/>
  <c r="X286" i="1" s="1"/>
  <c r="N286" i="1"/>
  <c r="W285" i="1"/>
  <c r="X285" i="1" s="1"/>
  <c r="N285" i="1"/>
  <c r="X284" i="1"/>
  <c r="W284" i="1"/>
  <c r="N284" i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X273" i="1"/>
  <c r="X276" i="1" s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W257" i="1"/>
  <c r="X257" i="1" s="1"/>
  <c r="N257" i="1"/>
  <c r="W256" i="1"/>
  <c r="X256" i="1" s="1"/>
  <c r="N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X220" i="1"/>
  <c r="W220" i="1"/>
  <c r="N220" i="1"/>
  <c r="W219" i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L508" i="1" s="1"/>
  <c r="V206" i="1"/>
  <c r="W205" i="1"/>
  <c r="V205" i="1"/>
  <c r="X204" i="1"/>
  <c r="X205" i="1" s="1"/>
  <c r="W204" i="1"/>
  <c r="J508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X169" i="1"/>
  <c r="W169" i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X141" i="1"/>
  <c r="W141" i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08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X58" i="1"/>
  <c r="W58" i="1"/>
  <c r="N58" i="1"/>
  <c r="W57" i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W38" i="1"/>
  <c r="V38" i="1"/>
  <c r="X37" i="1"/>
  <c r="X38" i="1" s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5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155" i="1" l="1"/>
  <c r="U508" i="1"/>
  <c r="S508" i="1"/>
  <c r="V498" i="1"/>
  <c r="V501" i="1"/>
  <c r="V502" i="1"/>
  <c r="X22" i="1"/>
  <c r="X23" i="1" s="1"/>
  <c r="X26" i="1"/>
  <c r="W43" i="1"/>
  <c r="W42" i="1"/>
  <c r="X41" i="1"/>
  <c r="X42" i="1" s="1"/>
  <c r="W47" i="1"/>
  <c r="W46" i="1"/>
  <c r="X45" i="1"/>
  <c r="X46" i="1" s="1"/>
  <c r="C508" i="1"/>
  <c r="X51" i="1"/>
  <c r="X53" i="1" s="1"/>
  <c r="W143" i="1"/>
  <c r="X139" i="1"/>
  <c r="X142" i="1" s="1"/>
  <c r="W239" i="1"/>
  <c r="W238" i="1"/>
  <c r="X237" i="1"/>
  <c r="X238" i="1" s="1"/>
  <c r="W245" i="1"/>
  <c r="X241" i="1"/>
  <c r="X288" i="1"/>
  <c r="O508" i="1"/>
  <c r="W298" i="1"/>
  <c r="X297" i="1"/>
  <c r="X298" i="1" s="1"/>
  <c r="W303" i="1"/>
  <c r="W302" i="1"/>
  <c r="X301" i="1"/>
  <c r="X302" i="1" s="1"/>
  <c r="W307" i="1"/>
  <c r="W306" i="1"/>
  <c r="X305" i="1"/>
  <c r="X306" i="1" s="1"/>
  <c r="W311" i="1"/>
  <c r="W310" i="1"/>
  <c r="X309" i="1"/>
  <c r="X310" i="1" s="1"/>
  <c r="W323" i="1"/>
  <c r="X315" i="1"/>
  <c r="W126" i="1"/>
  <c r="X119" i="1"/>
  <c r="X126" i="1" s="1"/>
  <c r="X245" i="1"/>
  <c r="X323" i="1"/>
  <c r="W334" i="1"/>
  <c r="X332" i="1"/>
  <c r="X334" i="1" s="1"/>
  <c r="X386" i="1"/>
  <c r="X460" i="1"/>
  <c r="E508" i="1"/>
  <c r="W93" i="1"/>
  <c r="W105" i="1"/>
  <c r="W117" i="1"/>
  <c r="W173" i="1"/>
  <c r="W193" i="1"/>
  <c r="W201" i="1"/>
  <c r="W265" i="1"/>
  <c r="W264" i="1"/>
  <c r="N508" i="1"/>
  <c r="X408" i="1"/>
  <c r="X410" i="1" s="1"/>
  <c r="X471" i="1"/>
  <c r="X476" i="1" s="1"/>
  <c r="W476" i="1"/>
  <c r="X34" i="1"/>
  <c r="W34" i="1"/>
  <c r="W54" i="1"/>
  <c r="D508" i="1"/>
  <c r="W61" i="1"/>
  <c r="X57" i="1"/>
  <c r="X61" i="1" s="1"/>
  <c r="W62" i="1"/>
  <c r="X93" i="1"/>
  <c r="X116" i="1"/>
  <c r="X173" i="1"/>
  <c r="W85" i="1"/>
  <c r="W94" i="1"/>
  <c r="W104" i="1"/>
  <c r="W116" i="1"/>
  <c r="W127" i="1"/>
  <c r="W134" i="1"/>
  <c r="W142" i="1"/>
  <c r="W155" i="1"/>
  <c r="W162" i="1"/>
  <c r="W166" i="1"/>
  <c r="W174" i="1"/>
  <c r="W194" i="1"/>
  <c r="W200" i="1"/>
  <c r="W216" i="1"/>
  <c r="M508" i="1"/>
  <c r="W235" i="1"/>
  <c r="W246" i="1"/>
  <c r="W259" i="1"/>
  <c r="X248" i="1"/>
  <c r="X258" i="1" s="1"/>
  <c r="W271" i="1"/>
  <c r="X267" i="1"/>
  <c r="X270" i="1" s="1"/>
  <c r="W270" i="1"/>
  <c r="W289" i="1"/>
  <c r="W294" i="1"/>
  <c r="X291" i="1"/>
  <c r="X293" i="1" s="1"/>
  <c r="W324" i="1"/>
  <c r="W329" i="1"/>
  <c r="X326" i="1"/>
  <c r="X329" i="1" s="1"/>
  <c r="X359" i="1"/>
  <c r="X356" i="1"/>
  <c r="W360" i="1"/>
  <c r="W386" i="1"/>
  <c r="X393" i="1"/>
  <c r="X390" i="1"/>
  <c r="W394" i="1"/>
  <c r="G508" i="1"/>
  <c r="P508" i="1"/>
  <c r="H9" i="1"/>
  <c r="B508" i="1"/>
  <c r="W500" i="1"/>
  <c r="W499" i="1"/>
  <c r="W24" i="1"/>
  <c r="W53" i="1"/>
  <c r="X65" i="1"/>
  <c r="X85" i="1" s="1"/>
  <c r="W86" i="1"/>
  <c r="X96" i="1"/>
  <c r="X104" i="1" s="1"/>
  <c r="X130" i="1"/>
  <c r="X134" i="1" s="1"/>
  <c r="W135" i="1"/>
  <c r="H508" i="1"/>
  <c r="W156" i="1"/>
  <c r="I508" i="1"/>
  <c r="W161" i="1"/>
  <c r="X164" i="1"/>
  <c r="X166" i="1" s="1"/>
  <c r="X176" i="1"/>
  <c r="X193" i="1" s="1"/>
  <c r="X196" i="1"/>
  <c r="X200" i="1" s="1"/>
  <c r="W206" i="1"/>
  <c r="X209" i="1"/>
  <c r="X215" i="1" s="1"/>
  <c r="W215" i="1"/>
  <c r="X219" i="1"/>
  <c r="X234" i="1" s="1"/>
  <c r="W234" i="1"/>
  <c r="W258" i="1"/>
  <c r="X264" i="1"/>
  <c r="W277" i="1"/>
  <c r="W276" i="1"/>
  <c r="W293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W502" i="1" l="1"/>
  <c r="W501" i="1"/>
  <c r="X503" i="1"/>
  <c r="W498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<sst xmlns="http://schemas.openxmlformats.org/spreadsheetml/2006/main" count="2145" uniqueCount="710">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</sst>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topLeftCell="A479" zoomScaleNormal="100" zoomScaleSheetLayoutView="100" workbookViewId="0">
      <selection activeCell="Z503" sqref="Z503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8" t="s">
        <v>0</v>
      </c>
      <c r="E1" s="344"/>
      <c r="F1" s="344"/>
      <c r="G1" s="12" t="s">
        <v>1</v>
      </c>
      <c r="H1" s="488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86" t="s">
        <v>8</v>
      </c>
      <c r="B5" s="352"/>
      <c r="C5" s="353"/>
      <c r="D5" s="638"/>
      <c r="E5" s="639"/>
      <c r="F5" s="426" t="s">
        <v>9</v>
      </c>
      <c r="G5" s="353"/>
      <c r="H5" s="638"/>
      <c r="I5" s="672"/>
      <c r="J5" s="672"/>
      <c r="K5" s="672"/>
      <c r="L5" s="639"/>
      <c r="N5" s="24" t="s">
        <v>10</v>
      </c>
      <c r="O5" s="397">
        <v>45333</v>
      </c>
      <c r="P5" s="398"/>
      <c r="R5" s="388" t="s">
        <v>11</v>
      </c>
      <c r="S5" s="389"/>
      <c r="T5" s="540" t="s">
        <v>12</v>
      </c>
      <c r="U5" s="398"/>
      <c r="Z5" s="51"/>
      <c r="AA5" s="51"/>
      <c r="AB5" s="51"/>
    </row>
    <row r="6" spans="1:29" s="332" customFormat="1" ht="24" customHeight="1" x14ac:dyDescent="0.2">
      <c r="A6" s="586" t="s">
        <v>13</v>
      </c>
      <c r="B6" s="352"/>
      <c r="C6" s="353"/>
      <c r="D6" s="450" t="s">
        <v>14</v>
      </c>
      <c r="E6" s="451"/>
      <c r="F6" s="451"/>
      <c r="G6" s="451"/>
      <c r="H6" s="451"/>
      <c r="I6" s="451"/>
      <c r="J6" s="451"/>
      <c r="K6" s="451"/>
      <c r="L6" s="398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Воскресенье</v>
      </c>
      <c r="P6" s="346"/>
      <c r="R6" s="654" t="s">
        <v>16</v>
      </c>
      <c r="S6" s="389"/>
      <c r="T6" s="546" t="s">
        <v>17</v>
      </c>
      <c r="U6" s="54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464"/>
      <c r="N7" s="24"/>
      <c r="O7" s="42"/>
      <c r="P7" s="42"/>
      <c r="R7" s="356"/>
      <c r="S7" s="389"/>
      <c r="T7" s="548"/>
      <c r="U7" s="549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9"/>
      <c r="E8" s="630"/>
      <c r="F8" s="630"/>
      <c r="G8" s="630"/>
      <c r="H8" s="630"/>
      <c r="I8" s="630"/>
      <c r="J8" s="630"/>
      <c r="K8" s="630"/>
      <c r="L8" s="631"/>
      <c r="N8" s="24" t="s">
        <v>19</v>
      </c>
      <c r="O8" s="440">
        <v>0.33333333333333331</v>
      </c>
      <c r="P8" s="398"/>
      <c r="R8" s="356"/>
      <c r="S8" s="389"/>
      <c r="T8" s="548"/>
      <c r="U8" s="549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9"/>
      <c r="E9" s="387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6" t="s">
        <v>20</v>
      </c>
      <c r="O9" s="397"/>
      <c r="P9" s="398"/>
      <c r="R9" s="356"/>
      <c r="S9" s="389"/>
      <c r="T9" s="550"/>
      <c r="U9" s="551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9"/>
      <c r="E10" s="387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5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0"/>
      <c r="P10" s="398"/>
      <c r="S10" s="24" t="s">
        <v>22</v>
      </c>
      <c r="T10" s="682" t="s">
        <v>23</v>
      </c>
      <c r="U10" s="54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398"/>
      <c r="S11" s="24" t="s">
        <v>26</v>
      </c>
      <c r="T11" s="434" t="s">
        <v>27</v>
      </c>
      <c r="U11" s="435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40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3"/>
      <c r="P12" s="464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40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4"/>
      <c r="P13" s="435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40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40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91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90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4"/>
      <c r="P17" s="624"/>
      <c r="Q17" s="624"/>
      <c r="R17" s="348"/>
      <c r="S17" s="377" t="s">
        <v>48</v>
      </c>
      <c r="T17" s="353"/>
      <c r="U17" s="347" t="s">
        <v>49</v>
      </c>
      <c r="V17" s="347" t="s">
        <v>50</v>
      </c>
      <c r="W17" s="666" t="s">
        <v>51</v>
      </c>
      <c r="X17" s="347" t="s">
        <v>52</v>
      </c>
      <c r="Y17" s="379" t="s">
        <v>53</v>
      </c>
      <c r="Z17" s="379" t="s">
        <v>54</v>
      </c>
      <c r="AA17" s="379" t="s">
        <v>55</v>
      </c>
      <c r="AB17" s="659"/>
      <c r="AC17" s="660"/>
      <c r="AD17" s="593"/>
      <c r="BA17" s="656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5"/>
      <c r="P18" s="625"/>
      <c r="Q18" s="625"/>
      <c r="R18" s="350"/>
      <c r="S18" s="333" t="s">
        <v>57</v>
      </c>
      <c r="T18" s="333" t="s">
        <v>58</v>
      </c>
      <c r="U18" s="354"/>
      <c r="V18" s="354"/>
      <c r="W18" s="667"/>
      <c r="X18" s="354"/>
      <c r="Y18" s="380"/>
      <c r="Z18" s="380"/>
      <c r="AA18" s="661"/>
      <c r="AB18" s="662"/>
      <c r="AC18" s="663"/>
      <c r="AD18" s="594"/>
      <c r="BA18" s="356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01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0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2"/>
      <c r="Z85" s="342"/>
    </row>
    <row r="86" spans="1:53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0</v>
      </c>
      <c r="W86" s="341">
        <f>IFERROR(SUM(W65:W84),"0")</f>
        <v>0</v>
      </c>
      <c r="X86" s="37"/>
      <c r="Y86" s="342"/>
      <c r="Z86" s="342"/>
    </row>
    <row r="87" spans="1:53" ht="14.25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39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3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4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4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0</v>
      </c>
      <c r="W134" s="341">
        <f>IFERROR(W130/H130,"0")+IFERROR(W131/H131,"0")+IFERROR(W132/H132,"0")+IFERROR(W133/H133,"0")</f>
        <v>0</v>
      </c>
      <c r="X134" s="341">
        <f>IFERROR(IF(X130="",0,X130),"0")+IFERROR(IF(X131="",0,X131),"0")+IFERROR(IF(X132="",0,X132),"0")+IFERROR(IF(X133="",0,X133),"0")</f>
        <v>0</v>
      </c>
      <c r="Y134" s="342"/>
      <c r="Z134" s="342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0</v>
      </c>
      <c r="W135" s="341">
        <f>IFERROR(SUM(W130:W133),"0")</f>
        <v>0</v>
      </c>
      <c r="X135" s="37"/>
      <c r="Y135" s="342"/>
      <c r="Z135" s="342"/>
    </row>
    <row r="136" spans="1:53" ht="27.75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0</v>
      </c>
      <c r="W173" s="341">
        <f>IFERROR(W169/H169,"0")+IFERROR(W170/H170,"0")+IFERROR(W171/H171,"0")+IFERROR(W172/H172,"0")</f>
        <v>0</v>
      </c>
      <c r="X173" s="341">
        <f>IFERROR(IF(X169="",0,X169),"0")+IFERROR(IF(X170="",0,X170),"0")+IFERROR(IF(X171="",0,X171),"0")+IFERROR(IF(X172="",0,X172),"0")</f>
        <v>0</v>
      </c>
      <c r="Y173" s="342"/>
      <c r="Z173" s="342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0</v>
      </c>
      <c r="W174" s="341">
        <f>IFERROR(SUM(W169:W172),"0")</f>
        <v>0</v>
      </c>
      <c r="X174" s="37"/>
      <c r="Y174" s="342"/>
      <c r="Z174" s="342"/>
    </row>
    <row r="175" spans="1:53" ht="14.25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7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2"/>
      <c r="Z193" s="342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0</v>
      </c>
      <c r="W194" s="341">
        <f>IFERROR(SUM(W176:W192),"0")</f>
        <v>0</v>
      </c>
      <c r="X194" s="37"/>
      <c r="Y194" s="342"/>
      <c r="Z194" s="342"/>
    </row>
    <row r="195" spans="1:53" ht="14.25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0</v>
      </c>
      <c r="W200" s="341">
        <f>IFERROR(W196/H196,"0")+IFERROR(W197/H197,"0")+IFERROR(W198/H198,"0")+IFERROR(W199/H199,"0")</f>
        <v>0</v>
      </c>
      <c r="X200" s="341">
        <f>IFERROR(IF(X196="",0,X196),"0")+IFERROR(IF(X197="",0,X197),"0")+IFERROR(IF(X198="",0,X198),"0")+IFERROR(IF(X199="",0,X199),"0")</f>
        <v>0</v>
      </c>
      <c r="Y200" s="342"/>
      <c r="Z200" s="342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0</v>
      </c>
      <c r="W201" s="341">
        <f>IFERROR(SUM(W196:W199),"0")</f>
        <v>0</v>
      </c>
      <c r="X201" s="37"/>
      <c r="Y201" s="342"/>
      <c r="Z201" s="342"/>
    </row>
    <row r="202" spans="1:53" ht="16.5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5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6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6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6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8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62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8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3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342"/>
      <c r="Z258" s="342"/>
    </row>
    <row r="259" spans="1:53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0</v>
      </c>
      <c r="W259" s="341">
        <f>IFERROR(SUM(W248:W257),"0")</f>
        <v>0</v>
      </c>
      <c r="X259" s="37"/>
      <c r="Y259" s="342"/>
      <c r="Z259" s="342"/>
    </row>
    <row r="260" spans="1:53" ht="14.25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300</v>
      </c>
      <c r="W261" s="340">
        <f>IFERROR(IF(V261="",0,CEILING((V261/$H261),1)*$H261),"")</f>
        <v>302.40000000000003</v>
      </c>
      <c r="X261" s="36">
        <f>IFERROR(IF(W261=0,"",ROUNDUP(W261/H261,0)*0.02175),"")</f>
        <v>0.78299999999999992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35.714285714285715</v>
      </c>
      <c r="W264" s="341">
        <f>IFERROR(W261/H261,"0")+IFERROR(W262/H262,"0")+IFERROR(W263/H263,"0")</f>
        <v>36</v>
      </c>
      <c r="X264" s="341">
        <f>IFERROR(IF(X261="",0,X261),"0")+IFERROR(IF(X262="",0,X262),"0")+IFERROR(IF(X263="",0,X263),"0")</f>
        <v>0.78299999999999992</v>
      </c>
      <c r="Y264" s="342"/>
      <c r="Z264" s="342"/>
    </row>
    <row r="265" spans="1:53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300</v>
      </c>
      <c r="W265" s="341">
        <f>IFERROR(SUM(W261:W263),"0")</f>
        <v>302.40000000000003</v>
      </c>
      <c r="X265" s="37"/>
      <c r="Y265" s="342"/>
      <c r="Z265" s="342"/>
    </row>
    <row r="266" spans="1:53" ht="14.25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6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8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8.5</v>
      </c>
      <c r="W269" s="340">
        <f>IFERROR(IF(V269="",0,CEILING((V269/$H269),1)*$H269),"")</f>
        <v>10.199999999999999</v>
      </c>
      <c r="X269" s="36">
        <f>IFERROR(IF(W269=0,"",ROUNDUP(W269/H269,0)*0.00753),"")</f>
        <v>3.0120000000000001E-2</v>
      </c>
      <c r="Y269" s="56"/>
      <c r="Z269" s="57"/>
      <c r="AD269" s="58"/>
      <c r="BA269" s="213" t="s">
        <v>1</v>
      </c>
    </row>
    <row r="270" spans="1:53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3.3333333333333335</v>
      </c>
      <c r="W270" s="341">
        <f>IFERROR(W267/H267,"0")+IFERROR(W268/H268,"0")+IFERROR(W269/H269,"0")</f>
        <v>4</v>
      </c>
      <c r="X270" s="341">
        <f>IFERROR(IF(X267="",0,X267),"0")+IFERROR(IF(X268="",0,X268),"0")+IFERROR(IF(X269="",0,X269),"0")</f>
        <v>3.0120000000000001E-2</v>
      </c>
      <c r="Y270" s="342"/>
      <c r="Z270" s="342"/>
    </row>
    <row r="271" spans="1:53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8.5</v>
      </c>
      <c r="W271" s="341">
        <f>IFERROR(SUM(W267:W269),"0")</f>
        <v>10.199999999999999</v>
      </c>
      <c r="X271" s="37"/>
      <c r="Y271" s="342"/>
      <c r="Z271" s="342"/>
    </row>
    <row r="272" spans="1:53" ht="14.25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0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1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7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3900</v>
      </c>
      <c r="W315" s="340">
        <f t="shared" ref="W315:W322" si="16">IFERROR(IF(V315="",0,CEILING((V315/$H315),1)*$H315),"")</f>
        <v>3900</v>
      </c>
      <c r="X315" s="36">
        <f>IFERROR(IF(W315=0,"",ROUNDUP(W315/H315,0)*0.02175),"")</f>
        <v>5.6549999999999994</v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3850</v>
      </c>
      <c r="W317" s="340">
        <f t="shared" si="16"/>
        <v>3855</v>
      </c>
      <c r="X317" s="36">
        <f>IFERROR(IF(W317=0,"",ROUNDUP(W317/H317,0)*0.02175),"")</f>
        <v>5.5897499999999996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4000</v>
      </c>
      <c r="W319" s="340">
        <f t="shared" si="16"/>
        <v>4005</v>
      </c>
      <c r="X319" s="36">
        <f>IFERROR(IF(W319=0,"",ROUNDUP(W319/H319,0)*0.02175),"")</f>
        <v>5.8072499999999998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783.33333333333348</v>
      </c>
      <c r="W323" s="341">
        <f>IFERROR(W315/H315,"0")+IFERROR(W316/H316,"0")+IFERROR(W317/H317,"0")+IFERROR(W318/H318,"0")+IFERROR(W319/H319,"0")+IFERROR(W320/H320,"0")+IFERROR(W321/H321,"0")+IFERROR(W322/H322,"0")</f>
        <v>784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17.052</v>
      </c>
      <c r="Y323" s="342"/>
      <c r="Z323" s="342"/>
    </row>
    <row r="324" spans="1:53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11750</v>
      </c>
      <c r="W324" s="341">
        <f>IFERROR(SUM(W315:W322),"0")</f>
        <v>11760</v>
      </c>
      <c r="X324" s="37"/>
      <c r="Y324" s="342"/>
      <c r="Z324" s="342"/>
    </row>
    <row r="325" spans="1:53" ht="14.25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3500</v>
      </c>
      <c r="W326" s="340">
        <f>IFERROR(IF(V326="",0,CEILING((V326/$H326),1)*$H326),"")</f>
        <v>3510</v>
      </c>
      <c r="X326" s="36">
        <f>IFERROR(IF(W326=0,"",ROUNDUP(W326/H326,0)*0.02175),"")</f>
        <v>5.0894999999999992</v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3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233.33333333333334</v>
      </c>
      <c r="W329" s="341">
        <f>IFERROR(W326/H326,"0")+IFERROR(W327/H327,"0")+IFERROR(W328/H328,"0")</f>
        <v>234</v>
      </c>
      <c r="X329" s="341">
        <f>IFERROR(IF(X326="",0,X326),"0")+IFERROR(IF(X327="",0,X327),"0")+IFERROR(IF(X328="",0,X328),"0")</f>
        <v>5.0894999999999992</v>
      </c>
      <c r="Y329" s="342"/>
      <c r="Z329" s="342"/>
    </row>
    <row r="330" spans="1:53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3500</v>
      </c>
      <c r="W330" s="341">
        <f>IFERROR(SUM(W326:W328),"0")</f>
        <v>3510</v>
      </c>
      <c r="X330" s="37"/>
      <c r="Y330" s="342"/>
      <c r="Z330" s="342"/>
    </row>
    <row r="331" spans="1:53" ht="14.25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5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0</v>
      </c>
      <c r="W333" s="340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0</v>
      </c>
      <c r="W334" s="341">
        <f>IFERROR(W332/H332,"0")+IFERROR(W333/H333,"0")</f>
        <v>0</v>
      </c>
      <c r="X334" s="341">
        <f>IFERROR(IF(X332="",0,X332),"0")+IFERROR(IF(X333="",0,X333),"0")</f>
        <v>0</v>
      </c>
      <c r="Y334" s="342"/>
      <c r="Z334" s="342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0</v>
      </c>
      <c r="W335" s="341">
        <f>IFERROR(SUM(W332:W333),"0")</f>
        <v>0</v>
      </c>
      <c r="X335" s="37"/>
      <c r="Y335" s="342"/>
      <c r="Z335" s="342"/>
    </row>
    <row r="336" spans="1:53" ht="14.25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180</v>
      </c>
      <c r="W350" s="340">
        <f>IFERROR(IF(V350="",0,CEILING((V350/$H350),1)*$H350),"")</f>
        <v>183.96</v>
      </c>
      <c r="X350" s="36">
        <f>IFERROR(IF(W350=0,"",ROUNDUP(W350/H350,0)*0.00753),"")</f>
        <v>0.31625999999999999</v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41.095890410958908</v>
      </c>
      <c r="W352" s="341">
        <f>IFERROR(W350/H350,"0")+IFERROR(W351/H351,"0")</f>
        <v>42</v>
      </c>
      <c r="X352" s="341">
        <f>IFERROR(IF(X350="",0,X350),"0")+IFERROR(IF(X351="",0,X351),"0")</f>
        <v>0.31625999999999999</v>
      </c>
      <c r="Y352" s="342"/>
      <c r="Z352" s="342"/>
    </row>
    <row r="353" spans="1:53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180</v>
      </c>
      <c r="W353" s="341">
        <f>IFERROR(SUM(W350:W351),"0")</f>
        <v>183.96</v>
      </c>
      <c r="X353" s="37"/>
      <c r="Y353" s="342"/>
      <c r="Z353" s="342"/>
    </row>
    <row r="354" spans="1:53" ht="14.25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450</v>
      </c>
      <c r="W355" s="340">
        <f>IFERROR(IF(V355="",0,CEILING((V355/$H355),1)*$H355),"")</f>
        <v>452.4</v>
      </c>
      <c r="X355" s="36">
        <f>IFERROR(IF(W355=0,"",ROUNDUP(W355/H355,0)*0.02175),"")</f>
        <v>1.2614999999999998</v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6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57.692307692307693</v>
      </c>
      <c r="W359" s="341">
        <f>IFERROR(W355/H355,"0")+IFERROR(W356/H356,"0")+IFERROR(W357/H357,"0")+IFERROR(W358/H358,"0")</f>
        <v>58</v>
      </c>
      <c r="X359" s="341">
        <f>IFERROR(IF(X355="",0,X355),"0")+IFERROR(IF(X356="",0,X356),"0")+IFERROR(IF(X357="",0,X357),"0")+IFERROR(IF(X358="",0,X358),"0")</f>
        <v>1.2614999999999998</v>
      </c>
      <c r="Y359" s="342"/>
      <c r="Z359" s="342"/>
    </row>
    <row r="360" spans="1:53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450</v>
      </c>
      <c r="W360" s="341">
        <f>IFERROR(SUM(W355:W358),"0")</f>
        <v>452.4</v>
      </c>
      <c r="X360" s="37"/>
      <c r="Y360" s="342"/>
      <c r="Z360" s="342"/>
    </row>
    <row r="361" spans="1:53" ht="14.25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342"/>
      <c r="Z386" s="342"/>
    </row>
    <row r="387" spans="1:53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0</v>
      </c>
      <c r="W387" s="341">
        <f>IFERROR(SUM(W373:W385),"0")</f>
        <v>0</v>
      </c>
      <c r="X387" s="37"/>
      <c r="Y387" s="342"/>
      <c r="Z387" s="342"/>
    </row>
    <row r="388" spans="1:53" ht="14.25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3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350</v>
      </c>
      <c r="W389" s="340">
        <f>IFERROR(IF(V389="",0,CEILING((V389/$H389),1)*$H389),"")</f>
        <v>351</v>
      </c>
      <c r="X389" s="36">
        <f>IFERROR(IF(W389=0,"",ROUNDUP(W389/H389,0)*0.02175),"")</f>
        <v>0.9787499999999999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44.871794871794876</v>
      </c>
      <c r="W393" s="341">
        <f>IFERROR(W389/H389,"0")+IFERROR(W390/H390,"0")+IFERROR(W391/H391,"0")+IFERROR(W392/H392,"0")</f>
        <v>45</v>
      </c>
      <c r="X393" s="341">
        <f>IFERROR(IF(X389="",0,X389),"0")+IFERROR(IF(X390="",0,X390),"0")+IFERROR(IF(X391="",0,X391),"0")+IFERROR(IF(X392="",0,X392),"0")</f>
        <v>0.9787499999999999</v>
      </c>
      <c r="Y393" s="342"/>
      <c r="Z393" s="342"/>
    </row>
    <row r="394" spans="1:53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350</v>
      </c>
      <c r="W394" s="341">
        <f>IFERROR(SUM(W389:W392),"0")</f>
        <v>351</v>
      </c>
      <c r="X394" s="37"/>
      <c r="Y394" s="342"/>
      <c r="Z394" s="342"/>
    </row>
    <row r="395" spans="1:53" ht="14.25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4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0</v>
      </c>
      <c r="W434" s="340">
        <f t="shared" si="20"/>
        <v>0</v>
      </c>
      <c r="X434" s="36" t="str">
        <f t="shared" si="21"/>
        <v/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4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85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82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0</v>
      </c>
      <c r="W438" s="340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400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2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342"/>
      <c r="Z446" s="342"/>
    </row>
    <row r="447" spans="1:53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0</v>
      </c>
      <c r="W447" s="341">
        <f>IFERROR(SUM(W433:W445),"0")</f>
        <v>0</v>
      </c>
      <c r="X447" s="37"/>
      <c r="Y447" s="342"/>
      <c r="Z447" s="342"/>
    </row>
    <row r="448" spans="1:53" ht="14.25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0</v>
      </c>
      <c r="W449" s="340">
        <f>IFERROR(IF(V449="",0,CEILING((V449/$H449),1)*$H449),"")</f>
        <v>0</v>
      </c>
      <c r="X449" s="36" t="str">
        <f>IFERROR(IF(W449=0,"",ROUNDUP(W449/H449,0)*0.01196),"")</f>
        <v/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0</v>
      </c>
      <c r="W451" s="341">
        <f>IFERROR(W449/H449,"0")+IFERROR(W450/H450,"0")</f>
        <v>0</v>
      </c>
      <c r="X451" s="341">
        <f>IFERROR(IF(X449="",0,X449),"0")+IFERROR(IF(X450="",0,X450),"0")</f>
        <v>0</v>
      </c>
      <c r="Y451" s="342"/>
      <c r="Z451" s="342"/>
    </row>
    <row r="452" spans="1:53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0</v>
      </c>
      <c r="W452" s="341">
        <f>IFERROR(SUM(W449:W450),"0")</f>
        <v>0</v>
      </c>
      <c r="X452" s="37"/>
      <c r="Y452" s="342"/>
      <c r="Z452" s="342"/>
    </row>
    <row r="453" spans="1:53" ht="14.25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0</v>
      </c>
      <c r="W454" s="340">
        <f t="shared" ref="W454:W459" si="22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0</v>
      </c>
      <c r="W456" s="340">
        <f t="shared" si="22"/>
        <v>0</v>
      </c>
      <c r="X456" s="36" t="str">
        <f>IFERROR(IF(W456=0,"",ROUNDUP(W456/H456,0)*0.01196),"")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0</v>
      </c>
      <c r="W460" s="341">
        <f>IFERROR(W454/H454,"0")+IFERROR(W455/H455,"0")+IFERROR(W456/H456,"0")+IFERROR(W457/H457,"0")+IFERROR(W458/H458,"0")+IFERROR(W459/H459,"0")</f>
        <v>0</v>
      </c>
      <c r="X460" s="341">
        <f>IFERROR(IF(X454="",0,X454),"0")+IFERROR(IF(X455="",0,X455),"0")+IFERROR(IF(X456="",0,X456),"0")+IFERROR(IF(X457="",0,X457),"0")+IFERROR(IF(X458="",0,X458),"0")+IFERROR(IF(X459="",0,X459),"0")</f>
        <v>0</v>
      </c>
      <c r="Y460" s="342"/>
      <c r="Z460" s="342"/>
    </row>
    <row r="461" spans="1:53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0</v>
      </c>
      <c r="W461" s="341">
        <f>IFERROR(SUM(W454:W459),"0")</f>
        <v>0</v>
      </c>
      <c r="X461" s="37"/>
      <c r="Y461" s="342"/>
      <c r="Z461" s="342"/>
    </row>
    <row r="462" spans="1:53" ht="14.25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7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7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30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54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9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704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74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5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5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9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1800</v>
      </c>
      <c r="W491" s="340">
        <f>IFERROR(IF(V491="",0,CEILING((V491/$H491),1)*$H491),"")</f>
        <v>1801.8</v>
      </c>
      <c r="X491" s="36">
        <f>IFERROR(IF(W491=0,"",ROUNDUP(W491/H491,0)*0.02175),"")</f>
        <v>5.0242499999999994</v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609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4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38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10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230.76923076923077</v>
      </c>
      <c r="W496" s="341">
        <f>IFERROR(W491/H491,"0")+IFERROR(W492/H492,"0")+IFERROR(W493/H493,"0")+IFERROR(W494/H494,"0")+IFERROR(W495/H495,"0")</f>
        <v>231</v>
      </c>
      <c r="X496" s="341">
        <f>IFERROR(IF(X491="",0,X491),"0")+IFERROR(IF(X492="",0,X492),"0")+IFERROR(IF(X493="",0,X493),"0")+IFERROR(IF(X494="",0,X494),"0")+IFERROR(IF(X495="",0,X495),"0")</f>
        <v>5.0242499999999994</v>
      </c>
      <c r="Y496" s="342"/>
      <c r="Z496" s="342"/>
    </row>
    <row r="497" spans="1:29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1800</v>
      </c>
      <c r="W497" s="341">
        <f>IFERROR(SUM(W491:W495),"0")</f>
        <v>1801.8</v>
      </c>
      <c r="X497" s="37"/>
      <c r="Y497" s="342"/>
      <c r="Z497" s="342"/>
    </row>
    <row r="498" spans="1:29" ht="15" customHeight="1" x14ac:dyDescent="0.2">
      <c r="A498" s="698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89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18338.5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18371.759999999998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89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19043.221009584024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19078.07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89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29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29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89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19768.221009584024</v>
      </c>
      <c r="W501" s="341">
        <f>GrossWeightTotalR+PalletQtyTotalR*25</f>
        <v>19803.07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89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1430.1435094585779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1434</v>
      </c>
      <c r="X502" s="37"/>
      <c r="Y502" s="342"/>
      <c r="Z502" s="342"/>
    </row>
    <row r="503" spans="1:29" ht="14.25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89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30.535379999999996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1" t="s">
        <v>96</v>
      </c>
      <c r="D505" s="382"/>
      <c r="E505" s="382"/>
      <c r="F505" s="383"/>
      <c r="G505" s="381" t="s">
        <v>221</v>
      </c>
      <c r="H505" s="382"/>
      <c r="I505" s="382"/>
      <c r="J505" s="382"/>
      <c r="K505" s="382"/>
      <c r="L505" s="382"/>
      <c r="M505" s="382"/>
      <c r="N505" s="382"/>
      <c r="O505" s="383"/>
      <c r="P505" s="381" t="s">
        <v>439</v>
      </c>
      <c r="Q505" s="383"/>
      <c r="R505" s="381" t="s">
        <v>492</v>
      </c>
      <c r="S505" s="383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13" t="s">
        <v>676</v>
      </c>
      <c r="B506" s="381" t="s">
        <v>59</v>
      </c>
      <c r="C506" s="381" t="s">
        <v>97</v>
      </c>
      <c r="D506" s="381" t="s">
        <v>105</v>
      </c>
      <c r="E506" s="381" t="s">
        <v>96</v>
      </c>
      <c r="F506" s="381" t="s">
        <v>213</v>
      </c>
      <c r="G506" s="381" t="s">
        <v>222</v>
      </c>
      <c r="H506" s="381" t="s">
        <v>229</v>
      </c>
      <c r="I506" s="381" t="s">
        <v>248</v>
      </c>
      <c r="J506" s="381" t="s">
        <v>307</v>
      </c>
      <c r="K506" s="337"/>
      <c r="L506" s="381" t="s">
        <v>310</v>
      </c>
      <c r="M506" s="381" t="s">
        <v>330</v>
      </c>
      <c r="N506" s="381" t="s">
        <v>412</v>
      </c>
      <c r="O506" s="381" t="s">
        <v>430</v>
      </c>
      <c r="P506" s="381" t="s">
        <v>440</v>
      </c>
      <c r="Q506" s="381" t="s">
        <v>467</v>
      </c>
      <c r="R506" s="381" t="s">
        <v>493</v>
      </c>
      <c r="S506" s="381" t="s">
        <v>544</v>
      </c>
      <c r="T506" s="381" t="s">
        <v>568</v>
      </c>
      <c r="U506" s="381" t="s">
        <v>619</v>
      </c>
      <c r="Z506" s="52"/>
      <c r="AC506" s="337"/>
    </row>
    <row r="507" spans="1:29" ht="13.5" customHeight="1" thickBot="1" x14ac:dyDescent="0.25">
      <c r="A507" s="514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46">
        <f>IFERROR(W130*1,"0")+IFERROR(W131*1,"0")+IFERROR(W132*1,"0")+IFERROR(W133*1,"0")</f>
        <v>0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312.60000000000002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15270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636.36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351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0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1801.8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N153:R153"/>
    <mergeCell ref="A104:M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2024-02-15T08:31:55Z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