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570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6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13">
      <c r="A1" s="48" t="n"/>
      <c r="B1" s="48" t="n"/>
      <c r="C1" s="48" t="n"/>
      <c r="D1" s="332" t="inlineStr">
        <is>
          <t xml:space="preserve">  БЛАНК ЗАКАЗА </t>
        </is>
      </c>
      <c r="G1" s="14" t="inlineStr">
        <is>
          <t>ЗПФ</t>
        </is>
      </c>
      <c r="H1" s="332" t="inlineStr">
        <is>
          <t>на отгрузку продукции с ООО Трейд-Сервис с</t>
        </is>
      </c>
      <c r="P1" s="333" t="inlineStr">
        <is>
          <t>25.02.2024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13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13">
      <c r="A5" s="314" t="inlineStr">
        <is>
          <t xml:space="preserve">Ваш контактный телефон и имя: </t>
        </is>
      </c>
      <c r="B5" s="342" t="n"/>
      <c r="C5" s="343" t="n"/>
      <c r="D5" s="336" t="n"/>
      <c r="E5" s="344" t="n"/>
      <c r="F5" s="337" t="inlineStr">
        <is>
          <t>Комментарий к заказу:</t>
        </is>
      </c>
      <c r="G5" s="343" t="n"/>
      <c r="H5" s="336" t="n"/>
      <c r="I5" s="345" t="n"/>
      <c r="J5" s="345" t="n"/>
      <c r="K5" s="345" t="n"/>
      <c r="L5" s="344" t="n"/>
      <c r="N5" s="29" t="inlineStr">
        <is>
          <t>Дата загрузки</t>
        </is>
      </c>
      <c r="O5" s="346" t="n">
        <v>45347</v>
      </c>
      <c r="P5" s="347" t="n"/>
      <c r="R5" s="339" t="inlineStr">
        <is>
          <t>Способ доставки (доставка/самовывоз)</t>
        </is>
      </c>
      <c r="S5" s="348" t="n"/>
      <c r="T5" s="349" t="inlineStr">
        <is>
          <t>Самовывоз</t>
        </is>
      </c>
      <c r="U5" s="347" t="n"/>
      <c r="Z5" s="60" t="n"/>
      <c r="AA5" s="60" t="n"/>
      <c r="AB5" s="60" t="n"/>
    </row>
    <row r="6" ht="24" customFormat="1" customHeight="1" s="313">
      <c r="A6" s="314" t="inlineStr">
        <is>
          <t>Адрес доставки:</t>
        </is>
      </c>
      <c r="B6" s="342" t="n"/>
      <c r="C6" s="343" t="n"/>
      <c r="D6" s="315" t="inlineStr">
        <is>
          <t>КСК ТРЕЙД, ООО, Крым Респ, Симферополь г, Генерала Васильева ул, д. 44В, литера Ж, пом 5,</t>
        </is>
      </c>
      <c r="E6" s="350" t="n"/>
      <c r="F6" s="350" t="n"/>
      <c r="G6" s="350" t="n"/>
      <c r="H6" s="350" t="n"/>
      <c r="I6" s="350" t="n"/>
      <c r="J6" s="350" t="n"/>
      <c r="K6" s="350" t="n"/>
      <c r="L6" s="347" t="n"/>
      <c r="N6" s="29" t="inlineStr">
        <is>
          <t>День недели</t>
        </is>
      </c>
      <c r="O6" s="316">
        <f>IF(O5=0," ",CHOOSE(WEEKDAY(O5,2),"Понедельник","Вторник","Среда","Четверг","Пятница","Суббота","Воскресенье"))</f>
        <v/>
      </c>
      <c r="P6" s="351" t="n"/>
      <c r="R6" s="318" t="inlineStr">
        <is>
          <t>Наименование клиента</t>
        </is>
      </c>
      <c r="S6" s="348" t="n"/>
      <c r="T6" s="352" t="inlineStr">
        <is>
          <t>ОБЩЕСТВО С ОГРАНИЧЕННОЙ ОТВЕТСТВЕННОСТЬЮ "КСК ТРЕЙД"</t>
        </is>
      </c>
      <c r="U6" s="353" t="n"/>
      <c r="Z6" s="60" t="n"/>
      <c r="AA6" s="60" t="n"/>
      <c r="AB6" s="60" t="n"/>
    </row>
    <row r="7" hidden="1" ht="21.75" customFormat="1" customHeight="1" s="313">
      <c r="A7" s="65" t="n"/>
      <c r="B7" s="65" t="n"/>
      <c r="C7" s="65" t="n"/>
      <c r="D7" s="354">
        <f>IFERROR(VLOOKUP(DeliveryAddress,Table,3,0),1)</f>
        <v/>
      </c>
      <c r="E7" s="355" t="n"/>
      <c r="F7" s="355" t="n"/>
      <c r="G7" s="355" t="n"/>
      <c r="H7" s="355" t="n"/>
      <c r="I7" s="355" t="n"/>
      <c r="J7" s="355" t="n"/>
      <c r="K7" s="355" t="n"/>
      <c r="L7" s="356" t="n"/>
      <c r="N7" s="29" t="n"/>
      <c r="O7" s="49" t="n"/>
      <c r="P7" s="49" t="n"/>
      <c r="R7" s="1" t="n"/>
      <c r="S7" s="348" t="n"/>
      <c r="T7" s="357" t="n"/>
      <c r="U7" s="358" t="n"/>
      <c r="Z7" s="60" t="n"/>
      <c r="AA7" s="60" t="n"/>
      <c r="AB7" s="60" t="n"/>
    </row>
    <row r="8" ht="25.5" customFormat="1" customHeight="1" s="313">
      <c r="A8" s="328" t="inlineStr">
        <is>
          <t>Адрес сдачи груза:</t>
        </is>
      </c>
      <c r="B8" s="359" t="n"/>
      <c r="C8" s="360" t="n"/>
      <c r="D8" s="329" t="inlineStr">
        <is>
          <t>295051Российская Федерация, Крым Респ, Симферополь г, Генерала Васильева ул, д. 44В, литера Ж, пом 5,</t>
        </is>
      </c>
      <c r="E8" s="361" t="n"/>
      <c r="F8" s="361" t="n"/>
      <c r="G8" s="361" t="n"/>
      <c r="H8" s="361" t="n"/>
      <c r="I8" s="361" t="n"/>
      <c r="J8" s="361" t="n"/>
      <c r="K8" s="361" t="n"/>
      <c r="L8" s="362" t="n"/>
      <c r="N8" s="29" t="inlineStr">
        <is>
          <t>Время загрузки</t>
        </is>
      </c>
      <c r="O8" s="309" t="n">
        <v>0.3333333333333333</v>
      </c>
      <c r="P8" s="347" t="n"/>
      <c r="R8" s="1" t="n"/>
      <c r="S8" s="348" t="n"/>
      <c r="T8" s="357" t="n"/>
      <c r="U8" s="358" t="n"/>
      <c r="Z8" s="60" t="n"/>
      <c r="AA8" s="60" t="n"/>
      <c r="AB8" s="60" t="n"/>
    </row>
    <row r="9" ht="39.95" customFormat="1" customHeight="1" s="313">
      <c r="A9" s="3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6" t="inlineStr"/>
      <c r="E9" s="3" t="n"/>
      <c r="F9" s="3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6" t="n"/>
      <c r="P9" s="347" t="n"/>
      <c r="R9" s="1" t="n"/>
      <c r="S9" s="348" t="n"/>
      <c r="T9" s="363" t="n"/>
      <c r="U9" s="3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13">
      <c r="A10" s="3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6" t="n"/>
      <c r="E10" s="3" t="n"/>
      <c r="F10" s="3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8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9" t="n"/>
      <c r="P10" s="347" t="n"/>
      <c r="S10" s="29" t="inlineStr">
        <is>
          <t>КОД Аксапты Клиента</t>
        </is>
      </c>
      <c r="T10" s="365" t="inlineStr">
        <is>
          <t>590943</t>
        </is>
      </c>
      <c r="U10" s="3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9" t="n"/>
      <c r="P11" s="347" t="n"/>
      <c r="S11" s="29" t="inlineStr">
        <is>
          <t>Тип заказа</t>
        </is>
      </c>
      <c r="T11" s="297" t="inlineStr">
        <is>
          <t>Основной заказ</t>
        </is>
      </c>
      <c r="U11" s="3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13">
      <c r="A12" s="296" t="inlineStr">
        <is>
          <t>Телефоны для заказов:8(919)022-63-02 E-mail: Zamorozka@abiproduct.ru, Телефон сотрудников склада: 8-980-75-76-203</t>
        </is>
      </c>
      <c r="B12" s="342" t="n"/>
      <c r="C12" s="342" t="n"/>
      <c r="D12" s="342" t="n"/>
      <c r="E12" s="342" t="n"/>
      <c r="F12" s="342" t="n"/>
      <c r="G12" s="342" t="n"/>
      <c r="H12" s="342" t="n"/>
      <c r="I12" s="342" t="n"/>
      <c r="J12" s="342" t="n"/>
      <c r="K12" s="342" t="n"/>
      <c r="L12" s="343" t="n"/>
      <c r="N12" s="29" t="inlineStr">
        <is>
          <t>Время доставки 3 машины</t>
        </is>
      </c>
      <c r="O12" s="312" t="n"/>
      <c r="P12" s="356" t="n"/>
      <c r="Q12" s="28" t="n"/>
      <c r="S12" s="29" t="inlineStr"/>
      <c r="T12" s="313" t="n"/>
      <c r="U12" s="1" t="n"/>
      <c r="Z12" s="60" t="n"/>
      <c r="AA12" s="60" t="n"/>
      <c r="AB12" s="60" t="n"/>
    </row>
    <row r="13" ht="23.25" customFormat="1" customHeight="1" s="313">
      <c r="A13" s="29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2" t="n"/>
      <c r="C13" s="342" t="n"/>
      <c r="D13" s="342" t="n"/>
      <c r="E13" s="342" t="n"/>
      <c r="F13" s="342" t="n"/>
      <c r="G13" s="342" t="n"/>
      <c r="H13" s="342" t="n"/>
      <c r="I13" s="342" t="n"/>
      <c r="J13" s="342" t="n"/>
      <c r="K13" s="342" t="n"/>
      <c r="L13" s="343" t="n"/>
      <c r="M13" s="31" t="n"/>
      <c r="N13" s="31" t="inlineStr">
        <is>
          <t>Время доставки 4 машины</t>
        </is>
      </c>
      <c r="O13" s="297" t="n"/>
      <c r="P13" s="3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13">
      <c r="A14" s="296" t="inlineStr">
        <is>
          <t>Телефон менеджера по логистике: 8 (919) 012-30-55 - по вопросам доставки продукции</t>
        </is>
      </c>
      <c r="B14" s="342" t="n"/>
      <c r="C14" s="342" t="n"/>
      <c r="D14" s="342" t="n"/>
      <c r="E14" s="342" t="n"/>
      <c r="F14" s="342" t="n"/>
      <c r="G14" s="342" t="n"/>
      <c r="H14" s="342" t="n"/>
      <c r="I14" s="342" t="n"/>
      <c r="J14" s="342" t="n"/>
      <c r="K14" s="342" t="n"/>
      <c r="L14" s="3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13">
      <c r="A15" s="298" t="inlineStr">
        <is>
          <t>Телефон по работе с претензиями/жалобами (WhatSapp): 8 (980) 757-69-93       E-mail: Claims@abiproduct.ru</t>
        </is>
      </c>
      <c r="B15" s="342" t="n"/>
      <c r="C15" s="342" t="n"/>
      <c r="D15" s="342" t="n"/>
      <c r="E15" s="342" t="n"/>
      <c r="F15" s="342" t="n"/>
      <c r="G15" s="342" t="n"/>
      <c r="H15" s="342" t="n"/>
      <c r="I15" s="342" t="n"/>
      <c r="J15" s="342" t="n"/>
      <c r="K15" s="342" t="n"/>
      <c r="L15" s="343" t="n"/>
      <c r="N15" s="300" t="inlineStr">
        <is>
          <t>Кликните на продукт, чтобы просмотреть изображение</t>
        </is>
      </c>
      <c r="V15" s="313" t="n"/>
      <c r="W15" s="313" t="n"/>
      <c r="X15" s="313" t="n"/>
      <c r="Y15" s="3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7" t="n"/>
      <c r="O16" s="367" t="n"/>
      <c r="P16" s="367" t="n"/>
      <c r="Q16" s="367" t="n"/>
      <c r="R16" s="3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84" t="inlineStr">
        <is>
          <t>Код единицы продаж</t>
        </is>
      </c>
      <c r="B17" s="284" t="inlineStr">
        <is>
          <t>Код продукта</t>
        </is>
      </c>
      <c r="C17" s="302" t="inlineStr">
        <is>
          <t>Номер варианта</t>
        </is>
      </c>
      <c r="D17" s="284" t="inlineStr">
        <is>
          <t xml:space="preserve">Штрих-код </t>
        </is>
      </c>
      <c r="E17" s="368" t="n"/>
      <c r="F17" s="284" t="inlineStr">
        <is>
          <t>Вес нетто штуки, кг</t>
        </is>
      </c>
      <c r="G17" s="284" t="inlineStr">
        <is>
          <t>Кол-во штук в коробе, шт</t>
        </is>
      </c>
      <c r="H17" s="284" t="inlineStr">
        <is>
          <t>Вес нетто короба, кг</t>
        </is>
      </c>
      <c r="I17" s="284" t="inlineStr">
        <is>
          <t>Вес брутто короба, кг</t>
        </is>
      </c>
      <c r="J17" s="284" t="inlineStr">
        <is>
          <t>Кол-во кор. на паллте, шт</t>
        </is>
      </c>
      <c r="K17" s="284" t="inlineStr">
        <is>
          <t>Коробок в слое</t>
        </is>
      </c>
      <c r="L17" s="284" t="inlineStr">
        <is>
          <t>Завод</t>
        </is>
      </c>
      <c r="M17" s="284" t="inlineStr">
        <is>
          <t>Срок годности, сут.</t>
        </is>
      </c>
      <c r="N17" s="284" t="inlineStr">
        <is>
          <t>Наименование</t>
        </is>
      </c>
      <c r="O17" s="369" t="n"/>
      <c r="P17" s="369" t="n"/>
      <c r="Q17" s="369" t="n"/>
      <c r="R17" s="368" t="n"/>
      <c r="S17" s="301" t="inlineStr">
        <is>
          <t>Доступно к отгрузке</t>
        </is>
      </c>
      <c r="T17" s="343" t="n"/>
      <c r="U17" s="284" t="inlineStr">
        <is>
          <t>Ед. изм.</t>
        </is>
      </c>
      <c r="V17" s="284" t="inlineStr">
        <is>
          <t>Заказ</t>
        </is>
      </c>
      <c r="W17" s="285" t="inlineStr">
        <is>
          <t>Заказ с округлением до короба</t>
        </is>
      </c>
      <c r="X17" s="284" t="inlineStr">
        <is>
          <t>Объём заказа, м3</t>
        </is>
      </c>
      <c r="Y17" s="287" t="inlineStr">
        <is>
          <t>Примечание по продуктку</t>
        </is>
      </c>
      <c r="Z17" s="287" t="inlineStr">
        <is>
          <t>Признак "НОВИНКА"</t>
        </is>
      </c>
      <c r="AA17" s="287" t="inlineStr">
        <is>
          <t>Для формул</t>
        </is>
      </c>
      <c r="AB17" s="370" t="n"/>
      <c r="AC17" s="371" t="n"/>
      <c r="AD17" s="294" t="n"/>
      <c r="BA17" s="295" t="inlineStr">
        <is>
          <t>Вид продукции</t>
        </is>
      </c>
    </row>
    <row r="18" ht="14.25" customHeight="1">
      <c r="A18" s="372" t="n"/>
      <c r="B18" s="372" t="n"/>
      <c r="C18" s="372" t="n"/>
      <c r="D18" s="373" t="n"/>
      <c r="E18" s="374" t="n"/>
      <c r="F18" s="372" t="n"/>
      <c r="G18" s="372" t="n"/>
      <c r="H18" s="372" t="n"/>
      <c r="I18" s="372" t="n"/>
      <c r="J18" s="372" t="n"/>
      <c r="K18" s="372" t="n"/>
      <c r="L18" s="372" t="n"/>
      <c r="M18" s="372" t="n"/>
      <c r="N18" s="373" t="n"/>
      <c r="O18" s="375" t="n"/>
      <c r="P18" s="375" t="n"/>
      <c r="Q18" s="375" t="n"/>
      <c r="R18" s="374" t="n"/>
      <c r="S18" s="301" t="inlineStr">
        <is>
          <t>начиная с</t>
        </is>
      </c>
      <c r="T18" s="301" t="inlineStr">
        <is>
          <t>до</t>
        </is>
      </c>
      <c r="U18" s="372" t="n"/>
      <c r="V18" s="372" t="n"/>
      <c r="W18" s="376" t="n"/>
      <c r="X18" s="372" t="n"/>
      <c r="Y18" s="377" t="n"/>
      <c r="Z18" s="377" t="n"/>
      <c r="AA18" s="378" t="n"/>
      <c r="AB18" s="379" t="n"/>
      <c r="AC18" s="380" t="n"/>
      <c r="AD18" s="381" t="n"/>
      <c r="BA18" s="1" t="n"/>
    </row>
    <row r="19" ht="27.75" customHeight="1">
      <c r="A19" s="206" t="inlineStr">
        <is>
          <t>Ядрена копоть</t>
        </is>
      </c>
      <c r="B19" s="382" t="n"/>
      <c r="C19" s="382" t="n"/>
      <c r="D19" s="382" t="n"/>
      <c r="E19" s="382" t="n"/>
      <c r="F19" s="382" t="n"/>
      <c r="G19" s="382" t="n"/>
      <c r="H19" s="382" t="n"/>
      <c r="I19" s="382" t="n"/>
      <c r="J19" s="382" t="n"/>
      <c r="K19" s="382" t="n"/>
      <c r="L19" s="382" t="n"/>
      <c r="M19" s="382" t="n"/>
      <c r="N19" s="382" t="n"/>
      <c r="O19" s="382" t="n"/>
      <c r="P19" s="382" t="n"/>
      <c r="Q19" s="382" t="n"/>
      <c r="R19" s="382" t="n"/>
      <c r="S19" s="382" t="n"/>
      <c r="T19" s="382" t="n"/>
      <c r="U19" s="382" t="n"/>
      <c r="V19" s="382" t="n"/>
      <c r="W19" s="382" t="n"/>
      <c r="X19" s="382" t="n"/>
      <c r="Y19" s="55" t="n"/>
      <c r="Z19" s="55" t="n"/>
    </row>
    <row r="20" ht="16.5" customHeight="1">
      <c r="A20" s="20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7" t="n"/>
      <c r="Z20" s="207" t="n"/>
    </row>
    <row r="21" ht="14.25" customHeight="1">
      <c r="A21" s="196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6" t="n"/>
      <c r="Z21" s="196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3" t="n">
        <v>4607111035752</v>
      </c>
      <c r="E22" s="351" t="n"/>
      <c r="F22" s="383" t="n">
        <v>0.43</v>
      </c>
      <c r="G22" s="38" t="n">
        <v>16</v>
      </c>
      <c r="H22" s="383" t="n">
        <v>6.88</v>
      </c>
      <c r="I22" s="383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84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O22" s="385" t="n"/>
      <c r="P22" s="385" t="n"/>
      <c r="Q22" s="385" t="n"/>
      <c r="R22" s="351" t="n"/>
      <c r="S22" s="40" t="inlineStr"/>
      <c r="T22" s="40" t="inlineStr"/>
      <c r="U22" s="41" t="inlineStr">
        <is>
          <t>кор</t>
        </is>
      </c>
      <c r="V22" s="386" t="n">
        <v>0</v>
      </c>
      <c r="W22" s="387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8" t="n"/>
      <c r="N23" s="389" t="inlineStr">
        <is>
          <t>Итого</t>
        </is>
      </c>
      <c r="O23" s="359" t="n"/>
      <c r="P23" s="359" t="n"/>
      <c r="Q23" s="359" t="n"/>
      <c r="R23" s="359" t="n"/>
      <c r="S23" s="359" t="n"/>
      <c r="T23" s="360" t="n"/>
      <c r="U23" s="43" t="inlineStr">
        <is>
          <t>кор</t>
        </is>
      </c>
      <c r="V23" s="390">
        <f>IFERROR(SUM(V22:V22),"0")</f>
        <v/>
      </c>
      <c r="W23" s="390">
        <f>IFERROR(SUM(W22:W22),"0")</f>
        <v/>
      </c>
      <c r="X23" s="390">
        <f>IFERROR(IF(X22="",0,X22),"0")</f>
        <v/>
      </c>
      <c r="Y23" s="391" t="n"/>
      <c r="Z23" s="39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8" t="n"/>
      <c r="N24" s="389" t="inlineStr">
        <is>
          <t>Итого</t>
        </is>
      </c>
      <c r="O24" s="359" t="n"/>
      <c r="P24" s="359" t="n"/>
      <c r="Q24" s="359" t="n"/>
      <c r="R24" s="359" t="n"/>
      <c r="S24" s="359" t="n"/>
      <c r="T24" s="360" t="n"/>
      <c r="U24" s="43" t="inlineStr">
        <is>
          <t>кг</t>
        </is>
      </c>
      <c r="V24" s="390">
        <f>IFERROR(SUMPRODUCT(V22:V22*H22:H22),"0")</f>
        <v/>
      </c>
      <c r="W24" s="390">
        <f>IFERROR(SUMPRODUCT(W22:W22*H22:H22),"0")</f>
        <v/>
      </c>
      <c r="X24" s="43" t="n"/>
      <c r="Y24" s="391" t="n"/>
      <c r="Z24" s="391" t="n"/>
    </row>
    <row r="25" ht="27.75" customHeight="1">
      <c r="A25" s="206" t="inlineStr">
        <is>
          <t>Горячая штучка</t>
        </is>
      </c>
      <c r="B25" s="382" t="n"/>
      <c r="C25" s="382" t="n"/>
      <c r="D25" s="382" t="n"/>
      <c r="E25" s="382" t="n"/>
      <c r="F25" s="382" t="n"/>
      <c r="G25" s="382" t="n"/>
      <c r="H25" s="382" t="n"/>
      <c r="I25" s="382" t="n"/>
      <c r="J25" s="382" t="n"/>
      <c r="K25" s="382" t="n"/>
      <c r="L25" s="382" t="n"/>
      <c r="M25" s="382" t="n"/>
      <c r="N25" s="382" t="n"/>
      <c r="O25" s="382" t="n"/>
      <c r="P25" s="382" t="n"/>
      <c r="Q25" s="382" t="n"/>
      <c r="R25" s="382" t="n"/>
      <c r="S25" s="382" t="n"/>
      <c r="T25" s="382" t="n"/>
      <c r="U25" s="382" t="n"/>
      <c r="V25" s="382" t="n"/>
      <c r="W25" s="382" t="n"/>
      <c r="X25" s="382" t="n"/>
      <c r="Y25" s="55" t="n"/>
      <c r="Z25" s="55" t="n"/>
    </row>
    <row r="26" ht="16.5" customHeight="1">
      <c r="A26" s="207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7" t="n"/>
      <c r="Z26" s="207" t="n"/>
    </row>
    <row r="27" ht="14.25" customHeight="1">
      <c r="A27" s="196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6" t="n"/>
      <c r="Z27" s="196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3" t="n">
        <v>4607111036520</v>
      </c>
      <c r="E28" s="351" t="n"/>
      <c r="F28" s="383" t="n">
        <v>0.25</v>
      </c>
      <c r="G28" s="38" t="n">
        <v>6</v>
      </c>
      <c r="H28" s="383" t="n">
        <v>1.5</v>
      </c>
      <c r="I28" s="383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9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85" t="n"/>
      <c r="P28" s="385" t="n"/>
      <c r="Q28" s="385" t="n"/>
      <c r="R28" s="351" t="n"/>
      <c r="S28" s="40" t="inlineStr"/>
      <c r="T28" s="40" t="inlineStr"/>
      <c r="U28" s="41" t="inlineStr">
        <is>
          <t>кор</t>
        </is>
      </c>
      <c r="V28" s="386" t="n">
        <v>0</v>
      </c>
      <c r="W28" s="387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3" t="n">
        <v>4607111036605</v>
      </c>
      <c r="E29" s="351" t="n"/>
      <c r="F29" s="383" t="n">
        <v>0.25</v>
      </c>
      <c r="G29" s="38" t="n">
        <v>6</v>
      </c>
      <c r="H29" s="383" t="n">
        <v>1.5</v>
      </c>
      <c r="I29" s="383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9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85" t="n"/>
      <c r="P29" s="385" t="n"/>
      <c r="Q29" s="385" t="n"/>
      <c r="R29" s="351" t="n"/>
      <c r="S29" s="40" t="inlineStr"/>
      <c r="T29" s="40" t="inlineStr"/>
      <c r="U29" s="41" t="inlineStr">
        <is>
          <t>кор</t>
        </is>
      </c>
      <c r="V29" s="386" t="n">
        <v>0</v>
      </c>
      <c r="W29" s="387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3" t="n">
        <v>4607111036537</v>
      </c>
      <c r="E30" s="351" t="n"/>
      <c r="F30" s="383" t="n">
        <v>0.25</v>
      </c>
      <c r="G30" s="38" t="n">
        <v>6</v>
      </c>
      <c r="H30" s="383" t="n">
        <v>1.5</v>
      </c>
      <c r="I30" s="383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9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85" t="n"/>
      <c r="P30" s="385" t="n"/>
      <c r="Q30" s="385" t="n"/>
      <c r="R30" s="351" t="n"/>
      <c r="S30" s="40" t="inlineStr"/>
      <c r="T30" s="40" t="inlineStr"/>
      <c r="U30" s="41" t="inlineStr">
        <is>
          <t>кор</t>
        </is>
      </c>
      <c r="V30" s="386" t="n">
        <v>40</v>
      </c>
      <c r="W30" s="387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3" t="n">
        <v>4607111036599</v>
      </c>
      <c r="E31" s="351" t="n"/>
      <c r="F31" s="383" t="n">
        <v>0.25</v>
      </c>
      <c r="G31" s="38" t="n">
        <v>6</v>
      </c>
      <c r="H31" s="383" t="n">
        <v>1.5</v>
      </c>
      <c r="I31" s="383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9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85" t="n"/>
      <c r="P31" s="385" t="n"/>
      <c r="Q31" s="385" t="n"/>
      <c r="R31" s="351" t="n"/>
      <c r="S31" s="40" t="inlineStr"/>
      <c r="T31" s="40" t="inlineStr"/>
      <c r="U31" s="41" t="inlineStr">
        <is>
          <t>кор</t>
        </is>
      </c>
      <c r="V31" s="386" t="n">
        <v>0</v>
      </c>
      <c r="W31" s="387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8" t="n"/>
      <c r="N32" s="389" t="inlineStr">
        <is>
          <t>Итого</t>
        </is>
      </c>
      <c r="O32" s="359" t="n"/>
      <c r="P32" s="359" t="n"/>
      <c r="Q32" s="359" t="n"/>
      <c r="R32" s="359" t="n"/>
      <c r="S32" s="359" t="n"/>
      <c r="T32" s="360" t="n"/>
      <c r="U32" s="43" t="inlineStr">
        <is>
          <t>кор</t>
        </is>
      </c>
      <c r="V32" s="390">
        <f>IFERROR(SUM(V28:V31),"0")</f>
        <v/>
      </c>
      <c r="W32" s="390">
        <f>IFERROR(SUM(W28:W31),"0")</f>
        <v/>
      </c>
      <c r="X32" s="390">
        <f>IFERROR(IF(X28="",0,X28),"0")+IFERROR(IF(X29="",0,X29),"0")+IFERROR(IF(X30="",0,X30),"0")+IFERROR(IF(X31="",0,X31),"0")</f>
        <v/>
      </c>
      <c r="Y32" s="391" t="n"/>
      <c r="Z32" s="39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8" t="n"/>
      <c r="N33" s="389" t="inlineStr">
        <is>
          <t>Итого</t>
        </is>
      </c>
      <c r="O33" s="359" t="n"/>
      <c r="P33" s="359" t="n"/>
      <c r="Q33" s="359" t="n"/>
      <c r="R33" s="359" t="n"/>
      <c r="S33" s="359" t="n"/>
      <c r="T33" s="360" t="n"/>
      <c r="U33" s="43" t="inlineStr">
        <is>
          <t>кг</t>
        </is>
      </c>
      <c r="V33" s="390">
        <f>IFERROR(SUMPRODUCT(V28:V31*H28:H31),"0")</f>
        <v/>
      </c>
      <c r="W33" s="390">
        <f>IFERROR(SUMPRODUCT(W28:W31*H28:H31),"0")</f>
        <v/>
      </c>
      <c r="X33" s="43" t="n"/>
      <c r="Y33" s="391" t="n"/>
      <c r="Z33" s="391" t="n"/>
    </row>
    <row r="34" ht="16.5" customHeight="1">
      <c r="A34" s="207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7" t="n"/>
      <c r="Z34" s="207" t="n"/>
    </row>
    <row r="35" ht="14.25" customHeight="1">
      <c r="A35" s="196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6" t="n"/>
      <c r="Z35" s="196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3" t="n">
        <v>4607111036285</v>
      </c>
      <c r="E36" s="351" t="n"/>
      <c r="F36" s="383" t="n">
        <v>0.75</v>
      </c>
      <c r="G36" s="38" t="n">
        <v>8</v>
      </c>
      <c r="H36" s="383" t="n">
        <v>6</v>
      </c>
      <c r="I36" s="383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85" t="n"/>
      <c r="P36" s="385" t="n"/>
      <c r="Q36" s="385" t="n"/>
      <c r="R36" s="351" t="n"/>
      <c r="S36" s="40" t="inlineStr"/>
      <c r="T36" s="40" t="inlineStr"/>
      <c r="U36" s="41" t="inlineStr">
        <is>
          <t>кор</t>
        </is>
      </c>
      <c r="V36" s="386" t="n">
        <v>0</v>
      </c>
      <c r="W36" s="387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3" t="n">
        <v>4607111036308</v>
      </c>
      <c r="E37" s="351" t="n"/>
      <c r="F37" s="383" t="n">
        <v>0.75</v>
      </c>
      <c r="G37" s="38" t="n">
        <v>8</v>
      </c>
      <c r="H37" s="383" t="n">
        <v>6</v>
      </c>
      <c r="I37" s="383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7" t="inlineStr">
        <is>
          <t>Пельмени Grandmeni с говядиной в сливочном соусе Grandmeni 0,75 Сфера Горячая штучка</t>
        </is>
      </c>
      <c r="O37" s="385" t="n"/>
      <c r="P37" s="385" t="n"/>
      <c r="Q37" s="385" t="n"/>
      <c r="R37" s="351" t="n"/>
      <c r="S37" s="40" t="inlineStr"/>
      <c r="T37" s="40" t="inlineStr"/>
      <c r="U37" s="41" t="inlineStr">
        <is>
          <t>кор</t>
        </is>
      </c>
      <c r="V37" s="386" t="n">
        <v>0</v>
      </c>
      <c r="W37" s="387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3" t="n">
        <v>4607111036315</v>
      </c>
      <c r="E38" s="351" t="n"/>
      <c r="F38" s="383" t="n">
        <v>0.75</v>
      </c>
      <c r="G38" s="38" t="n">
        <v>8</v>
      </c>
      <c r="H38" s="383" t="n">
        <v>6</v>
      </c>
      <c r="I38" s="383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85" t="n"/>
      <c r="P38" s="385" t="n"/>
      <c r="Q38" s="385" t="n"/>
      <c r="R38" s="351" t="n"/>
      <c r="S38" s="40" t="inlineStr"/>
      <c r="T38" s="40" t="inlineStr"/>
      <c r="U38" s="41" t="inlineStr">
        <is>
          <t>кор</t>
        </is>
      </c>
      <c r="V38" s="386" t="n">
        <v>0</v>
      </c>
      <c r="W38" s="387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3" t="n">
        <v>4607111036292</v>
      </c>
      <c r="E39" s="351" t="n"/>
      <c r="F39" s="383" t="n">
        <v>0.75</v>
      </c>
      <c r="G39" s="38" t="n">
        <v>8</v>
      </c>
      <c r="H39" s="383" t="n">
        <v>6</v>
      </c>
      <c r="I39" s="383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85" t="n"/>
      <c r="P39" s="385" t="n"/>
      <c r="Q39" s="385" t="n"/>
      <c r="R39" s="351" t="n"/>
      <c r="S39" s="40" t="inlineStr"/>
      <c r="T39" s="40" t="inlineStr"/>
      <c r="U39" s="41" t="inlineStr">
        <is>
          <t>кор</t>
        </is>
      </c>
      <c r="V39" s="386" t="n">
        <v>75</v>
      </c>
      <c r="W39" s="387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8" t="n"/>
      <c r="N40" s="389" t="inlineStr">
        <is>
          <t>Итого</t>
        </is>
      </c>
      <c r="O40" s="359" t="n"/>
      <c r="P40" s="359" t="n"/>
      <c r="Q40" s="359" t="n"/>
      <c r="R40" s="359" t="n"/>
      <c r="S40" s="359" t="n"/>
      <c r="T40" s="360" t="n"/>
      <c r="U40" s="43" t="inlineStr">
        <is>
          <t>кор</t>
        </is>
      </c>
      <c r="V40" s="390">
        <f>IFERROR(SUM(V36:V39),"0")</f>
        <v/>
      </c>
      <c r="W40" s="390">
        <f>IFERROR(SUM(W36:W39),"0")</f>
        <v/>
      </c>
      <c r="X40" s="390">
        <f>IFERROR(IF(X36="",0,X36),"0")+IFERROR(IF(X37="",0,X37),"0")+IFERROR(IF(X38="",0,X38),"0")+IFERROR(IF(X39="",0,X39),"0")</f>
        <v/>
      </c>
      <c r="Y40" s="391" t="n"/>
      <c r="Z40" s="39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8" t="n"/>
      <c r="N41" s="389" t="inlineStr">
        <is>
          <t>Итого</t>
        </is>
      </c>
      <c r="O41" s="359" t="n"/>
      <c r="P41" s="359" t="n"/>
      <c r="Q41" s="359" t="n"/>
      <c r="R41" s="359" t="n"/>
      <c r="S41" s="359" t="n"/>
      <c r="T41" s="360" t="n"/>
      <c r="U41" s="43" t="inlineStr">
        <is>
          <t>кг</t>
        </is>
      </c>
      <c r="V41" s="390">
        <f>IFERROR(SUMPRODUCT(V36:V39*H36:H39),"0")</f>
        <v/>
      </c>
      <c r="W41" s="390">
        <f>IFERROR(SUMPRODUCT(W36:W39*H36:H39),"0")</f>
        <v/>
      </c>
      <c r="X41" s="43" t="n"/>
      <c r="Y41" s="391" t="n"/>
      <c r="Z41" s="391" t="n"/>
    </row>
    <row r="42" ht="16.5" customHeight="1">
      <c r="A42" s="207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7" t="n"/>
      <c r="Z42" s="207" t="n"/>
    </row>
    <row r="43" ht="14.25" customHeight="1">
      <c r="A43" s="196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6" t="n"/>
      <c r="Z43" s="196" t="n"/>
    </row>
    <row r="44" ht="27" customHeight="1">
      <c r="A44" s="64" t="inlineStr">
        <is>
          <t>SU002914</t>
        </is>
      </c>
      <c r="B44" s="64" t="inlineStr">
        <is>
          <t>P003337</t>
        </is>
      </c>
      <c r="C44" s="37" t="n">
        <v>4301190022</v>
      </c>
      <c r="D44" s="183" t="n">
        <v>4607111037053</v>
      </c>
      <c r="E44" s="351" t="n"/>
      <c r="F44" s="383" t="n">
        <v>0.2</v>
      </c>
      <c r="G44" s="38" t="n">
        <v>6</v>
      </c>
      <c r="H44" s="383" t="n">
        <v>1.2</v>
      </c>
      <c r="I44" s="383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400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O44" s="385" t="n"/>
      <c r="P44" s="385" t="n"/>
      <c r="Q44" s="385" t="n"/>
      <c r="R44" s="351" t="n"/>
      <c r="S44" s="40" t="inlineStr"/>
      <c r="T44" s="40" t="inlineStr"/>
      <c r="U44" s="41" t="inlineStr">
        <is>
          <t>кор</t>
        </is>
      </c>
      <c r="V44" s="386" t="n">
        <v>20</v>
      </c>
      <c r="W44" s="387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3" t="n">
        <v>4607111037060</v>
      </c>
      <c r="E45" s="351" t="n"/>
      <c r="F45" s="383" t="n">
        <v>0.2</v>
      </c>
      <c r="G45" s="38" t="n">
        <v>6</v>
      </c>
      <c r="H45" s="383" t="n">
        <v>1.2</v>
      </c>
      <c r="I45" s="383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401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85" t="n"/>
      <c r="P45" s="385" t="n"/>
      <c r="Q45" s="385" t="n"/>
      <c r="R45" s="351" t="n"/>
      <c r="S45" s="40" t="inlineStr"/>
      <c r="T45" s="40" t="inlineStr"/>
      <c r="U45" s="41" t="inlineStr">
        <is>
          <t>кор</t>
        </is>
      </c>
      <c r="V45" s="386" t="n">
        <v>40</v>
      </c>
      <c r="W45" s="387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8" t="n"/>
      <c r="N46" s="389" t="inlineStr">
        <is>
          <t>Итого</t>
        </is>
      </c>
      <c r="O46" s="359" t="n"/>
      <c r="P46" s="359" t="n"/>
      <c r="Q46" s="359" t="n"/>
      <c r="R46" s="359" t="n"/>
      <c r="S46" s="359" t="n"/>
      <c r="T46" s="360" t="n"/>
      <c r="U46" s="43" t="inlineStr">
        <is>
          <t>кор</t>
        </is>
      </c>
      <c r="V46" s="390">
        <f>IFERROR(SUM(V44:V45),"0")</f>
        <v/>
      </c>
      <c r="W46" s="390">
        <f>IFERROR(SUM(W44:W45),"0")</f>
        <v/>
      </c>
      <c r="X46" s="390">
        <f>IFERROR(IF(X44="",0,X44),"0")+IFERROR(IF(X45="",0,X45),"0")</f>
        <v/>
      </c>
      <c r="Y46" s="391" t="n"/>
      <c r="Z46" s="39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8" t="n"/>
      <c r="N47" s="389" t="inlineStr">
        <is>
          <t>Итого</t>
        </is>
      </c>
      <c r="O47" s="359" t="n"/>
      <c r="P47" s="359" t="n"/>
      <c r="Q47" s="359" t="n"/>
      <c r="R47" s="359" t="n"/>
      <c r="S47" s="359" t="n"/>
      <c r="T47" s="360" t="n"/>
      <c r="U47" s="43" t="inlineStr">
        <is>
          <t>кг</t>
        </is>
      </c>
      <c r="V47" s="390">
        <f>IFERROR(SUMPRODUCT(V44:V45*H44:H45),"0")</f>
        <v/>
      </c>
      <c r="W47" s="390">
        <f>IFERROR(SUMPRODUCT(W44:W45*H44:H45),"0")</f>
        <v/>
      </c>
      <c r="X47" s="43" t="n"/>
      <c r="Y47" s="391" t="n"/>
      <c r="Z47" s="391" t="n"/>
    </row>
    <row r="48" ht="16.5" customHeight="1">
      <c r="A48" s="207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7" t="n"/>
      <c r="Z48" s="207" t="n"/>
    </row>
    <row r="49" ht="14.25" customHeight="1">
      <c r="A49" s="196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6" t="n"/>
      <c r="Z49" s="196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3" t="n">
        <v>4607111037190</v>
      </c>
      <c r="E50" s="351" t="n"/>
      <c r="F50" s="383" t="n">
        <v>0.43</v>
      </c>
      <c r="G50" s="38" t="n">
        <v>16</v>
      </c>
      <c r="H50" s="383" t="n">
        <v>6.88</v>
      </c>
      <c r="I50" s="383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402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O50" s="385" t="n"/>
      <c r="P50" s="385" t="n"/>
      <c r="Q50" s="385" t="n"/>
      <c r="R50" s="351" t="n"/>
      <c r="S50" s="40" t="inlineStr"/>
      <c r="T50" s="40" t="inlineStr"/>
      <c r="U50" s="41" t="inlineStr">
        <is>
          <t>кор</t>
        </is>
      </c>
      <c r="V50" s="386" t="n">
        <v>0</v>
      </c>
      <c r="W50" s="387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3" t="n">
        <v>4607111037183</v>
      </c>
      <c r="E51" s="351" t="n"/>
      <c r="F51" s="383" t="n">
        <v>0.9</v>
      </c>
      <c r="G51" s="38" t="n">
        <v>8</v>
      </c>
      <c r="H51" s="383" t="n">
        <v>7.2</v>
      </c>
      <c r="I51" s="383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403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O51" s="385" t="n"/>
      <c r="P51" s="385" t="n"/>
      <c r="Q51" s="385" t="n"/>
      <c r="R51" s="351" t="n"/>
      <c r="S51" s="40" t="inlineStr"/>
      <c r="T51" s="40" t="inlineStr"/>
      <c r="U51" s="41" t="inlineStr">
        <is>
          <t>кор</t>
        </is>
      </c>
      <c r="V51" s="386" t="n">
        <v>50</v>
      </c>
      <c r="W51" s="387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3" t="n">
        <v>4607111037091</v>
      </c>
      <c r="E52" s="351" t="n"/>
      <c r="F52" s="383" t="n">
        <v>0.43</v>
      </c>
      <c r="G52" s="38" t="n">
        <v>16</v>
      </c>
      <c r="H52" s="383" t="n">
        <v>6.88</v>
      </c>
      <c r="I52" s="383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404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O52" s="385" t="n"/>
      <c r="P52" s="385" t="n"/>
      <c r="Q52" s="385" t="n"/>
      <c r="R52" s="351" t="n"/>
      <c r="S52" s="40" t="inlineStr"/>
      <c r="T52" s="40" t="inlineStr"/>
      <c r="U52" s="41" t="inlineStr">
        <is>
          <t>кор</t>
        </is>
      </c>
      <c r="V52" s="386" t="n">
        <v>30</v>
      </c>
      <c r="W52" s="387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3" t="n">
        <v>4607111036902</v>
      </c>
      <c r="E53" s="351" t="n"/>
      <c r="F53" s="383" t="n">
        <v>0.9</v>
      </c>
      <c r="G53" s="38" t="n">
        <v>8</v>
      </c>
      <c r="H53" s="383" t="n">
        <v>7.2</v>
      </c>
      <c r="I53" s="383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405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O53" s="385" t="n"/>
      <c r="P53" s="385" t="n"/>
      <c r="Q53" s="385" t="n"/>
      <c r="R53" s="351" t="n"/>
      <c r="S53" s="40" t="inlineStr"/>
      <c r="T53" s="40" t="inlineStr"/>
      <c r="U53" s="41" t="inlineStr">
        <is>
          <t>кор</t>
        </is>
      </c>
      <c r="V53" s="386" t="n">
        <v>10</v>
      </c>
      <c r="W53" s="387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3" t="n">
        <v>4607111036858</v>
      </c>
      <c r="E54" s="351" t="n"/>
      <c r="F54" s="383" t="n">
        <v>0.43</v>
      </c>
      <c r="G54" s="38" t="n">
        <v>16</v>
      </c>
      <c r="H54" s="383" t="n">
        <v>6.88</v>
      </c>
      <c r="I54" s="383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6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O54" s="385" t="n"/>
      <c r="P54" s="385" t="n"/>
      <c r="Q54" s="385" t="n"/>
      <c r="R54" s="351" t="n"/>
      <c r="S54" s="40" t="inlineStr"/>
      <c r="T54" s="40" t="inlineStr"/>
      <c r="U54" s="41" t="inlineStr">
        <is>
          <t>кор</t>
        </is>
      </c>
      <c r="V54" s="386" t="n">
        <v>0</v>
      </c>
      <c r="W54" s="387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3" t="n">
        <v>4607111036889</v>
      </c>
      <c r="E55" s="351" t="n"/>
      <c r="F55" s="383" t="n">
        <v>0.9</v>
      </c>
      <c r="G55" s="38" t="n">
        <v>8</v>
      </c>
      <c r="H55" s="383" t="n">
        <v>7.2</v>
      </c>
      <c r="I55" s="383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7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O55" s="385" t="n"/>
      <c r="P55" s="385" t="n"/>
      <c r="Q55" s="385" t="n"/>
      <c r="R55" s="351" t="n"/>
      <c r="S55" s="40" t="inlineStr"/>
      <c r="T55" s="40" t="inlineStr"/>
      <c r="U55" s="41" t="inlineStr">
        <is>
          <t>кор</t>
        </is>
      </c>
      <c r="V55" s="386" t="n">
        <v>93</v>
      </c>
      <c r="W55" s="387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8" t="n"/>
      <c r="N56" s="389" t="inlineStr">
        <is>
          <t>Итого</t>
        </is>
      </c>
      <c r="O56" s="359" t="n"/>
      <c r="P56" s="359" t="n"/>
      <c r="Q56" s="359" t="n"/>
      <c r="R56" s="359" t="n"/>
      <c r="S56" s="359" t="n"/>
      <c r="T56" s="360" t="n"/>
      <c r="U56" s="43" t="inlineStr">
        <is>
          <t>кор</t>
        </is>
      </c>
      <c r="V56" s="390">
        <f>IFERROR(SUM(V50:V55),"0")</f>
        <v/>
      </c>
      <c r="W56" s="390">
        <f>IFERROR(SUM(W50:W55),"0")</f>
        <v/>
      </c>
      <c r="X56" s="390">
        <f>IFERROR(IF(X50="",0,X50),"0")+IFERROR(IF(X51="",0,X51),"0")+IFERROR(IF(X52="",0,X52),"0")+IFERROR(IF(X53="",0,X53),"0")+IFERROR(IF(X54="",0,X54),"0")+IFERROR(IF(X55="",0,X55),"0")</f>
        <v/>
      </c>
      <c r="Y56" s="391" t="n"/>
      <c r="Z56" s="39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8" t="n"/>
      <c r="N57" s="389" t="inlineStr">
        <is>
          <t>Итого</t>
        </is>
      </c>
      <c r="O57" s="359" t="n"/>
      <c r="P57" s="359" t="n"/>
      <c r="Q57" s="359" t="n"/>
      <c r="R57" s="359" t="n"/>
      <c r="S57" s="359" t="n"/>
      <c r="T57" s="360" t="n"/>
      <c r="U57" s="43" t="inlineStr">
        <is>
          <t>кг</t>
        </is>
      </c>
      <c r="V57" s="390">
        <f>IFERROR(SUMPRODUCT(V50:V55*H50:H55),"0")</f>
        <v/>
      </c>
      <c r="W57" s="390">
        <f>IFERROR(SUMPRODUCT(W50:W55*H50:H55),"0")</f>
        <v/>
      </c>
      <c r="X57" s="43" t="n"/>
      <c r="Y57" s="391" t="n"/>
      <c r="Z57" s="391" t="n"/>
    </row>
    <row r="58" ht="16.5" customHeight="1">
      <c r="A58" s="207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7" t="n"/>
      <c r="Z58" s="207" t="n"/>
    </row>
    <row r="59" ht="14.25" customHeight="1">
      <c r="A59" s="196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6" t="n"/>
      <c r="Z59" s="196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3" t="n">
        <v>4607111037411</v>
      </c>
      <c r="E60" s="351" t="n"/>
      <c r="F60" s="383" t="n">
        <v>2.7</v>
      </c>
      <c r="G60" s="38" t="n">
        <v>1</v>
      </c>
      <c r="H60" s="383" t="n">
        <v>2.7</v>
      </c>
      <c r="I60" s="383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8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O60" s="385" t="n"/>
      <c r="P60" s="385" t="n"/>
      <c r="Q60" s="385" t="n"/>
      <c r="R60" s="351" t="n"/>
      <c r="S60" s="40" t="inlineStr"/>
      <c r="T60" s="40" t="inlineStr"/>
      <c r="U60" s="41" t="inlineStr">
        <is>
          <t>кор</t>
        </is>
      </c>
      <c r="V60" s="386" t="n">
        <v>0</v>
      </c>
      <c r="W60" s="387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3" t="n">
        <v>4607111036728</v>
      </c>
      <c r="E61" s="351" t="n"/>
      <c r="F61" s="383" t="n">
        <v>5</v>
      </c>
      <c r="G61" s="38" t="n">
        <v>1</v>
      </c>
      <c r="H61" s="383" t="n">
        <v>5</v>
      </c>
      <c r="I61" s="383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9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O61" s="385" t="n"/>
      <c r="P61" s="385" t="n"/>
      <c r="Q61" s="385" t="n"/>
      <c r="R61" s="351" t="n"/>
      <c r="S61" s="40" t="inlineStr"/>
      <c r="T61" s="40" t="inlineStr"/>
      <c r="U61" s="41" t="inlineStr">
        <is>
          <t>кор</t>
        </is>
      </c>
      <c r="V61" s="386" t="n">
        <v>350</v>
      </c>
      <c r="W61" s="387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8" t="n"/>
      <c r="N62" s="389" t="inlineStr">
        <is>
          <t>Итого</t>
        </is>
      </c>
      <c r="O62" s="359" t="n"/>
      <c r="P62" s="359" t="n"/>
      <c r="Q62" s="359" t="n"/>
      <c r="R62" s="359" t="n"/>
      <c r="S62" s="359" t="n"/>
      <c r="T62" s="360" t="n"/>
      <c r="U62" s="43" t="inlineStr">
        <is>
          <t>кор</t>
        </is>
      </c>
      <c r="V62" s="390">
        <f>IFERROR(SUM(V60:V61),"0")</f>
        <v/>
      </c>
      <c r="W62" s="390">
        <f>IFERROR(SUM(W60:W61),"0")</f>
        <v/>
      </c>
      <c r="X62" s="390">
        <f>IFERROR(IF(X60="",0,X60),"0")+IFERROR(IF(X61="",0,X61),"0")</f>
        <v/>
      </c>
      <c r="Y62" s="391" t="n"/>
      <c r="Z62" s="39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8" t="n"/>
      <c r="N63" s="389" t="inlineStr">
        <is>
          <t>Итого</t>
        </is>
      </c>
      <c r="O63" s="359" t="n"/>
      <c r="P63" s="359" t="n"/>
      <c r="Q63" s="359" t="n"/>
      <c r="R63" s="359" t="n"/>
      <c r="S63" s="359" t="n"/>
      <c r="T63" s="360" t="n"/>
      <c r="U63" s="43" t="inlineStr">
        <is>
          <t>кг</t>
        </is>
      </c>
      <c r="V63" s="390">
        <f>IFERROR(SUMPRODUCT(V60:V61*H60:H61),"0")</f>
        <v/>
      </c>
      <c r="W63" s="390">
        <f>IFERROR(SUMPRODUCT(W60:W61*H60:H61),"0")</f>
        <v/>
      </c>
      <c r="X63" s="43" t="n"/>
      <c r="Y63" s="391" t="n"/>
      <c r="Z63" s="391" t="n"/>
    </row>
    <row r="64" ht="16.5" customHeight="1">
      <c r="A64" s="207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7" t="n"/>
      <c r="Z64" s="207" t="n"/>
    </row>
    <row r="65" ht="14.25" customHeight="1">
      <c r="A65" s="196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6" t="n"/>
      <c r="Z65" s="196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3" t="n">
        <v>4607111033659</v>
      </c>
      <c r="E66" s="351" t="n"/>
      <c r="F66" s="383" t="n">
        <v>0.3</v>
      </c>
      <c r="G66" s="38" t="n">
        <v>12</v>
      </c>
      <c r="H66" s="383" t="n">
        <v>3.6</v>
      </c>
      <c r="I66" s="383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1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85" t="n"/>
      <c r="P66" s="385" t="n"/>
      <c r="Q66" s="385" t="n"/>
      <c r="R66" s="351" t="n"/>
      <c r="S66" s="40" t="inlineStr"/>
      <c r="T66" s="40" t="inlineStr"/>
      <c r="U66" s="41" t="inlineStr">
        <is>
          <t>кор</t>
        </is>
      </c>
      <c r="V66" s="386" t="n">
        <v>0</v>
      </c>
      <c r="W66" s="387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8" t="n"/>
      <c r="N67" s="389" t="inlineStr">
        <is>
          <t>Итого</t>
        </is>
      </c>
      <c r="O67" s="359" t="n"/>
      <c r="P67" s="359" t="n"/>
      <c r="Q67" s="359" t="n"/>
      <c r="R67" s="359" t="n"/>
      <c r="S67" s="359" t="n"/>
      <c r="T67" s="360" t="n"/>
      <c r="U67" s="43" t="inlineStr">
        <is>
          <t>кор</t>
        </is>
      </c>
      <c r="V67" s="390">
        <f>IFERROR(SUM(V66:V66),"0")</f>
        <v/>
      </c>
      <c r="W67" s="390">
        <f>IFERROR(SUM(W66:W66),"0")</f>
        <v/>
      </c>
      <c r="X67" s="390">
        <f>IFERROR(IF(X66="",0,X66),"0")</f>
        <v/>
      </c>
      <c r="Y67" s="391" t="n"/>
      <c r="Z67" s="39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8" t="n"/>
      <c r="N68" s="389" t="inlineStr">
        <is>
          <t>Итого</t>
        </is>
      </c>
      <c r="O68" s="359" t="n"/>
      <c r="P68" s="359" t="n"/>
      <c r="Q68" s="359" t="n"/>
      <c r="R68" s="359" t="n"/>
      <c r="S68" s="359" t="n"/>
      <c r="T68" s="360" t="n"/>
      <c r="U68" s="43" t="inlineStr">
        <is>
          <t>кг</t>
        </is>
      </c>
      <c r="V68" s="390">
        <f>IFERROR(SUMPRODUCT(V66:V66*H66:H66),"0")</f>
        <v/>
      </c>
      <c r="W68" s="390">
        <f>IFERROR(SUMPRODUCT(W66:W66*H66:H66),"0")</f>
        <v/>
      </c>
      <c r="X68" s="43" t="n"/>
      <c r="Y68" s="391" t="n"/>
      <c r="Z68" s="391" t="n"/>
    </row>
    <row r="69" ht="16.5" customHeight="1">
      <c r="A69" s="207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7" t="n"/>
      <c r="Z69" s="207" t="n"/>
    </row>
    <row r="70" ht="14.25" customHeight="1">
      <c r="A70" s="196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6" t="n"/>
      <c r="Z70" s="196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3" t="n">
        <v>4607111034137</v>
      </c>
      <c r="E71" s="351" t="n"/>
      <c r="F71" s="383" t="n">
        <v>0.3</v>
      </c>
      <c r="G71" s="38" t="n">
        <v>12</v>
      </c>
      <c r="H71" s="383" t="n">
        <v>3.6</v>
      </c>
      <c r="I71" s="383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1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85" t="n"/>
      <c r="P71" s="385" t="n"/>
      <c r="Q71" s="385" t="n"/>
      <c r="R71" s="351" t="n"/>
      <c r="S71" s="40" t="inlineStr"/>
      <c r="T71" s="40" t="inlineStr"/>
      <c r="U71" s="41" t="inlineStr">
        <is>
          <t>кор</t>
        </is>
      </c>
      <c r="V71" s="386" t="n">
        <v>50</v>
      </c>
      <c r="W71" s="387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3" t="n">
        <v>4607111034120</v>
      </c>
      <c r="E72" s="351" t="n"/>
      <c r="F72" s="383" t="n">
        <v>0.3</v>
      </c>
      <c r="G72" s="38" t="n">
        <v>12</v>
      </c>
      <c r="H72" s="383" t="n">
        <v>3.6</v>
      </c>
      <c r="I72" s="383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1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85" t="n"/>
      <c r="P72" s="385" t="n"/>
      <c r="Q72" s="385" t="n"/>
      <c r="R72" s="351" t="n"/>
      <c r="S72" s="40" t="inlineStr"/>
      <c r="T72" s="40" t="inlineStr"/>
      <c r="U72" s="41" t="inlineStr">
        <is>
          <t>кор</t>
        </is>
      </c>
      <c r="V72" s="386" t="n">
        <v>50</v>
      </c>
      <c r="W72" s="387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8" t="n"/>
      <c r="N73" s="389" t="inlineStr">
        <is>
          <t>Итого</t>
        </is>
      </c>
      <c r="O73" s="359" t="n"/>
      <c r="P73" s="359" t="n"/>
      <c r="Q73" s="359" t="n"/>
      <c r="R73" s="359" t="n"/>
      <c r="S73" s="359" t="n"/>
      <c r="T73" s="360" t="n"/>
      <c r="U73" s="43" t="inlineStr">
        <is>
          <t>кор</t>
        </is>
      </c>
      <c r="V73" s="390">
        <f>IFERROR(SUM(V71:V72),"0")</f>
        <v/>
      </c>
      <c r="W73" s="390">
        <f>IFERROR(SUM(W71:W72),"0")</f>
        <v/>
      </c>
      <c r="X73" s="390">
        <f>IFERROR(IF(X71="",0,X71),"0")+IFERROR(IF(X72="",0,X72),"0")</f>
        <v/>
      </c>
      <c r="Y73" s="391" t="n"/>
      <c r="Z73" s="39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8" t="n"/>
      <c r="N74" s="389" t="inlineStr">
        <is>
          <t>Итого</t>
        </is>
      </c>
      <c r="O74" s="359" t="n"/>
      <c r="P74" s="359" t="n"/>
      <c r="Q74" s="359" t="n"/>
      <c r="R74" s="359" t="n"/>
      <c r="S74" s="359" t="n"/>
      <c r="T74" s="360" t="n"/>
      <c r="U74" s="43" t="inlineStr">
        <is>
          <t>кг</t>
        </is>
      </c>
      <c r="V74" s="390">
        <f>IFERROR(SUMPRODUCT(V71:V72*H71:H72),"0")</f>
        <v/>
      </c>
      <c r="W74" s="390">
        <f>IFERROR(SUMPRODUCT(W71:W72*H71:H72),"0")</f>
        <v/>
      </c>
      <c r="X74" s="43" t="n"/>
      <c r="Y74" s="391" t="n"/>
      <c r="Z74" s="391" t="n"/>
    </row>
    <row r="75" ht="16.5" customHeight="1">
      <c r="A75" s="207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7" t="n"/>
      <c r="Z75" s="207" t="n"/>
    </row>
    <row r="76" ht="14.25" customHeight="1">
      <c r="A76" s="196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6" t="n"/>
      <c r="Z76" s="196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3" t="n">
        <v>4607111036407</v>
      </c>
      <c r="E77" s="351" t="n"/>
      <c r="F77" s="383" t="n">
        <v>0.3</v>
      </c>
      <c r="G77" s="38" t="n">
        <v>14</v>
      </c>
      <c r="H77" s="383" t="n">
        <v>4.2</v>
      </c>
      <c r="I77" s="383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13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85" t="n"/>
      <c r="P77" s="385" t="n"/>
      <c r="Q77" s="385" t="n"/>
      <c r="R77" s="351" t="n"/>
      <c r="S77" s="40" t="inlineStr"/>
      <c r="T77" s="40" t="inlineStr"/>
      <c r="U77" s="41" t="inlineStr">
        <is>
          <t>кор</t>
        </is>
      </c>
      <c r="V77" s="386" t="n">
        <v>0</v>
      </c>
      <c r="W77" s="387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3" t="n">
        <v>4607111033628</v>
      </c>
      <c r="E78" s="351" t="n"/>
      <c r="F78" s="383" t="n">
        <v>0.3</v>
      </c>
      <c r="G78" s="38" t="n">
        <v>12</v>
      </c>
      <c r="H78" s="383" t="n">
        <v>3.6</v>
      </c>
      <c r="I78" s="383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14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85" t="n"/>
      <c r="P78" s="385" t="n"/>
      <c r="Q78" s="385" t="n"/>
      <c r="R78" s="351" t="n"/>
      <c r="S78" s="40" t="inlineStr"/>
      <c r="T78" s="40" t="inlineStr"/>
      <c r="U78" s="41" t="inlineStr">
        <is>
          <t>кор</t>
        </is>
      </c>
      <c r="V78" s="386" t="n">
        <v>15</v>
      </c>
      <c r="W78" s="387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3" t="n">
        <v>4607111033451</v>
      </c>
      <c r="E79" s="351" t="n"/>
      <c r="F79" s="383" t="n">
        <v>0.3</v>
      </c>
      <c r="G79" s="38" t="n">
        <v>12</v>
      </c>
      <c r="H79" s="383" t="n">
        <v>3.6</v>
      </c>
      <c r="I79" s="383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15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85" t="n"/>
      <c r="P79" s="385" t="n"/>
      <c r="Q79" s="385" t="n"/>
      <c r="R79" s="351" t="n"/>
      <c r="S79" s="40" t="inlineStr"/>
      <c r="T79" s="40" t="inlineStr"/>
      <c r="U79" s="41" t="inlineStr">
        <is>
          <t>кор</t>
        </is>
      </c>
      <c r="V79" s="386" t="n">
        <v>73</v>
      </c>
      <c r="W79" s="387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3" t="n">
        <v>4607111035141</v>
      </c>
      <c r="E80" s="351" t="n"/>
      <c r="F80" s="383" t="n">
        <v>0.3</v>
      </c>
      <c r="G80" s="38" t="n">
        <v>12</v>
      </c>
      <c r="H80" s="383" t="n">
        <v>3.6</v>
      </c>
      <c r="I80" s="383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6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85" t="n"/>
      <c r="P80" s="385" t="n"/>
      <c r="Q80" s="385" t="n"/>
      <c r="R80" s="351" t="n"/>
      <c r="S80" s="40" t="inlineStr"/>
      <c r="T80" s="40" t="inlineStr"/>
      <c r="U80" s="41" t="inlineStr">
        <is>
          <t>кор</t>
        </is>
      </c>
      <c r="V80" s="386" t="n">
        <v>0</v>
      </c>
      <c r="W80" s="387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3" t="n">
        <v>4607111035028</v>
      </c>
      <c r="E81" s="351" t="n"/>
      <c r="F81" s="383" t="n">
        <v>0.48</v>
      </c>
      <c r="G81" s="38" t="n">
        <v>8</v>
      </c>
      <c r="H81" s="383" t="n">
        <v>3.84</v>
      </c>
      <c r="I81" s="383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7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85" t="n"/>
      <c r="P81" s="385" t="n"/>
      <c r="Q81" s="385" t="n"/>
      <c r="R81" s="351" t="n"/>
      <c r="S81" s="40" t="inlineStr"/>
      <c r="T81" s="40" t="inlineStr"/>
      <c r="U81" s="41" t="inlineStr">
        <is>
          <t>кор</t>
        </is>
      </c>
      <c r="V81" s="386" t="n">
        <v>0</v>
      </c>
      <c r="W81" s="387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3" t="n">
        <v>4607111033444</v>
      </c>
      <c r="E82" s="351" t="n"/>
      <c r="F82" s="383" t="n">
        <v>0.3</v>
      </c>
      <c r="G82" s="38" t="n">
        <v>12</v>
      </c>
      <c r="H82" s="383" t="n">
        <v>3.6</v>
      </c>
      <c r="I82" s="383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8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85" t="n"/>
      <c r="P82" s="385" t="n"/>
      <c r="Q82" s="385" t="n"/>
      <c r="R82" s="351" t="n"/>
      <c r="S82" s="40" t="inlineStr"/>
      <c r="T82" s="40" t="inlineStr"/>
      <c r="U82" s="41" t="inlineStr">
        <is>
          <t>кор</t>
        </is>
      </c>
      <c r="V82" s="386" t="n">
        <v>94</v>
      </c>
      <c r="W82" s="387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8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8" t="n"/>
      <c r="N83" s="389" t="inlineStr">
        <is>
          <t>Итого</t>
        </is>
      </c>
      <c r="O83" s="359" t="n"/>
      <c r="P83" s="359" t="n"/>
      <c r="Q83" s="359" t="n"/>
      <c r="R83" s="359" t="n"/>
      <c r="S83" s="359" t="n"/>
      <c r="T83" s="360" t="n"/>
      <c r="U83" s="43" t="inlineStr">
        <is>
          <t>кор</t>
        </is>
      </c>
      <c r="V83" s="390">
        <f>IFERROR(SUM(V77:V82),"0")</f>
        <v/>
      </c>
      <c r="W83" s="390">
        <f>IFERROR(SUM(W77:W82),"0")</f>
        <v/>
      </c>
      <c r="X83" s="390">
        <f>IFERROR(IF(X77="",0,X77),"0")+IFERROR(IF(X78="",0,X78),"0")+IFERROR(IF(X79="",0,X79),"0")+IFERROR(IF(X80="",0,X80),"0")+IFERROR(IF(X81="",0,X81),"0")+IFERROR(IF(X82="",0,X82),"0")</f>
        <v/>
      </c>
      <c r="Y83" s="391" t="n"/>
      <c r="Z83" s="39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8" t="n"/>
      <c r="N84" s="389" t="inlineStr">
        <is>
          <t>Итого</t>
        </is>
      </c>
      <c r="O84" s="359" t="n"/>
      <c r="P84" s="359" t="n"/>
      <c r="Q84" s="359" t="n"/>
      <c r="R84" s="359" t="n"/>
      <c r="S84" s="359" t="n"/>
      <c r="T84" s="360" t="n"/>
      <c r="U84" s="43" t="inlineStr">
        <is>
          <t>кг</t>
        </is>
      </c>
      <c r="V84" s="390">
        <f>IFERROR(SUMPRODUCT(V77:V82*H77:H82),"0")</f>
        <v/>
      </c>
      <c r="W84" s="390">
        <f>IFERROR(SUMPRODUCT(W77:W82*H77:H82),"0")</f>
        <v/>
      </c>
      <c r="X84" s="43" t="n"/>
      <c r="Y84" s="391" t="n"/>
      <c r="Z84" s="391" t="n"/>
    </row>
    <row r="85" ht="16.5" customHeight="1">
      <c r="A85" s="207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7" t="n"/>
      <c r="Z85" s="207" t="n"/>
    </row>
    <row r="86" ht="14.25" customHeight="1">
      <c r="A86" s="196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6" t="n"/>
      <c r="Z86" s="196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3" t="n">
        <v>4607025784012</v>
      </c>
      <c r="E87" s="351" t="n"/>
      <c r="F87" s="383" t="n">
        <v>0.09</v>
      </c>
      <c r="G87" s="38" t="n">
        <v>24</v>
      </c>
      <c r="H87" s="383" t="n">
        <v>2.16</v>
      </c>
      <c r="I87" s="383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9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85" t="n"/>
      <c r="P87" s="385" t="n"/>
      <c r="Q87" s="385" t="n"/>
      <c r="R87" s="351" t="n"/>
      <c r="S87" s="40" t="inlineStr"/>
      <c r="T87" s="40" t="inlineStr"/>
      <c r="U87" s="41" t="inlineStr">
        <is>
          <t>кор</t>
        </is>
      </c>
      <c r="V87" s="386" t="n">
        <v>0</v>
      </c>
      <c r="W87" s="387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3" t="n">
        <v>4607025784319</v>
      </c>
      <c r="E88" s="351" t="n"/>
      <c r="F88" s="383" t="n">
        <v>0.36</v>
      </c>
      <c r="G88" s="38" t="n">
        <v>10</v>
      </c>
      <c r="H88" s="383" t="n">
        <v>3.6</v>
      </c>
      <c r="I88" s="383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20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85" t="n"/>
      <c r="P88" s="385" t="n"/>
      <c r="Q88" s="385" t="n"/>
      <c r="R88" s="351" t="n"/>
      <c r="S88" s="40" t="inlineStr"/>
      <c r="T88" s="40" t="inlineStr"/>
      <c r="U88" s="41" t="inlineStr">
        <is>
          <t>кор</t>
        </is>
      </c>
      <c r="V88" s="386" t="n">
        <v>0</v>
      </c>
      <c r="W88" s="387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3" t="n">
        <v>4607111035370</v>
      </c>
      <c r="E89" s="351" t="n"/>
      <c r="F89" s="383" t="n">
        <v>0.14</v>
      </c>
      <c r="G89" s="38" t="n">
        <v>22</v>
      </c>
      <c r="H89" s="383" t="n">
        <v>3.08</v>
      </c>
      <c r="I89" s="383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21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85" t="n"/>
      <c r="P89" s="385" t="n"/>
      <c r="Q89" s="385" t="n"/>
      <c r="R89" s="351" t="n"/>
      <c r="S89" s="40" t="inlineStr"/>
      <c r="T89" s="40" t="inlineStr"/>
      <c r="U89" s="41" t="inlineStr">
        <is>
          <t>кор</t>
        </is>
      </c>
      <c r="V89" s="386" t="n">
        <v>0</v>
      </c>
      <c r="W89" s="387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8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8" t="n"/>
      <c r="N90" s="389" t="inlineStr">
        <is>
          <t>Итого</t>
        </is>
      </c>
      <c r="O90" s="359" t="n"/>
      <c r="P90" s="359" t="n"/>
      <c r="Q90" s="359" t="n"/>
      <c r="R90" s="359" t="n"/>
      <c r="S90" s="359" t="n"/>
      <c r="T90" s="360" t="n"/>
      <c r="U90" s="43" t="inlineStr">
        <is>
          <t>кор</t>
        </is>
      </c>
      <c r="V90" s="390">
        <f>IFERROR(SUM(V87:V89),"0")</f>
        <v/>
      </c>
      <c r="W90" s="390">
        <f>IFERROR(SUM(W87:W89),"0")</f>
        <v/>
      </c>
      <c r="X90" s="390">
        <f>IFERROR(IF(X87="",0,X87),"0")+IFERROR(IF(X88="",0,X88),"0")+IFERROR(IF(X89="",0,X89),"0")</f>
        <v/>
      </c>
      <c r="Y90" s="391" t="n"/>
      <c r="Z90" s="39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8" t="n"/>
      <c r="N91" s="389" t="inlineStr">
        <is>
          <t>Итого</t>
        </is>
      </c>
      <c r="O91" s="359" t="n"/>
      <c r="P91" s="359" t="n"/>
      <c r="Q91" s="359" t="n"/>
      <c r="R91" s="359" t="n"/>
      <c r="S91" s="359" t="n"/>
      <c r="T91" s="360" t="n"/>
      <c r="U91" s="43" t="inlineStr">
        <is>
          <t>кг</t>
        </is>
      </c>
      <c r="V91" s="390">
        <f>IFERROR(SUMPRODUCT(V87:V89*H87:H89),"0")</f>
        <v/>
      </c>
      <c r="W91" s="390">
        <f>IFERROR(SUMPRODUCT(W87:W89*H87:H89),"0")</f>
        <v/>
      </c>
      <c r="X91" s="43" t="n"/>
      <c r="Y91" s="391" t="n"/>
      <c r="Z91" s="391" t="n"/>
    </row>
    <row r="92" ht="16.5" customHeight="1">
      <c r="A92" s="207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7" t="n"/>
      <c r="Z92" s="207" t="n"/>
    </row>
    <row r="93" ht="14.25" customHeight="1">
      <c r="A93" s="196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6" t="n"/>
      <c r="Z93" s="196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3" t="n">
        <v>4607111033970</v>
      </c>
      <c r="E94" s="351" t="n"/>
      <c r="F94" s="383" t="n">
        <v>0.43</v>
      </c>
      <c r="G94" s="38" t="n">
        <v>16</v>
      </c>
      <c r="H94" s="383" t="n">
        <v>6.88</v>
      </c>
      <c r="I94" s="383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22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O94" s="385" t="n"/>
      <c r="P94" s="385" t="n"/>
      <c r="Q94" s="385" t="n"/>
      <c r="R94" s="351" t="n"/>
      <c r="S94" s="40" t="inlineStr"/>
      <c r="T94" s="40" t="inlineStr"/>
      <c r="U94" s="41" t="inlineStr">
        <is>
          <t>кор</t>
        </is>
      </c>
      <c r="V94" s="386" t="n">
        <v>30</v>
      </c>
      <c r="W94" s="387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3" t="n">
        <v>4607111034144</v>
      </c>
      <c r="E95" s="351" t="n"/>
      <c r="F95" s="383" t="n">
        <v>0.9</v>
      </c>
      <c r="G95" s="38" t="n">
        <v>8</v>
      </c>
      <c r="H95" s="383" t="n">
        <v>7.2</v>
      </c>
      <c r="I95" s="383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23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O95" s="385" t="n"/>
      <c r="P95" s="385" t="n"/>
      <c r="Q95" s="385" t="n"/>
      <c r="R95" s="351" t="n"/>
      <c r="S95" s="40" t="inlineStr"/>
      <c r="T95" s="40" t="inlineStr"/>
      <c r="U95" s="41" t="inlineStr">
        <is>
          <t>кор</t>
        </is>
      </c>
      <c r="V95" s="386" t="n">
        <v>304</v>
      </c>
      <c r="W95" s="387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3" t="n">
        <v>4607111033987</v>
      </c>
      <c r="E96" s="351" t="n"/>
      <c r="F96" s="383" t="n">
        <v>0.43</v>
      </c>
      <c r="G96" s="38" t="n">
        <v>16</v>
      </c>
      <c r="H96" s="383" t="n">
        <v>6.88</v>
      </c>
      <c r="I96" s="383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24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O96" s="385" t="n"/>
      <c r="P96" s="385" t="n"/>
      <c r="Q96" s="385" t="n"/>
      <c r="R96" s="351" t="n"/>
      <c r="S96" s="40" t="inlineStr"/>
      <c r="T96" s="40" t="inlineStr"/>
      <c r="U96" s="41" t="inlineStr">
        <is>
          <t>кор</t>
        </is>
      </c>
      <c r="V96" s="386" t="n">
        <v>40</v>
      </c>
      <c r="W96" s="387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3" t="n">
        <v>4607111034151</v>
      </c>
      <c r="E97" s="351" t="n"/>
      <c r="F97" s="383" t="n">
        <v>0.9</v>
      </c>
      <c r="G97" s="38" t="n">
        <v>8</v>
      </c>
      <c r="H97" s="383" t="n">
        <v>7.2</v>
      </c>
      <c r="I97" s="383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25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O97" s="385" t="n"/>
      <c r="P97" s="385" t="n"/>
      <c r="Q97" s="385" t="n"/>
      <c r="R97" s="351" t="n"/>
      <c r="S97" s="40" t="inlineStr"/>
      <c r="T97" s="40" t="inlineStr"/>
      <c r="U97" s="41" t="inlineStr">
        <is>
          <t>кор</t>
        </is>
      </c>
      <c r="V97" s="386" t="n">
        <v>267</v>
      </c>
      <c r="W97" s="387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183" t="n">
        <v>4607111038098</v>
      </c>
      <c r="E98" s="351" t="n"/>
      <c r="F98" s="383" t="n">
        <v>0.8</v>
      </c>
      <c r="G98" s="38" t="n">
        <v>8</v>
      </c>
      <c r="H98" s="383" t="n">
        <v>6.4</v>
      </c>
      <c r="I98" s="383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26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/>
      </c>
      <c r="O98" s="385" t="n"/>
      <c r="P98" s="385" t="n"/>
      <c r="Q98" s="385" t="n"/>
      <c r="R98" s="351" t="n"/>
      <c r="S98" s="40" t="inlineStr"/>
      <c r="T98" s="40" t="inlineStr"/>
      <c r="U98" s="41" t="inlineStr">
        <is>
          <t>кор</t>
        </is>
      </c>
      <c r="V98" s="386" t="n">
        <v>0</v>
      </c>
      <c r="W98" s="387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8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8" t="n"/>
      <c r="N99" s="389" t="inlineStr">
        <is>
          <t>Итого</t>
        </is>
      </c>
      <c r="O99" s="359" t="n"/>
      <c r="P99" s="359" t="n"/>
      <c r="Q99" s="359" t="n"/>
      <c r="R99" s="359" t="n"/>
      <c r="S99" s="359" t="n"/>
      <c r="T99" s="360" t="n"/>
      <c r="U99" s="43" t="inlineStr">
        <is>
          <t>кор</t>
        </is>
      </c>
      <c r="V99" s="390">
        <f>IFERROR(SUM(V94:V98),"0")</f>
        <v/>
      </c>
      <c r="W99" s="390">
        <f>IFERROR(SUM(W94:W98),"0")</f>
        <v/>
      </c>
      <c r="X99" s="390">
        <f>IFERROR(IF(X94="",0,X94),"0")+IFERROR(IF(X95="",0,X95),"0")+IFERROR(IF(X96="",0,X96),"0")+IFERROR(IF(X97="",0,X97),"0")+IFERROR(IF(X98="",0,X98),"0")</f>
        <v/>
      </c>
      <c r="Y99" s="391" t="n"/>
      <c r="Z99" s="39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88" t="n"/>
      <c r="N100" s="389" t="inlineStr">
        <is>
          <t>Итого</t>
        </is>
      </c>
      <c r="O100" s="359" t="n"/>
      <c r="P100" s="359" t="n"/>
      <c r="Q100" s="359" t="n"/>
      <c r="R100" s="359" t="n"/>
      <c r="S100" s="359" t="n"/>
      <c r="T100" s="360" t="n"/>
      <c r="U100" s="43" t="inlineStr">
        <is>
          <t>кг</t>
        </is>
      </c>
      <c r="V100" s="390">
        <f>IFERROR(SUMPRODUCT(V94:V98*H94:H98),"0")</f>
        <v/>
      </c>
      <c r="W100" s="390">
        <f>IFERROR(SUMPRODUCT(W94:W98*H94:H98),"0")</f>
        <v/>
      </c>
      <c r="X100" s="43" t="n"/>
      <c r="Y100" s="391" t="n"/>
      <c r="Z100" s="391" t="n"/>
    </row>
    <row r="101" ht="16.5" customHeight="1">
      <c r="A101" s="207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07" t="n"/>
      <c r="Z101" s="207" t="n"/>
    </row>
    <row r="102" ht="14.25" customHeight="1">
      <c r="A102" s="196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96" t="n"/>
      <c r="Z102" s="196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83" t="n">
        <v>4607111034014</v>
      </c>
      <c r="E103" s="351" t="n"/>
      <c r="F103" s="383" t="n">
        <v>0.25</v>
      </c>
      <c r="G103" s="38" t="n">
        <v>12</v>
      </c>
      <c r="H103" s="383" t="n">
        <v>3</v>
      </c>
      <c r="I103" s="383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85" t="n"/>
      <c r="P103" s="385" t="n"/>
      <c r="Q103" s="385" t="n"/>
      <c r="R103" s="351" t="n"/>
      <c r="S103" s="40" t="inlineStr"/>
      <c r="T103" s="40" t="inlineStr"/>
      <c r="U103" s="41" t="inlineStr">
        <is>
          <t>кор</t>
        </is>
      </c>
      <c r="V103" s="386" t="n">
        <v>152</v>
      </c>
      <c r="W103" s="387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83" t="n">
        <v>4607111033994</v>
      </c>
      <c r="E104" s="351" t="n"/>
      <c r="F104" s="383" t="n">
        <v>0.25</v>
      </c>
      <c r="G104" s="38" t="n">
        <v>12</v>
      </c>
      <c r="H104" s="383" t="n">
        <v>3</v>
      </c>
      <c r="I104" s="383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2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85" t="n"/>
      <c r="P104" s="385" t="n"/>
      <c r="Q104" s="385" t="n"/>
      <c r="R104" s="351" t="n"/>
      <c r="S104" s="40" t="inlineStr"/>
      <c r="T104" s="40" t="inlineStr"/>
      <c r="U104" s="41" t="inlineStr">
        <is>
          <t>кор</t>
        </is>
      </c>
      <c r="V104" s="386" t="n">
        <v>161</v>
      </c>
      <c r="W104" s="387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8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8" t="n"/>
      <c r="N105" s="389" t="inlineStr">
        <is>
          <t>Итого</t>
        </is>
      </c>
      <c r="O105" s="359" t="n"/>
      <c r="P105" s="359" t="n"/>
      <c r="Q105" s="359" t="n"/>
      <c r="R105" s="359" t="n"/>
      <c r="S105" s="359" t="n"/>
      <c r="T105" s="360" t="n"/>
      <c r="U105" s="43" t="inlineStr">
        <is>
          <t>кор</t>
        </is>
      </c>
      <c r="V105" s="390">
        <f>IFERROR(SUM(V103:V104),"0")</f>
        <v/>
      </c>
      <c r="W105" s="390">
        <f>IFERROR(SUM(W103:W104),"0")</f>
        <v/>
      </c>
      <c r="X105" s="390">
        <f>IFERROR(IF(X103="",0,X103),"0")+IFERROR(IF(X104="",0,X104),"0")</f>
        <v/>
      </c>
      <c r="Y105" s="391" t="n"/>
      <c r="Z105" s="39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88" t="n"/>
      <c r="N106" s="389" t="inlineStr">
        <is>
          <t>Итого</t>
        </is>
      </c>
      <c r="O106" s="359" t="n"/>
      <c r="P106" s="359" t="n"/>
      <c r="Q106" s="359" t="n"/>
      <c r="R106" s="359" t="n"/>
      <c r="S106" s="359" t="n"/>
      <c r="T106" s="360" t="n"/>
      <c r="U106" s="43" t="inlineStr">
        <is>
          <t>кг</t>
        </is>
      </c>
      <c r="V106" s="390">
        <f>IFERROR(SUMPRODUCT(V103:V104*H103:H104),"0")</f>
        <v/>
      </c>
      <c r="W106" s="390">
        <f>IFERROR(SUMPRODUCT(W103:W104*H103:H104),"0")</f>
        <v/>
      </c>
      <c r="X106" s="43" t="n"/>
      <c r="Y106" s="391" t="n"/>
      <c r="Z106" s="391" t="n"/>
    </row>
    <row r="107" ht="16.5" customHeight="1">
      <c r="A107" s="207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07" t="n"/>
      <c r="Z107" s="207" t="n"/>
    </row>
    <row r="108" ht="14.25" customHeight="1">
      <c r="A108" s="196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96" t="n"/>
      <c r="Z108" s="196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83" t="n">
        <v>4607111034199</v>
      </c>
      <c r="E109" s="351" t="n"/>
      <c r="F109" s="383" t="n">
        <v>0.25</v>
      </c>
      <c r="G109" s="38" t="n">
        <v>12</v>
      </c>
      <c r="H109" s="383" t="n">
        <v>3</v>
      </c>
      <c r="I109" s="383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29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85" t="n"/>
      <c r="P109" s="385" t="n"/>
      <c r="Q109" s="385" t="n"/>
      <c r="R109" s="351" t="n"/>
      <c r="S109" s="40" t="inlineStr"/>
      <c r="T109" s="40" t="inlineStr"/>
      <c r="U109" s="41" t="inlineStr">
        <is>
          <t>кор</t>
        </is>
      </c>
      <c r="V109" s="386" t="n">
        <v>91</v>
      </c>
      <c r="W109" s="387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8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8" t="n"/>
      <c r="N110" s="389" t="inlineStr">
        <is>
          <t>Итого</t>
        </is>
      </c>
      <c r="O110" s="359" t="n"/>
      <c r="P110" s="359" t="n"/>
      <c r="Q110" s="359" t="n"/>
      <c r="R110" s="359" t="n"/>
      <c r="S110" s="359" t="n"/>
      <c r="T110" s="360" t="n"/>
      <c r="U110" s="43" t="inlineStr">
        <is>
          <t>кор</t>
        </is>
      </c>
      <c r="V110" s="390">
        <f>IFERROR(SUM(V109:V109),"0")</f>
        <v/>
      </c>
      <c r="W110" s="390">
        <f>IFERROR(SUM(W109:W109),"0")</f>
        <v/>
      </c>
      <c r="X110" s="390">
        <f>IFERROR(IF(X109="",0,X109),"0")</f>
        <v/>
      </c>
      <c r="Y110" s="391" t="n"/>
      <c r="Z110" s="39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88" t="n"/>
      <c r="N111" s="389" t="inlineStr">
        <is>
          <t>Итого</t>
        </is>
      </c>
      <c r="O111" s="359" t="n"/>
      <c r="P111" s="359" t="n"/>
      <c r="Q111" s="359" t="n"/>
      <c r="R111" s="359" t="n"/>
      <c r="S111" s="359" t="n"/>
      <c r="T111" s="360" t="n"/>
      <c r="U111" s="43" t="inlineStr">
        <is>
          <t>кг</t>
        </is>
      </c>
      <c r="V111" s="390">
        <f>IFERROR(SUMPRODUCT(V109:V109*H109:H109),"0")</f>
        <v/>
      </c>
      <c r="W111" s="390">
        <f>IFERROR(SUMPRODUCT(W109:W109*H109:H109),"0")</f>
        <v/>
      </c>
      <c r="X111" s="43" t="n"/>
      <c r="Y111" s="391" t="n"/>
      <c r="Z111" s="391" t="n"/>
    </row>
    <row r="112" ht="16.5" customHeight="1">
      <c r="A112" s="207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07" t="n"/>
      <c r="Z112" s="207" t="n"/>
    </row>
    <row r="113" ht="14.25" customHeight="1">
      <c r="A113" s="196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96" t="n"/>
      <c r="Z113" s="196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83" t="n">
        <v>4607111034670</v>
      </c>
      <c r="E114" s="351" t="n"/>
      <c r="F114" s="383" t="n">
        <v>3</v>
      </c>
      <c r="G114" s="38" t="n">
        <v>1</v>
      </c>
      <c r="H114" s="383" t="n">
        <v>3</v>
      </c>
      <c r="I114" s="383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3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85" t="n"/>
      <c r="P114" s="385" t="n"/>
      <c r="Q114" s="385" t="n"/>
      <c r="R114" s="351" t="n"/>
      <c r="S114" s="40" t="inlineStr"/>
      <c r="T114" s="40" t="inlineStr"/>
      <c r="U114" s="41" t="inlineStr">
        <is>
          <t>кор</t>
        </is>
      </c>
      <c r="V114" s="386" t="n">
        <v>0</v>
      </c>
      <c r="W114" s="387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83" t="n">
        <v>4607111034687</v>
      </c>
      <c r="E115" s="351" t="n"/>
      <c r="F115" s="383" t="n">
        <v>3</v>
      </c>
      <c r="G115" s="38" t="n">
        <v>1</v>
      </c>
      <c r="H115" s="383" t="n">
        <v>3</v>
      </c>
      <c r="I115" s="383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31">
        <f>HYPERLINK("https://abi.ru/products/Замороженные/Горячая штучка/Круггетсы/Снеки/P001980/","Круггетсы сочные Хорека Весовые Пакет 3 кг Горячая штучка")</f>
        <v/>
      </c>
      <c r="O115" s="385" t="n"/>
      <c r="P115" s="385" t="n"/>
      <c r="Q115" s="385" t="n"/>
      <c r="R115" s="351" t="n"/>
      <c r="S115" s="40" t="inlineStr"/>
      <c r="T115" s="40" t="inlineStr"/>
      <c r="U115" s="41" t="inlineStr">
        <is>
          <t>кор</t>
        </is>
      </c>
      <c r="V115" s="386" t="n">
        <v>0</v>
      </c>
      <c r="W115" s="387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P003379</t>
        </is>
      </c>
      <c r="C116" s="37" t="n">
        <v>4301135181</v>
      </c>
      <c r="D116" s="183" t="n">
        <v>4607111034380</v>
      </c>
      <c r="E116" s="351" t="n"/>
      <c r="F116" s="383" t="n">
        <v>0.25</v>
      </c>
      <c r="G116" s="38" t="n">
        <v>12</v>
      </c>
      <c r="H116" s="383" t="n">
        <v>3</v>
      </c>
      <c r="I116" s="383" t="n">
        <v>3.28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32">
        <f>HYPERLINK("https://abi.ru/products/Замороженные/Горячая штучка/Круггетсы/Снеки/P003379/","«Круггетсы с сырным соусом» Фикс.вес 0,25 ф/п ТМ «Горячая штучка»")</f>
        <v/>
      </c>
      <c r="O116" s="385" t="n"/>
      <c r="P116" s="385" t="n"/>
      <c r="Q116" s="385" t="n"/>
      <c r="R116" s="351" t="n"/>
      <c r="S116" s="40" t="inlineStr"/>
      <c r="T116" s="40" t="inlineStr"/>
      <c r="U116" s="41" t="inlineStr">
        <is>
          <t>кор</t>
        </is>
      </c>
      <c r="V116" s="386" t="n">
        <v>10</v>
      </c>
      <c r="W116" s="387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P003378</t>
        </is>
      </c>
      <c r="C117" s="37" t="n">
        <v>4301135180</v>
      </c>
      <c r="D117" s="183" t="n">
        <v>4607111034397</v>
      </c>
      <c r="E117" s="351" t="n"/>
      <c r="F117" s="383" t="n">
        <v>0.25</v>
      </c>
      <c r="G117" s="38" t="n">
        <v>12</v>
      </c>
      <c r="H117" s="383" t="n">
        <v>3</v>
      </c>
      <c r="I117" s="383" t="n">
        <v>3.28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33">
        <f>HYPERLINK("https://abi.ru/products/Замороженные/Горячая штучка/Круггетсы/Снеки/P003378/","«Круггетсы Сочные» Фикс.вес 0,25 ф/п ТМ «Горячая штучка»")</f>
        <v/>
      </c>
      <c r="O117" s="385" t="n"/>
      <c r="P117" s="385" t="n"/>
      <c r="Q117" s="385" t="n"/>
      <c r="R117" s="351" t="n"/>
      <c r="S117" s="40" t="inlineStr"/>
      <c r="T117" s="40" t="inlineStr"/>
      <c r="U117" s="41" t="inlineStr">
        <is>
          <t>кор</t>
        </is>
      </c>
      <c r="V117" s="386" t="n">
        <v>88</v>
      </c>
      <c r="W117" s="387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8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8" t="n"/>
      <c r="N118" s="389" t="inlineStr">
        <is>
          <t>Итого</t>
        </is>
      </c>
      <c r="O118" s="359" t="n"/>
      <c r="P118" s="359" t="n"/>
      <c r="Q118" s="359" t="n"/>
      <c r="R118" s="359" t="n"/>
      <c r="S118" s="359" t="n"/>
      <c r="T118" s="360" t="n"/>
      <c r="U118" s="43" t="inlineStr">
        <is>
          <t>кор</t>
        </is>
      </c>
      <c r="V118" s="390">
        <f>IFERROR(SUM(V114:V117),"0")</f>
        <v/>
      </c>
      <c r="W118" s="390">
        <f>IFERROR(SUM(W114:W117),"0")</f>
        <v/>
      </c>
      <c r="X118" s="390">
        <f>IFERROR(IF(X114="",0,X114),"0")+IFERROR(IF(X115="",0,X115),"0")+IFERROR(IF(X116="",0,X116),"0")+IFERROR(IF(X117="",0,X117),"0")</f>
        <v/>
      </c>
      <c r="Y118" s="391" t="n"/>
      <c r="Z118" s="39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88" t="n"/>
      <c r="N119" s="389" t="inlineStr">
        <is>
          <t>Итого</t>
        </is>
      </c>
      <c r="O119" s="359" t="n"/>
      <c r="P119" s="359" t="n"/>
      <c r="Q119" s="359" t="n"/>
      <c r="R119" s="359" t="n"/>
      <c r="S119" s="359" t="n"/>
      <c r="T119" s="360" t="n"/>
      <c r="U119" s="43" t="inlineStr">
        <is>
          <t>кг</t>
        </is>
      </c>
      <c r="V119" s="390">
        <f>IFERROR(SUMPRODUCT(V114:V117*H114:H117),"0")</f>
        <v/>
      </c>
      <c r="W119" s="390">
        <f>IFERROR(SUMPRODUCT(W114:W117*H114:H117),"0")</f>
        <v/>
      </c>
      <c r="X119" s="43" t="n"/>
      <c r="Y119" s="391" t="n"/>
      <c r="Z119" s="391" t="n"/>
    </row>
    <row r="120" ht="16.5" customHeight="1">
      <c r="A120" s="207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07" t="n"/>
      <c r="Z120" s="207" t="n"/>
    </row>
    <row r="121" ht="14.25" customHeight="1">
      <c r="A121" s="196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96" t="n"/>
      <c r="Z121" s="196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83" t="n">
        <v>4607111035806</v>
      </c>
      <c r="E122" s="351" t="n"/>
      <c r="F122" s="383" t="n">
        <v>0.25</v>
      </c>
      <c r="G122" s="38" t="n">
        <v>12</v>
      </c>
      <c r="H122" s="383" t="n">
        <v>3</v>
      </c>
      <c r="I122" s="383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3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85" t="n"/>
      <c r="P122" s="385" t="n"/>
      <c r="Q122" s="385" t="n"/>
      <c r="R122" s="351" t="n"/>
      <c r="S122" s="40" t="inlineStr"/>
      <c r="T122" s="40" t="inlineStr"/>
      <c r="U122" s="41" t="inlineStr">
        <is>
          <t>кор</t>
        </is>
      </c>
      <c r="V122" s="386" t="n">
        <v>0</v>
      </c>
      <c r="W122" s="387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8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8" t="n"/>
      <c r="N123" s="389" t="inlineStr">
        <is>
          <t>Итого</t>
        </is>
      </c>
      <c r="O123" s="359" t="n"/>
      <c r="P123" s="359" t="n"/>
      <c r="Q123" s="359" t="n"/>
      <c r="R123" s="359" t="n"/>
      <c r="S123" s="359" t="n"/>
      <c r="T123" s="360" t="n"/>
      <c r="U123" s="43" t="inlineStr">
        <is>
          <t>кор</t>
        </is>
      </c>
      <c r="V123" s="390">
        <f>IFERROR(SUM(V122:V122),"0")</f>
        <v/>
      </c>
      <c r="W123" s="390">
        <f>IFERROR(SUM(W122:W122),"0")</f>
        <v/>
      </c>
      <c r="X123" s="390">
        <f>IFERROR(IF(X122="",0,X122),"0")</f>
        <v/>
      </c>
      <c r="Y123" s="391" t="n"/>
      <c r="Z123" s="39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88" t="n"/>
      <c r="N124" s="389" t="inlineStr">
        <is>
          <t>Итого</t>
        </is>
      </c>
      <c r="O124" s="359" t="n"/>
      <c r="P124" s="359" t="n"/>
      <c r="Q124" s="359" t="n"/>
      <c r="R124" s="359" t="n"/>
      <c r="S124" s="359" t="n"/>
      <c r="T124" s="360" t="n"/>
      <c r="U124" s="43" t="inlineStr">
        <is>
          <t>кг</t>
        </is>
      </c>
      <c r="V124" s="390">
        <f>IFERROR(SUMPRODUCT(V122:V122*H122:H122),"0")</f>
        <v/>
      </c>
      <c r="W124" s="390">
        <f>IFERROR(SUMPRODUCT(W122:W122*H122:H122),"0")</f>
        <v/>
      </c>
      <c r="X124" s="43" t="n"/>
      <c r="Y124" s="391" t="n"/>
      <c r="Z124" s="391" t="n"/>
    </row>
    <row r="125" ht="16.5" customHeight="1">
      <c r="A125" s="207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07" t="n"/>
      <c r="Z125" s="207" t="n"/>
    </row>
    <row r="126" ht="14.25" customHeight="1">
      <c r="A126" s="196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96" t="n"/>
      <c r="Z126" s="196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83" t="n">
        <v>4607111035639</v>
      </c>
      <c r="E127" s="351" t="n"/>
      <c r="F127" s="383" t="n">
        <v>0.2</v>
      </c>
      <c r="G127" s="38" t="n">
        <v>12</v>
      </c>
      <c r="H127" s="383" t="n">
        <v>2.4</v>
      </c>
      <c r="I127" s="383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3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85" t="n"/>
      <c r="P127" s="385" t="n"/>
      <c r="Q127" s="385" t="n"/>
      <c r="R127" s="351" t="n"/>
      <c r="S127" s="40" t="inlineStr"/>
      <c r="T127" s="40" t="inlineStr"/>
      <c r="U127" s="41" t="inlineStr">
        <is>
          <t>кор</t>
        </is>
      </c>
      <c r="V127" s="386" t="n">
        <v>0</v>
      </c>
      <c r="W127" s="387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83" t="n">
        <v>4607111035646</v>
      </c>
      <c r="E128" s="351" t="n"/>
      <c r="F128" s="383" t="n">
        <v>0.2</v>
      </c>
      <c r="G128" s="38" t="n">
        <v>8</v>
      </c>
      <c r="H128" s="383" t="n">
        <v>1.6</v>
      </c>
      <c r="I128" s="383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36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85" t="n"/>
      <c r="P128" s="385" t="n"/>
      <c r="Q128" s="385" t="n"/>
      <c r="R128" s="351" t="n"/>
      <c r="S128" s="40" t="inlineStr"/>
      <c r="T128" s="40" t="inlineStr"/>
      <c r="U128" s="41" t="inlineStr">
        <is>
          <t>кор</t>
        </is>
      </c>
      <c r="V128" s="386" t="n">
        <v>0</v>
      </c>
      <c r="W128" s="387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8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8" t="n"/>
      <c r="N129" s="389" t="inlineStr">
        <is>
          <t>Итого</t>
        </is>
      </c>
      <c r="O129" s="359" t="n"/>
      <c r="P129" s="359" t="n"/>
      <c r="Q129" s="359" t="n"/>
      <c r="R129" s="359" t="n"/>
      <c r="S129" s="359" t="n"/>
      <c r="T129" s="360" t="n"/>
      <c r="U129" s="43" t="inlineStr">
        <is>
          <t>кор</t>
        </is>
      </c>
      <c r="V129" s="390">
        <f>IFERROR(SUM(V127:V128),"0")</f>
        <v/>
      </c>
      <c r="W129" s="390">
        <f>IFERROR(SUM(W127:W128),"0")</f>
        <v/>
      </c>
      <c r="X129" s="390">
        <f>IFERROR(IF(X127="",0,X127),"0")+IFERROR(IF(X128="",0,X128),"0")</f>
        <v/>
      </c>
      <c r="Y129" s="391" t="n"/>
      <c r="Z129" s="39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88" t="n"/>
      <c r="N130" s="389" t="inlineStr">
        <is>
          <t>Итого</t>
        </is>
      </c>
      <c r="O130" s="359" t="n"/>
      <c r="P130" s="359" t="n"/>
      <c r="Q130" s="359" t="n"/>
      <c r="R130" s="359" t="n"/>
      <c r="S130" s="359" t="n"/>
      <c r="T130" s="360" t="n"/>
      <c r="U130" s="43" t="inlineStr">
        <is>
          <t>кг</t>
        </is>
      </c>
      <c r="V130" s="390">
        <f>IFERROR(SUMPRODUCT(V127:V128*H127:H128),"0")</f>
        <v/>
      </c>
      <c r="W130" s="390">
        <f>IFERROR(SUMPRODUCT(W127:W128*H127:H128),"0")</f>
        <v/>
      </c>
      <c r="X130" s="43" t="n"/>
      <c r="Y130" s="391" t="n"/>
      <c r="Z130" s="391" t="n"/>
    </row>
    <row r="131" ht="16.5" customHeight="1">
      <c r="A131" s="207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07" t="n"/>
      <c r="Z131" s="207" t="n"/>
    </row>
    <row r="132" ht="14.25" customHeight="1">
      <c r="A132" s="196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96" t="n"/>
      <c r="Z132" s="196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83" t="n">
        <v>4607111036568</v>
      </c>
      <c r="E133" s="351" t="n"/>
      <c r="F133" s="383" t="n">
        <v>0.28</v>
      </c>
      <c r="G133" s="38" t="n">
        <v>6</v>
      </c>
      <c r="H133" s="383" t="n">
        <v>1.68</v>
      </c>
      <c r="I133" s="383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37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85" t="n"/>
      <c r="P133" s="385" t="n"/>
      <c r="Q133" s="385" t="n"/>
      <c r="R133" s="351" t="n"/>
      <c r="S133" s="40" t="inlineStr"/>
      <c r="T133" s="40" t="inlineStr"/>
      <c r="U133" s="41" t="inlineStr">
        <is>
          <t>кор</t>
        </is>
      </c>
      <c r="V133" s="386" t="n">
        <v>0</v>
      </c>
      <c r="W133" s="387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178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8" t="n"/>
      <c r="N134" s="389" t="inlineStr">
        <is>
          <t>Итого</t>
        </is>
      </c>
      <c r="O134" s="359" t="n"/>
      <c r="P134" s="359" t="n"/>
      <c r="Q134" s="359" t="n"/>
      <c r="R134" s="359" t="n"/>
      <c r="S134" s="359" t="n"/>
      <c r="T134" s="360" t="n"/>
      <c r="U134" s="43" t="inlineStr">
        <is>
          <t>кор</t>
        </is>
      </c>
      <c r="V134" s="390">
        <f>IFERROR(SUM(V133:V133),"0")</f>
        <v/>
      </c>
      <c r="W134" s="390">
        <f>IFERROR(SUM(W133:W133),"0")</f>
        <v/>
      </c>
      <c r="X134" s="390">
        <f>IFERROR(IF(X133="",0,X133),"0")</f>
        <v/>
      </c>
      <c r="Y134" s="391" t="n"/>
      <c r="Z134" s="39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88" t="n"/>
      <c r="N135" s="389" t="inlineStr">
        <is>
          <t>Итого</t>
        </is>
      </c>
      <c r="O135" s="359" t="n"/>
      <c r="P135" s="359" t="n"/>
      <c r="Q135" s="359" t="n"/>
      <c r="R135" s="359" t="n"/>
      <c r="S135" s="359" t="n"/>
      <c r="T135" s="360" t="n"/>
      <c r="U135" s="43" t="inlineStr">
        <is>
          <t>кг</t>
        </is>
      </c>
      <c r="V135" s="390">
        <f>IFERROR(SUMPRODUCT(V133:V133*H133:H133),"0")</f>
        <v/>
      </c>
      <c r="W135" s="390">
        <f>IFERROR(SUMPRODUCT(W133:W133*H133:H133),"0")</f>
        <v/>
      </c>
      <c r="X135" s="43" t="n"/>
      <c r="Y135" s="391" t="n"/>
      <c r="Z135" s="391" t="n"/>
    </row>
    <row r="136" ht="27.75" customHeight="1">
      <c r="A136" s="206" t="inlineStr">
        <is>
          <t>No Name</t>
        </is>
      </c>
      <c r="B136" s="382" t="n"/>
      <c r="C136" s="382" t="n"/>
      <c r="D136" s="382" t="n"/>
      <c r="E136" s="382" t="n"/>
      <c r="F136" s="382" t="n"/>
      <c r="G136" s="382" t="n"/>
      <c r="H136" s="382" t="n"/>
      <c r="I136" s="382" t="n"/>
      <c r="J136" s="382" t="n"/>
      <c r="K136" s="382" t="n"/>
      <c r="L136" s="382" t="n"/>
      <c r="M136" s="382" t="n"/>
      <c r="N136" s="382" t="n"/>
      <c r="O136" s="382" t="n"/>
      <c r="P136" s="382" t="n"/>
      <c r="Q136" s="382" t="n"/>
      <c r="R136" s="382" t="n"/>
      <c r="S136" s="382" t="n"/>
      <c r="T136" s="382" t="n"/>
      <c r="U136" s="382" t="n"/>
      <c r="V136" s="382" t="n"/>
      <c r="W136" s="382" t="n"/>
      <c r="X136" s="382" t="n"/>
      <c r="Y136" s="55" t="n"/>
      <c r="Z136" s="55" t="n"/>
    </row>
    <row r="137" ht="16.5" customHeight="1">
      <c r="A137" s="207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07" t="n"/>
      <c r="Z137" s="207" t="n"/>
    </row>
    <row r="138" ht="14.25" customHeight="1">
      <c r="A138" s="196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96" t="n"/>
      <c r="Z138" s="196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183" t="n">
        <v>4607111037701</v>
      </c>
      <c r="E139" s="351" t="n"/>
      <c r="F139" s="383" t="n">
        <v>5</v>
      </c>
      <c r="G139" s="38" t="n">
        <v>1</v>
      </c>
      <c r="H139" s="383" t="n">
        <v>5</v>
      </c>
      <c r="I139" s="383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38">
        <f>HYPERLINK("https://abi.ru/products/Замороженные/No Name/Стародворье ПГП/Пельмени ПГП/P003301/","Пельмени «Быстромени» Весовой ТМ «No Name» 5")</f>
        <v/>
      </c>
      <c r="O139" s="385" t="n"/>
      <c r="P139" s="385" t="n"/>
      <c r="Q139" s="385" t="n"/>
      <c r="R139" s="351" t="n"/>
      <c r="S139" s="40" t="inlineStr"/>
      <c r="T139" s="40" t="inlineStr"/>
      <c r="U139" s="41" t="inlineStr">
        <is>
          <t>кор</t>
        </is>
      </c>
      <c r="V139" s="386" t="n">
        <v>0</v>
      </c>
      <c r="W139" s="387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178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8" t="n"/>
      <c r="N140" s="389" t="inlineStr">
        <is>
          <t>Итого</t>
        </is>
      </c>
      <c r="O140" s="359" t="n"/>
      <c r="P140" s="359" t="n"/>
      <c r="Q140" s="359" t="n"/>
      <c r="R140" s="359" t="n"/>
      <c r="S140" s="359" t="n"/>
      <c r="T140" s="360" t="n"/>
      <c r="U140" s="43" t="inlineStr">
        <is>
          <t>кор</t>
        </is>
      </c>
      <c r="V140" s="390">
        <f>IFERROR(SUM(V139:V139),"0")</f>
        <v/>
      </c>
      <c r="W140" s="390">
        <f>IFERROR(SUM(W139:W139),"0")</f>
        <v/>
      </c>
      <c r="X140" s="390">
        <f>IFERROR(IF(X139="",0,X139),"0")</f>
        <v/>
      </c>
      <c r="Y140" s="391" t="n"/>
      <c r="Z140" s="39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88" t="n"/>
      <c r="N141" s="389" t="inlineStr">
        <is>
          <t>Итого</t>
        </is>
      </c>
      <c r="O141" s="359" t="n"/>
      <c r="P141" s="359" t="n"/>
      <c r="Q141" s="359" t="n"/>
      <c r="R141" s="359" t="n"/>
      <c r="S141" s="359" t="n"/>
      <c r="T141" s="360" t="n"/>
      <c r="U141" s="43" t="inlineStr">
        <is>
          <t>кг</t>
        </is>
      </c>
      <c r="V141" s="390">
        <f>IFERROR(SUMPRODUCT(V139:V139*H139:H139),"0")</f>
        <v/>
      </c>
      <c r="W141" s="390">
        <f>IFERROR(SUMPRODUCT(W139:W139*H139:H139),"0")</f>
        <v/>
      </c>
      <c r="X141" s="43" t="n"/>
      <c r="Y141" s="391" t="n"/>
      <c r="Z141" s="391" t="n"/>
    </row>
    <row r="142" ht="16.5" customHeight="1">
      <c r="A142" s="207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07" t="n"/>
      <c r="Z142" s="207" t="n"/>
    </row>
    <row r="143" ht="14.25" customHeight="1">
      <c r="A143" s="196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96" t="n"/>
      <c r="Z143" s="196" t="n"/>
    </row>
    <row r="144" ht="16.5" customHeight="1">
      <c r="A144" s="64" t="inlineStr">
        <is>
          <t>SU002396</t>
        </is>
      </c>
      <c r="B144" s="64" t="inlineStr">
        <is>
          <t>P004073</t>
        </is>
      </c>
      <c r="C144" s="37" t="n">
        <v>4301071026</v>
      </c>
      <c r="D144" s="183" t="n">
        <v>4607111036384</v>
      </c>
      <c r="E144" s="351" t="n"/>
      <c r="F144" s="383" t="n">
        <v>1</v>
      </c>
      <c r="G144" s="38" t="n">
        <v>5</v>
      </c>
      <c r="H144" s="383" t="n">
        <v>5</v>
      </c>
      <c r="I144" s="383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9" t="inlineStr">
        <is>
          <t>Пельмени Зареченские No name Весовые Сфера No name 5 кг</t>
        </is>
      </c>
      <c r="O144" s="385" t="n"/>
      <c r="P144" s="385" t="n"/>
      <c r="Q144" s="385" t="n"/>
      <c r="R144" s="351" t="n"/>
      <c r="S144" s="40" t="inlineStr"/>
      <c r="T144" s="40" t="inlineStr"/>
      <c r="U144" s="41" t="inlineStr">
        <is>
          <t>кор</t>
        </is>
      </c>
      <c r="V144" s="386" t="n">
        <v>0</v>
      </c>
      <c r="W144" s="387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183" t="n">
        <v>4640242180250</v>
      </c>
      <c r="E145" s="351" t="n"/>
      <c r="F145" s="383" t="n">
        <v>5</v>
      </c>
      <c r="G145" s="38" t="n">
        <v>1</v>
      </c>
      <c r="H145" s="383" t="n">
        <v>5</v>
      </c>
      <c r="I145" s="383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40" t="inlineStr">
        <is>
          <t>Пельмени «Хинкали Классические» Весовые Хинкали ТМ «Зареченские» 5 кг</t>
        </is>
      </c>
      <c r="O145" s="385" t="n"/>
      <c r="P145" s="385" t="n"/>
      <c r="Q145" s="385" t="n"/>
      <c r="R145" s="351" t="n"/>
      <c r="S145" s="40" t="inlineStr"/>
      <c r="T145" s="40" t="inlineStr"/>
      <c r="U145" s="41" t="inlineStr">
        <is>
          <t>кор</t>
        </is>
      </c>
      <c r="V145" s="386" t="n">
        <v>18</v>
      </c>
      <c r="W145" s="387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P004077</t>
        </is>
      </c>
      <c r="C146" s="37" t="n">
        <v>4301071028</v>
      </c>
      <c r="D146" s="183" t="n">
        <v>4607111036216</v>
      </c>
      <c r="E146" s="351" t="n"/>
      <c r="F146" s="383" t="n">
        <v>1</v>
      </c>
      <c r="G146" s="38" t="n">
        <v>5</v>
      </c>
      <c r="H146" s="383" t="n">
        <v>5</v>
      </c>
      <c r="I146" s="383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41">
        <f>HYPERLINK("https://abi.ru/products/Замороженные/No Name/No Name ЗПФ/Пельмени/P004077/","Пельмени Пуговки с говядиной и свининой No Name Весовые Сфера No Name 5 кг")</f>
        <v/>
      </c>
      <c r="O146" s="385" t="n"/>
      <c r="P146" s="385" t="n"/>
      <c r="Q146" s="385" t="n"/>
      <c r="R146" s="351" t="n"/>
      <c r="S146" s="40" t="inlineStr"/>
      <c r="T146" s="40" t="inlineStr"/>
      <c r="U146" s="41" t="inlineStr">
        <is>
          <t>кор</t>
        </is>
      </c>
      <c r="V146" s="386" t="n">
        <v>120</v>
      </c>
      <c r="W146" s="387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P004076</t>
        </is>
      </c>
      <c r="C147" s="37" t="n">
        <v>4301071027</v>
      </c>
      <c r="D147" s="183" t="n">
        <v>4607111036278</v>
      </c>
      <c r="E147" s="351" t="n"/>
      <c r="F147" s="383" t="n">
        <v>1</v>
      </c>
      <c r="G147" s="38" t="n">
        <v>5</v>
      </c>
      <c r="H147" s="383" t="n">
        <v>5</v>
      </c>
      <c r="I147" s="383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42" t="inlineStr">
        <is>
          <t>Пельмени Умелый повар No name Весовые Равиоли No name 5 кг</t>
        </is>
      </c>
      <c r="O147" s="385" t="n"/>
      <c r="P147" s="385" t="n"/>
      <c r="Q147" s="385" t="n"/>
      <c r="R147" s="351" t="n"/>
      <c r="S147" s="40" t="inlineStr"/>
      <c r="T147" s="40" t="inlineStr"/>
      <c r="U147" s="41" t="inlineStr">
        <is>
          <t>кор</t>
        </is>
      </c>
      <c r="V147" s="386" t="n">
        <v>0</v>
      </c>
      <c r="W147" s="387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178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8" t="n"/>
      <c r="N148" s="389" t="inlineStr">
        <is>
          <t>Итого</t>
        </is>
      </c>
      <c r="O148" s="359" t="n"/>
      <c r="P148" s="359" t="n"/>
      <c r="Q148" s="359" t="n"/>
      <c r="R148" s="359" t="n"/>
      <c r="S148" s="359" t="n"/>
      <c r="T148" s="360" t="n"/>
      <c r="U148" s="43" t="inlineStr">
        <is>
          <t>кор</t>
        </is>
      </c>
      <c r="V148" s="390">
        <f>IFERROR(SUM(V144:V147),"0")</f>
        <v/>
      </c>
      <c r="W148" s="390">
        <f>IFERROR(SUM(W144:W147),"0")</f>
        <v/>
      </c>
      <c r="X148" s="390">
        <f>IFERROR(IF(X144="",0,X144),"0")+IFERROR(IF(X145="",0,X145),"0")+IFERROR(IF(X146="",0,X146),"0")+IFERROR(IF(X147="",0,X147),"0")</f>
        <v/>
      </c>
      <c r="Y148" s="391" t="n"/>
      <c r="Z148" s="39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88" t="n"/>
      <c r="N149" s="389" t="inlineStr">
        <is>
          <t>Итого</t>
        </is>
      </c>
      <c r="O149" s="359" t="n"/>
      <c r="P149" s="359" t="n"/>
      <c r="Q149" s="359" t="n"/>
      <c r="R149" s="359" t="n"/>
      <c r="S149" s="359" t="n"/>
      <c r="T149" s="360" t="n"/>
      <c r="U149" s="43" t="inlineStr">
        <is>
          <t>кг</t>
        </is>
      </c>
      <c r="V149" s="390">
        <f>IFERROR(SUMPRODUCT(V144:V147*H144:H147),"0")</f>
        <v/>
      </c>
      <c r="W149" s="390">
        <f>IFERROR(SUMPRODUCT(W144:W147*H144:H147),"0")</f>
        <v/>
      </c>
      <c r="X149" s="43" t="n"/>
      <c r="Y149" s="391" t="n"/>
      <c r="Z149" s="391" t="n"/>
    </row>
    <row r="150" ht="14.25" customHeight="1">
      <c r="A150" s="196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96" t="n"/>
      <c r="Z150" s="196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183" t="n">
        <v>4607111036827</v>
      </c>
      <c r="E151" s="351" t="n"/>
      <c r="F151" s="383" t="n">
        <v>1</v>
      </c>
      <c r="G151" s="38" t="n">
        <v>5</v>
      </c>
      <c r="H151" s="383" t="n">
        <v>5</v>
      </c>
      <c r="I151" s="383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43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85" t="n"/>
      <c r="P151" s="385" t="n"/>
      <c r="Q151" s="385" t="n"/>
      <c r="R151" s="351" t="n"/>
      <c r="S151" s="40" t="inlineStr"/>
      <c r="T151" s="40" t="inlineStr"/>
      <c r="U151" s="41" t="inlineStr">
        <is>
          <t>кор</t>
        </is>
      </c>
      <c r="V151" s="386" t="n">
        <v>0</v>
      </c>
      <c r="W151" s="387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183" t="n">
        <v>4607111036834</v>
      </c>
      <c r="E152" s="351" t="n"/>
      <c r="F152" s="383" t="n">
        <v>1</v>
      </c>
      <c r="G152" s="38" t="n">
        <v>5</v>
      </c>
      <c r="H152" s="383" t="n">
        <v>5</v>
      </c>
      <c r="I152" s="383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44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85" t="n"/>
      <c r="P152" s="385" t="n"/>
      <c r="Q152" s="385" t="n"/>
      <c r="R152" s="351" t="n"/>
      <c r="S152" s="40" t="inlineStr"/>
      <c r="T152" s="40" t="inlineStr"/>
      <c r="U152" s="41" t="inlineStr">
        <is>
          <t>кор</t>
        </is>
      </c>
      <c r="V152" s="386" t="n">
        <v>0</v>
      </c>
      <c r="W152" s="387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178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8" t="n"/>
      <c r="N153" s="389" t="inlineStr">
        <is>
          <t>Итого</t>
        </is>
      </c>
      <c r="O153" s="359" t="n"/>
      <c r="P153" s="359" t="n"/>
      <c r="Q153" s="359" t="n"/>
      <c r="R153" s="359" t="n"/>
      <c r="S153" s="359" t="n"/>
      <c r="T153" s="360" t="n"/>
      <c r="U153" s="43" t="inlineStr">
        <is>
          <t>кор</t>
        </is>
      </c>
      <c r="V153" s="390">
        <f>IFERROR(SUM(V151:V152),"0")</f>
        <v/>
      </c>
      <c r="W153" s="390">
        <f>IFERROR(SUM(W151:W152),"0")</f>
        <v/>
      </c>
      <c r="X153" s="390">
        <f>IFERROR(IF(X151="",0,X151),"0")+IFERROR(IF(X152="",0,X152),"0")</f>
        <v/>
      </c>
      <c r="Y153" s="391" t="n"/>
      <c r="Z153" s="39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88" t="n"/>
      <c r="N154" s="389" t="inlineStr">
        <is>
          <t>Итого</t>
        </is>
      </c>
      <c r="O154" s="359" t="n"/>
      <c r="P154" s="359" t="n"/>
      <c r="Q154" s="359" t="n"/>
      <c r="R154" s="359" t="n"/>
      <c r="S154" s="359" t="n"/>
      <c r="T154" s="360" t="n"/>
      <c r="U154" s="43" t="inlineStr">
        <is>
          <t>кг</t>
        </is>
      </c>
      <c r="V154" s="390">
        <f>IFERROR(SUMPRODUCT(V151:V152*H151:H152),"0")</f>
        <v/>
      </c>
      <c r="W154" s="390">
        <f>IFERROR(SUMPRODUCT(W151:W152*H151:H152),"0")</f>
        <v/>
      </c>
      <c r="X154" s="43" t="n"/>
      <c r="Y154" s="391" t="n"/>
      <c r="Z154" s="391" t="n"/>
    </row>
    <row r="155" ht="27.75" customHeight="1">
      <c r="A155" s="206" t="inlineStr">
        <is>
          <t>Вязанка</t>
        </is>
      </c>
      <c r="B155" s="382" t="n"/>
      <c r="C155" s="382" t="n"/>
      <c r="D155" s="382" t="n"/>
      <c r="E155" s="382" t="n"/>
      <c r="F155" s="382" t="n"/>
      <c r="G155" s="382" t="n"/>
      <c r="H155" s="382" t="n"/>
      <c r="I155" s="382" t="n"/>
      <c r="J155" s="382" t="n"/>
      <c r="K155" s="382" t="n"/>
      <c r="L155" s="382" t="n"/>
      <c r="M155" s="382" t="n"/>
      <c r="N155" s="382" t="n"/>
      <c r="O155" s="382" t="n"/>
      <c r="P155" s="382" t="n"/>
      <c r="Q155" s="382" t="n"/>
      <c r="R155" s="382" t="n"/>
      <c r="S155" s="382" t="n"/>
      <c r="T155" s="382" t="n"/>
      <c r="U155" s="382" t="n"/>
      <c r="V155" s="382" t="n"/>
      <c r="W155" s="382" t="n"/>
      <c r="X155" s="382" t="n"/>
      <c r="Y155" s="55" t="n"/>
      <c r="Z155" s="55" t="n"/>
    </row>
    <row r="156" ht="16.5" customHeight="1">
      <c r="A156" s="207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207" t="n"/>
      <c r="Z156" s="207" t="n"/>
    </row>
    <row r="157" ht="14.25" customHeight="1">
      <c r="A157" s="196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96" t="n"/>
      <c r="Z157" s="196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183" t="n">
        <v>4607111035721</v>
      </c>
      <c r="E158" s="351" t="n"/>
      <c r="F158" s="383" t="n">
        <v>0.25</v>
      </c>
      <c r="G158" s="38" t="n">
        <v>12</v>
      </c>
      <c r="H158" s="383" t="n">
        <v>3</v>
      </c>
      <c r="I158" s="383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45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85" t="n"/>
      <c r="P158" s="385" t="n"/>
      <c r="Q158" s="385" t="n"/>
      <c r="R158" s="351" t="n"/>
      <c r="S158" s="40" t="inlineStr"/>
      <c r="T158" s="40" t="inlineStr"/>
      <c r="U158" s="41" t="inlineStr">
        <is>
          <t>кор</t>
        </is>
      </c>
      <c r="V158" s="386" t="n">
        <v>60</v>
      </c>
      <c r="W158" s="387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183" t="n">
        <v>4607111035691</v>
      </c>
      <c r="E159" s="351" t="n"/>
      <c r="F159" s="383" t="n">
        <v>0.25</v>
      </c>
      <c r="G159" s="38" t="n">
        <v>12</v>
      </c>
      <c r="H159" s="383" t="n">
        <v>3</v>
      </c>
      <c r="I159" s="383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46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85" t="n"/>
      <c r="P159" s="385" t="n"/>
      <c r="Q159" s="385" t="n"/>
      <c r="R159" s="351" t="n"/>
      <c r="S159" s="40" t="inlineStr"/>
      <c r="T159" s="40" t="inlineStr"/>
      <c r="U159" s="41" t="inlineStr">
        <is>
          <t>кор</t>
        </is>
      </c>
      <c r="V159" s="386" t="n">
        <v>20</v>
      </c>
      <c r="W159" s="387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178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8" t="n"/>
      <c r="N160" s="389" t="inlineStr">
        <is>
          <t>Итого</t>
        </is>
      </c>
      <c r="O160" s="359" t="n"/>
      <c r="P160" s="359" t="n"/>
      <c r="Q160" s="359" t="n"/>
      <c r="R160" s="359" t="n"/>
      <c r="S160" s="359" t="n"/>
      <c r="T160" s="360" t="n"/>
      <c r="U160" s="43" t="inlineStr">
        <is>
          <t>кор</t>
        </is>
      </c>
      <c r="V160" s="390">
        <f>IFERROR(SUM(V158:V159),"0")</f>
        <v/>
      </c>
      <c r="W160" s="390">
        <f>IFERROR(SUM(W158:W159),"0")</f>
        <v/>
      </c>
      <c r="X160" s="390">
        <f>IFERROR(IF(X158="",0,X158),"0")+IFERROR(IF(X159="",0,X159),"0")</f>
        <v/>
      </c>
      <c r="Y160" s="391" t="n"/>
      <c r="Z160" s="39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88" t="n"/>
      <c r="N161" s="389" t="inlineStr">
        <is>
          <t>Итого</t>
        </is>
      </c>
      <c r="O161" s="359" t="n"/>
      <c r="P161" s="359" t="n"/>
      <c r="Q161" s="359" t="n"/>
      <c r="R161" s="359" t="n"/>
      <c r="S161" s="359" t="n"/>
      <c r="T161" s="360" t="n"/>
      <c r="U161" s="43" t="inlineStr">
        <is>
          <t>кг</t>
        </is>
      </c>
      <c r="V161" s="390">
        <f>IFERROR(SUMPRODUCT(V158:V159*H158:H159),"0")</f>
        <v/>
      </c>
      <c r="W161" s="390">
        <f>IFERROR(SUMPRODUCT(W158:W159*H158:H159),"0")</f>
        <v/>
      </c>
      <c r="X161" s="43" t="n"/>
      <c r="Y161" s="391" t="n"/>
      <c r="Z161" s="391" t="n"/>
    </row>
    <row r="162" ht="16.5" customHeight="1">
      <c r="A162" s="207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207" t="n"/>
      <c r="Z162" s="207" t="n"/>
    </row>
    <row r="163" ht="14.25" customHeight="1">
      <c r="A163" s="196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96" t="n"/>
      <c r="Z163" s="196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183" t="n">
        <v>4607111035783</v>
      </c>
      <c r="E164" s="351" t="n"/>
      <c r="F164" s="383" t="n">
        <v>0.2</v>
      </c>
      <c r="G164" s="38" t="n">
        <v>8</v>
      </c>
      <c r="H164" s="383" t="n">
        <v>1.6</v>
      </c>
      <c r="I164" s="383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47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85" t="n"/>
      <c r="P164" s="385" t="n"/>
      <c r="Q164" s="385" t="n"/>
      <c r="R164" s="351" t="n"/>
      <c r="S164" s="40" t="inlineStr"/>
      <c r="T164" s="40" t="inlineStr"/>
      <c r="U164" s="41" t="inlineStr">
        <is>
          <t>кор</t>
        </is>
      </c>
      <c r="V164" s="386" t="n">
        <v>0</v>
      </c>
      <c r="W164" s="387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178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8" t="n"/>
      <c r="N165" s="389" t="inlineStr">
        <is>
          <t>Итого</t>
        </is>
      </c>
      <c r="O165" s="359" t="n"/>
      <c r="P165" s="359" t="n"/>
      <c r="Q165" s="359" t="n"/>
      <c r="R165" s="359" t="n"/>
      <c r="S165" s="359" t="n"/>
      <c r="T165" s="360" t="n"/>
      <c r="U165" s="43" t="inlineStr">
        <is>
          <t>кор</t>
        </is>
      </c>
      <c r="V165" s="390">
        <f>IFERROR(SUM(V164:V164),"0")</f>
        <v/>
      </c>
      <c r="W165" s="390">
        <f>IFERROR(SUM(W164:W164),"0")</f>
        <v/>
      </c>
      <c r="X165" s="390">
        <f>IFERROR(IF(X164="",0,X164),"0")</f>
        <v/>
      </c>
      <c r="Y165" s="391" t="n"/>
      <c r="Z165" s="39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88" t="n"/>
      <c r="N166" s="389" t="inlineStr">
        <is>
          <t>Итого</t>
        </is>
      </c>
      <c r="O166" s="359" t="n"/>
      <c r="P166" s="359" t="n"/>
      <c r="Q166" s="359" t="n"/>
      <c r="R166" s="359" t="n"/>
      <c r="S166" s="359" t="n"/>
      <c r="T166" s="360" t="n"/>
      <c r="U166" s="43" t="inlineStr">
        <is>
          <t>кг</t>
        </is>
      </c>
      <c r="V166" s="390">
        <f>IFERROR(SUMPRODUCT(V164:V164*H164:H164),"0")</f>
        <v/>
      </c>
      <c r="W166" s="390">
        <f>IFERROR(SUMPRODUCT(W164:W164*H164:H164),"0")</f>
        <v/>
      </c>
      <c r="X166" s="43" t="n"/>
      <c r="Y166" s="391" t="n"/>
      <c r="Z166" s="391" t="n"/>
    </row>
    <row r="167" ht="16.5" customHeight="1">
      <c r="A167" s="207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07" t="n"/>
      <c r="Z167" s="207" t="n"/>
    </row>
    <row r="168" ht="14.25" customHeight="1">
      <c r="A168" s="196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96" t="n"/>
      <c r="Z168" s="196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183" t="n">
        <v>4680115881204</v>
      </c>
      <c r="E169" s="351" t="n"/>
      <c r="F169" s="383" t="n">
        <v>0.33</v>
      </c>
      <c r="G169" s="38" t="n">
        <v>6</v>
      </c>
      <c r="H169" s="383" t="n">
        <v>1.98</v>
      </c>
      <c r="I169" s="383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48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O169" s="385" t="n"/>
      <c r="P169" s="385" t="n"/>
      <c r="Q169" s="385" t="n"/>
      <c r="R169" s="351" t="n"/>
      <c r="S169" s="40" t="inlineStr"/>
      <c r="T169" s="40" t="inlineStr"/>
      <c r="U169" s="41" t="inlineStr">
        <is>
          <t>кор</t>
        </is>
      </c>
      <c r="V169" s="386" t="n">
        <v>0</v>
      </c>
      <c r="W169" s="387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178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8" t="n"/>
      <c r="N170" s="389" t="inlineStr">
        <is>
          <t>Итого</t>
        </is>
      </c>
      <c r="O170" s="359" t="n"/>
      <c r="P170" s="359" t="n"/>
      <c r="Q170" s="359" t="n"/>
      <c r="R170" s="359" t="n"/>
      <c r="S170" s="359" t="n"/>
      <c r="T170" s="360" t="n"/>
      <c r="U170" s="43" t="inlineStr">
        <is>
          <t>кор</t>
        </is>
      </c>
      <c r="V170" s="390">
        <f>IFERROR(SUM(V169:V169),"0")</f>
        <v/>
      </c>
      <c r="W170" s="390">
        <f>IFERROR(SUM(W169:W169),"0")</f>
        <v/>
      </c>
      <c r="X170" s="390">
        <f>IFERROR(IF(X169="",0,X169),"0")</f>
        <v/>
      </c>
      <c r="Y170" s="391" t="n"/>
      <c r="Z170" s="39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88" t="n"/>
      <c r="N171" s="389" t="inlineStr">
        <is>
          <t>Итого</t>
        </is>
      </c>
      <c r="O171" s="359" t="n"/>
      <c r="P171" s="359" t="n"/>
      <c r="Q171" s="359" t="n"/>
      <c r="R171" s="359" t="n"/>
      <c r="S171" s="359" t="n"/>
      <c r="T171" s="360" t="n"/>
      <c r="U171" s="43" t="inlineStr">
        <is>
          <t>кг</t>
        </is>
      </c>
      <c r="V171" s="390">
        <f>IFERROR(SUMPRODUCT(V169:V169*H169:H169),"0")</f>
        <v/>
      </c>
      <c r="W171" s="390">
        <f>IFERROR(SUMPRODUCT(W169:W169*H169:H169),"0")</f>
        <v/>
      </c>
      <c r="X171" s="43" t="n"/>
      <c r="Y171" s="391" t="n"/>
      <c r="Z171" s="391" t="n"/>
    </row>
    <row r="172" ht="16.5" customHeight="1">
      <c r="A172" s="207" t="inlineStr">
        <is>
          <t>Сливушки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07" t="n"/>
      <c r="Z172" s="207" t="n"/>
    </row>
    <row r="173" ht="14.25" customHeight="1">
      <c r="A173" s="196" t="inlineStr">
        <is>
          <t>Наггетсы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96" t="n"/>
      <c r="Z173" s="196" t="n"/>
    </row>
    <row r="174" ht="16.5" customHeight="1">
      <c r="A174" s="64" t="inlineStr">
        <is>
          <t>SU002979</t>
        </is>
      </c>
      <c r="B174" s="64" t="inlineStr">
        <is>
          <t>P003433</t>
        </is>
      </c>
      <c r="C174" s="37" t="n">
        <v>4301132076</v>
      </c>
      <c r="D174" s="183" t="n">
        <v>4607111035721</v>
      </c>
      <c r="E174" s="351" t="n"/>
      <c r="F174" s="383" t="n">
        <v>0.25</v>
      </c>
      <c r="G174" s="38" t="n">
        <v>12</v>
      </c>
      <c r="H174" s="383" t="n">
        <v>3</v>
      </c>
      <c r="I174" s="383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9">
        <f>HYPERLINK("https://abi.ru/products/Замороженные/Вязанка/Сливушки/Наггетсы/P003433/","Наггетсы «с индейкой» ф/в 0,25 кор ТМ «Вязанка»")</f>
        <v/>
      </c>
      <c r="O174" s="385" t="n"/>
      <c r="P174" s="385" t="n"/>
      <c r="Q174" s="385" t="n"/>
      <c r="R174" s="351" t="n"/>
      <c r="S174" s="40" t="inlineStr"/>
      <c r="T174" s="40" t="inlineStr"/>
      <c r="U174" s="41" t="inlineStr">
        <is>
          <t>кор</t>
        </is>
      </c>
      <c r="V174" s="386" t="n">
        <v>0</v>
      </c>
      <c r="W174" s="387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SU002980</t>
        </is>
      </c>
      <c r="B175" s="64" t="inlineStr">
        <is>
          <t>P003434</t>
        </is>
      </c>
      <c r="C175" s="37" t="n">
        <v>4301132077</v>
      </c>
      <c r="D175" s="183" t="n">
        <v>4607111035691</v>
      </c>
      <c r="E175" s="351" t="n"/>
      <c r="F175" s="383" t="n">
        <v>0.25</v>
      </c>
      <c r="G175" s="38" t="n">
        <v>12</v>
      </c>
      <c r="H175" s="383" t="n">
        <v>3</v>
      </c>
      <c r="I175" s="383" t="n">
        <v>3.388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50">
        <f>HYPERLINK("https://abi.ru/products/Замороженные/Вязанка/Сливушки/Наггетсы/P003434/","Наггетсы «из печи» ф/в 0,25 кор ТМ «Вязанка»")</f>
        <v/>
      </c>
      <c r="O175" s="385" t="n"/>
      <c r="P175" s="385" t="n"/>
      <c r="Q175" s="385" t="n"/>
      <c r="R175" s="351" t="n"/>
      <c r="S175" s="40" t="inlineStr"/>
      <c r="T175" s="40" t="inlineStr"/>
      <c r="U175" s="41" t="inlineStr">
        <is>
          <t>кор</t>
        </is>
      </c>
      <c r="V175" s="386" t="n">
        <v>0</v>
      </c>
      <c r="W175" s="387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 ht="27" customHeight="1">
      <c r="A176" s="64" t="inlineStr">
        <is>
          <t>SU003001</t>
        </is>
      </c>
      <c r="B176" s="64" t="inlineStr">
        <is>
          <t>P003470</t>
        </is>
      </c>
      <c r="C176" s="37" t="n">
        <v>4301132079</v>
      </c>
      <c r="D176" s="183" t="n">
        <v>4607111038487</v>
      </c>
      <c r="E176" s="351" t="n"/>
      <c r="F176" s="383" t="n">
        <v>0.25</v>
      </c>
      <c r="G176" s="38" t="n">
        <v>12</v>
      </c>
      <c r="H176" s="383" t="n">
        <v>3</v>
      </c>
      <c r="I176" s="383" t="n">
        <v>3.736</v>
      </c>
      <c r="J176" s="38" t="n">
        <v>70</v>
      </c>
      <c r="K176" s="38" t="inlineStr">
        <is>
          <t>14</t>
        </is>
      </c>
      <c r="L176" s="39" t="inlineStr">
        <is>
          <t>МГ</t>
        </is>
      </c>
      <c r="M176" s="38" t="n">
        <v>180</v>
      </c>
      <c r="N176" s="451">
        <f>HYPERLINK("https://abi.ru/products/Замороженные/Вязанка/Сливушки/Наггетсы/P003470/","Наггетсы «с куриным филе и сыром» ф/в 0,25 ТМ «Вязанка»")</f>
        <v/>
      </c>
      <c r="O176" s="385" t="n"/>
      <c r="P176" s="385" t="n"/>
      <c r="Q176" s="385" t="n"/>
      <c r="R176" s="351" t="n"/>
      <c r="S176" s="40" t="inlineStr"/>
      <c r="T176" s="40" t="inlineStr"/>
      <c r="U176" s="41" t="inlineStr">
        <is>
          <t>кор</t>
        </is>
      </c>
      <c r="V176" s="386" t="n">
        <v>5</v>
      </c>
      <c r="W176" s="387">
        <f>IFERROR(IF(V176="","",V176),"")</f>
        <v/>
      </c>
      <c r="X176" s="42">
        <f>IFERROR(IF(V176="","",V176*0.01788),"")</f>
        <v/>
      </c>
      <c r="Y176" s="69" t="inlineStr"/>
      <c r="Z176" s="70" t="inlineStr"/>
      <c r="AD176" s="74" t="n"/>
      <c r="BA176" s="136" t="inlineStr">
        <is>
          <t>ПГП</t>
        </is>
      </c>
    </row>
    <row r="177">
      <c r="A177" s="178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8" t="n"/>
      <c r="N177" s="389" t="inlineStr">
        <is>
          <t>Итого</t>
        </is>
      </c>
      <c r="O177" s="359" t="n"/>
      <c r="P177" s="359" t="n"/>
      <c r="Q177" s="359" t="n"/>
      <c r="R177" s="359" t="n"/>
      <c r="S177" s="359" t="n"/>
      <c r="T177" s="360" t="n"/>
      <c r="U177" s="43" t="inlineStr">
        <is>
          <t>кор</t>
        </is>
      </c>
      <c r="V177" s="390">
        <f>IFERROR(SUM(V174:V176),"0")</f>
        <v/>
      </c>
      <c r="W177" s="390">
        <f>IFERROR(SUM(W174:W176),"0")</f>
        <v/>
      </c>
      <c r="X177" s="390">
        <f>IFERROR(IF(X174="",0,X174),"0")+IFERROR(IF(X175="",0,X175),"0")+IFERROR(IF(X176="",0,X176),"0")</f>
        <v/>
      </c>
      <c r="Y177" s="391" t="n"/>
      <c r="Z177" s="39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388" t="n"/>
      <c r="N178" s="389" t="inlineStr">
        <is>
          <t>Итого</t>
        </is>
      </c>
      <c r="O178" s="359" t="n"/>
      <c r="P178" s="359" t="n"/>
      <c r="Q178" s="359" t="n"/>
      <c r="R178" s="359" t="n"/>
      <c r="S178" s="359" t="n"/>
      <c r="T178" s="360" t="n"/>
      <c r="U178" s="43" t="inlineStr">
        <is>
          <t>кг</t>
        </is>
      </c>
      <c r="V178" s="390">
        <f>IFERROR(SUMPRODUCT(V174:V176*H174:H176),"0")</f>
        <v/>
      </c>
      <c r="W178" s="390">
        <f>IFERROR(SUMPRODUCT(W174:W176*H174:H176),"0")</f>
        <v/>
      </c>
      <c r="X178" s="43" t="n"/>
      <c r="Y178" s="391" t="n"/>
      <c r="Z178" s="391" t="n"/>
    </row>
    <row r="179" ht="27.75" customHeight="1">
      <c r="A179" s="206" t="inlineStr">
        <is>
          <t>Стародворье</t>
        </is>
      </c>
      <c r="B179" s="382" t="n"/>
      <c r="C179" s="382" t="n"/>
      <c r="D179" s="382" t="n"/>
      <c r="E179" s="382" t="n"/>
      <c r="F179" s="382" t="n"/>
      <c r="G179" s="382" t="n"/>
      <c r="H179" s="382" t="n"/>
      <c r="I179" s="382" t="n"/>
      <c r="J179" s="382" t="n"/>
      <c r="K179" s="382" t="n"/>
      <c r="L179" s="382" t="n"/>
      <c r="M179" s="382" t="n"/>
      <c r="N179" s="382" t="n"/>
      <c r="O179" s="382" t="n"/>
      <c r="P179" s="382" t="n"/>
      <c r="Q179" s="382" t="n"/>
      <c r="R179" s="382" t="n"/>
      <c r="S179" s="382" t="n"/>
      <c r="T179" s="382" t="n"/>
      <c r="U179" s="382" t="n"/>
      <c r="V179" s="382" t="n"/>
      <c r="W179" s="382" t="n"/>
      <c r="X179" s="382" t="n"/>
      <c r="Y179" s="55" t="n"/>
      <c r="Z179" s="55" t="n"/>
    </row>
    <row r="180" ht="16.5" customHeight="1">
      <c r="A180" s="207" t="inlineStr">
        <is>
          <t>Первая цена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207" t="n"/>
      <c r="Z180" s="207" t="n"/>
    </row>
    <row r="181" ht="14.25" customHeight="1">
      <c r="A181" s="196" t="inlineStr">
        <is>
          <t>Пельмени</t>
        </is>
      </c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96" t="n"/>
      <c r="Z181" s="196" t="n"/>
    </row>
    <row r="182" ht="16.5" customHeight="1">
      <c r="A182" s="64" t="inlineStr">
        <is>
          <t>SU002637</t>
        </is>
      </c>
      <c r="B182" s="64" t="inlineStr">
        <is>
          <t>P002985</t>
        </is>
      </c>
      <c r="C182" s="37" t="n">
        <v>4301070913</v>
      </c>
      <c r="D182" s="183" t="n">
        <v>4607111036957</v>
      </c>
      <c r="E182" s="351" t="n"/>
      <c r="F182" s="383" t="n">
        <v>0.4</v>
      </c>
      <c r="G182" s="38" t="n">
        <v>8</v>
      </c>
      <c r="H182" s="383" t="n">
        <v>3.2</v>
      </c>
      <c r="I182" s="383" t="n">
        <v>3.44</v>
      </c>
      <c r="J182" s="38" t="n">
        <v>144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52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2" s="385" t="n"/>
      <c r="P182" s="385" t="n"/>
      <c r="Q182" s="385" t="n"/>
      <c r="R182" s="351" t="n"/>
      <c r="S182" s="40" t="inlineStr"/>
      <c r="T182" s="40" t="inlineStr"/>
      <c r="U182" s="41" t="inlineStr">
        <is>
          <t>кор</t>
        </is>
      </c>
      <c r="V182" s="386" t="n">
        <v>0</v>
      </c>
      <c r="W182" s="387">
        <f>IFERROR(IF(V182="","",V182),"")</f>
        <v/>
      </c>
      <c r="X182" s="42">
        <f>IFERROR(IF(V182="","",V182*0.00866),"")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 ht="16.5" customHeight="1">
      <c r="A183" s="64" t="inlineStr">
        <is>
          <t>SU002638</t>
        </is>
      </c>
      <c r="B183" s="64" t="inlineStr">
        <is>
          <t>P002986</t>
        </is>
      </c>
      <c r="C183" s="37" t="n">
        <v>4301070912</v>
      </c>
      <c r="D183" s="183" t="n">
        <v>4607111037213</v>
      </c>
      <c r="E183" s="351" t="n"/>
      <c r="F183" s="383" t="n">
        <v>0.4</v>
      </c>
      <c r="G183" s="38" t="n">
        <v>8</v>
      </c>
      <c r="H183" s="383" t="n">
        <v>3.2</v>
      </c>
      <c r="I183" s="383" t="n">
        <v>3.44</v>
      </c>
      <c r="J183" s="38" t="n">
        <v>144</v>
      </c>
      <c r="K183" s="38" t="inlineStr">
        <is>
          <t>12</t>
        </is>
      </c>
      <c r="L183" s="39" t="inlineStr">
        <is>
          <t>МГ</t>
        </is>
      </c>
      <c r="M183" s="38" t="n">
        <v>180</v>
      </c>
      <c r="N183" s="453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3" s="385" t="n"/>
      <c r="P183" s="385" t="n"/>
      <c r="Q183" s="385" t="n"/>
      <c r="R183" s="351" t="n"/>
      <c r="S183" s="40" t="inlineStr"/>
      <c r="T183" s="40" t="inlineStr"/>
      <c r="U183" s="41" t="inlineStr">
        <is>
          <t>кор</t>
        </is>
      </c>
      <c r="V183" s="386" t="n">
        <v>0</v>
      </c>
      <c r="W183" s="387">
        <f>IFERROR(IF(V183="","",V183),"")</f>
        <v/>
      </c>
      <c r="X183" s="42">
        <f>IFERROR(IF(V183="","",V183*0.00866),"")</f>
        <v/>
      </c>
      <c r="Y183" s="69" t="inlineStr"/>
      <c r="Z183" s="70" t="inlineStr"/>
      <c r="AD183" s="74" t="n"/>
      <c r="BA183" s="138" t="inlineStr">
        <is>
          <t>ЗПФ</t>
        </is>
      </c>
    </row>
    <row r="184">
      <c r="A184" s="178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88" t="n"/>
      <c r="N184" s="389" t="inlineStr">
        <is>
          <t>Итого</t>
        </is>
      </c>
      <c r="O184" s="359" t="n"/>
      <c r="P184" s="359" t="n"/>
      <c r="Q184" s="359" t="n"/>
      <c r="R184" s="359" t="n"/>
      <c r="S184" s="359" t="n"/>
      <c r="T184" s="360" t="n"/>
      <c r="U184" s="43" t="inlineStr">
        <is>
          <t>кор</t>
        </is>
      </c>
      <c r="V184" s="390">
        <f>IFERROR(SUM(V182:V183),"0")</f>
        <v/>
      </c>
      <c r="W184" s="390">
        <f>IFERROR(SUM(W182:W183),"0")</f>
        <v/>
      </c>
      <c r="X184" s="390">
        <f>IFERROR(IF(X182="",0,X182),"0")+IFERROR(IF(X183="",0,X183),"0")</f>
        <v/>
      </c>
      <c r="Y184" s="391" t="n"/>
      <c r="Z184" s="39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88" t="n"/>
      <c r="N185" s="389" t="inlineStr">
        <is>
          <t>Итого</t>
        </is>
      </c>
      <c r="O185" s="359" t="n"/>
      <c r="P185" s="359" t="n"/>
      <c r="Q185" s="359" t="n"/>
      <c r="R185" s="359" t="n"/>
      <c r="S185" s="359" t="n"/>
      <c r="T185" s="360" t="n"/>
      <c r="U185" s="43" t="inlineStr">
        <is>
          <t>кг</t>
        </is>
      </c>
      <c r="V185" s="390">
        <f>IFERROR(SUMPRODUCT(V182:V183*H182:H183),"0")</f>
        <v/>
      </c>
      <c r="W185" s="390">
        <f>IFERROR(SUMPRODUCT(W182:W183*H182:H183),"0")</f>
        <v/>
      </c>
      <c r="X185" s="43" t="n"/>
      <c r="Y185" s="391" t="n"/>
      <c r="Z185" s="391" t="n"/>
    </row>
    <row r="186" ht="16.5" customHeight="1">
      <c r="A186" s="207" t="inlineStr">
        <is>
          <t>Мясорубская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207" t="n"/>
      <c r="Z186" s="207" t="n"/>
    </row>
    <row r="187" ht="14.25" customHeight="1">
      <c r="A187" s="196" t="inlineStr">
        <is>
          <t>Пельмени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96" t="n"/>
      <c r="Z187" s="196" t="n"/>
    </row>
    <row r="188" ht="16.5" customHeight="1">
      <c r="A188" s="64" t="inlineStr">
        <is>
          <t>SU002920</t>
        </is>
      </c>
      <c r="B188" s="64" t="inlineStr">
        <is>
          <t>P003355</t>
        </is>
      </c>
      <c r="C188" s="37" t="n">
        <v>4301070948</v>
      </c>
      <c r="D188" s="183" t="n">
        <v>4607111037022</v>
      </c>
      <c r="E188" s="351" t="n"/>
      <c r="F188" s="383" t="n">
        <v>0.7</v>
      </c>
      <c r="G188" s="38" t="n">
        <v>8</v>
      </c>
      <c r="H188" s="383" t="n">
        <v>5.6</v>
      </c>
      <c r="I188" s="383" t="n">
        <v>5.87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54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O188" s="385" t="n"/>
      <c r="P188" s="385" t="n"/>
      <c r="Q188" s="385" t="n"/>
      <c r="R188" s="351" t="n"/>
      <c r="S188" s="40" t="inlineStr"/>
      <c r="T188" s="40" t="inlineStr"/>
      <c r="U188" s="41" t="inlineStr">
        <is>
          <t>кор</t>
        </is>
      </c>
      <c r="V188" s="386" t="n">
        <v>105</v>
      </c>
      <c r="W188" s="387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SU003145</t>
        </is>
      </c>
      <c r="B189" s="64" t="inlineStr">
        <is>
          <t>P003731</t>
        </is>
      </c>
      <c r="C189" s="37" t="n">
        <v>4301070990</v>
      </c>
      <c r="D189" s="183" t="n">
        <v>4607111038494</v>
      </c>
      <c r="E189" s="351" t="n"/>
      <c r="F189" s="383" t="n">
        <v>0.7</v>
      </c>
      <c r="G189" s="38" t="n">
        <v>8</v>
      </c>
      <c r="H189" s="383" t="n">
        <v>5.6</v>
      </c>
      <c r="I189" s="383" t="n">
        <v>5.87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55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O189" s="385" t="n"/>
      <c r="P189" s="385" t="n"/>
      <c r="Q189" s="385" t="n"/>
      <c r="R189" s="351" t="n"/>
      <c r="S189" s="40" t="inlineStr"/>
      <c r="T189" s="40" t="inlineStr"/>
      <c r="U189" s="41" t="inlineStr">
        <is>
          <t>кор</t>
        </is>
      </c>
      <c r="V189" s="386" t="n">
        <v>0</v>
      </c>
      <c r="W189" s="387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SU003077</t>
        </is>
      </c>
      <c r="B190" s="64" t="inlineStr">
        <is>
          <t>P003648</t>
        </is>
      </c>
      <c r="C190" s="37" t="n">
        <v>4301070966</v>
      </c>
      <c r="D190" s="183" t="n">
        <v>4607111038135</v>
      </c>
      <c r="E190" s="351" t="n"/>
      <c r="F190" s="383" t="n">
        <v>0.7</v>
      </c>
      <c r="G190" s="38" t="n">
        <v>8</v>
      </c>
      <c r="H190" s="383" t="n">
        <v>5.6</v>
      </c>
      <c r="I190" s="383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56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O190" s="385" t="n"/>
      <c r="P190" s="385" t="n"/>
      <c r="Q190" s="385" t="n"/>
      <c r="R190" s="351" t="n"/>
      <c r="S190" s="40" t="inlineStr"/>
      <c r="T190" s="40" t="inlineStr"/>
      <c r="U190" s="41" t="inlineStr">
        <is>
          <t>кор</t>
        </is>
      </c>
      <c r="V190" s="386" t="n">
        <v>15</v>
      </c>
      <c r="W190" s="387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>
      <c r="A191" s="178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88" t="n"/>
      <c r="N191" s="389" t="inlineStr">
        <is>
          <t>Итого</t>
        </is>
      </c>
      <c r="O191" s="359" t="n"/>
      <c r="P191" s="359" t="n"/>
      <c r="Q191" s="359" t="n"/>
      <c r="R191" s="359" t="n"/>
      <c r="S191" s="359" t="n"/>
      <c r="T191" s="360" t="n"/>
      <c r="U191" s="43" t="inlineStr">
        <is>
          <t>кор</t>
        </is>
      </c>
      <c r="V191" s="390">
        <f>IFERROR(SUM(V188:V190),"0")</f>
        <v/>
      </c>
      <c r="W191" s="390">
        <f>IFERROR(SUM(W188:W190),"0")</f>
        <v/>
      </c>
      <c r="X191" s="390">
        <f>IFERROR(IF(X188="",0,X188),"0")+IFERROR(IF(X189="",0,X189),"0")+IFERROR(IF(X190="",0,X190),"0")</f>
        <v/>
      </c>
      <c r="Y191" s="391" t="n"/>
      <c r="Z191" s="39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88" t="n"/>
      <c r="N192" s="389" t="inlineStr">
        <is>
          <t>Итого</t>
        </is>
      </c>
      <c r="O192" s="359" t="n"/>
      <c r="P192" s="359" t="n"/>
      <c r="Q192" s="359" t="n"/>
      <c r="R192" s="359" t="n"/>
      <c r="S192" s="359" t="n"/>
      <c r="T192" s="360" t="n"/>
      <c r="U192" s="43" t="inlineStr">
        <is>
          <t>кг</t>
        </is>
      </c>
      <c r="V192" s="390">
        <f>IFERROR(SUMPRODUCT(V188:V190*H188:H190),"0")</f>
        <v/>
      </c>
      <c r="W192" s="390">
        <f>IFERROR(SUMPRODUCT(W188:W190*H188:H190),"0")</f>
        <v/>
      </c>
      <c r="X192" s="43" t="n"/>
      <c r="Y192" s="391" t="n"/>
      <c r="Z192" s="391" t="n"/>
    </row>
    <row r="193" ht="16.5" customHeight="1">
      <c r="A193" s="207" t="inlineStr">
        <is>
          <t>Медвежье ушко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207" t="n"/>
      <c r="Z193" s="207" t="n"/>
    </row>
    <row r="194" ht="14.25" customHeight="1">
      <c r="A194" s="196" t="inlineStr">
        <is>
          <t>Пельмени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96" t="n"/>
      <c r="Z194" s="196" t="n"/>
    </row>
    <row r="195" ht="27" customHeight="1">
      <c r="A195" s="64" t="inlineStr">
        <is>
          <t>SU002067</t>
        </is>
      </c>
      <c r="B195" s="64" t="inlineStr">
        <is>
          <t>P002999</t>
        </is>
      </c>
      <c r="C195" s="37" t="n">
        <v>4301070915</v>
      </c>
      <c r="D195" s="183" t="n">
        <v>4607111035882</v>
      </c>
      <c r="E195" s="351" t="n"/>
      <c r="F195" s="383" t="n">
        <v>0.43</v>
      </c>
      <c r="G195" s="38" t="n">
        <v>16</v>
      </c>
      <c r="H195" s="383" t="n">
        <v>6.88</v>
      </c>
      <c r="I195" s="383" t="n">
        <v>7.19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5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5" s="385" t="n"/>
      <c r="P195" s="385" t="n"/>
      <c r="Q195" s="385" t="n"/>
      <c r="R195" s="351" t="n"/>
      <c r="S195" s="40" t="inlineStr"/>
      <c r="T195" s="40" t="inlineStr"/>
      <c r="U195" s="41" t="inlineStr">
        <is>
          <t>кор</t>
        </is>
      </c>
      <c r="V195" s="386" t="n">
        <v>0</v>
      </c>
      <c r="W195" s="387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42" t="inlineStr">
        <is>
          <t>ЗПФ</t>
        </is>
      </c>
    </row>
    <row r="196" ht="27" customHeight="1">
      <c r="A196" s="64" t="inlineStr">
        <is>
          <t>SU002068</t>
        </is>
      </c>
      <c r="B196" s="64" t="inlineStr">
        <is>
          <t>P003005</t>
        </is>
      </c>
      <c r="C196" s="37" t="n">
        <v>4301070921</v>
      </c>
      <c r="D196" s="183" t="n">
        <v>4607111035905</v>
      </c>
      <c r="E196" s="351" t="n"/>
      <c r="F196" s="383" t="n">
        <v>0.9</v>
      </c>
      <c r="G196" s="38" t="n">
        <v>8</v>
      </c>
      <c r="H196" s="383" t="n">
        <v>7.2</v>
      </c>
      <c r="I196" s="383" t="n">
        <v>7.47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5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6" s="385" t="n"/>
      <c r="P196" s="385" t="n"/>
      <c r="Q196" s="385" t="n"/>
      <c r="R196" s="351" t="n"/>
      <c r="S196" s="40" t="inlineStr"/>
      <c r="T196" s="40" t="inlineStr"/>
      <c r="U196" s="41" t="inlineStr">
        <is>
          <t>кор</t>
        </is>
      </c>
      <c r="V196" s="386" t="n">
        <v>0</v>
      </c>
      <c r="W196" s="387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3" t="inlineStr">
        <is>
          <t>ЗПФ</t>
        </is>
      </c>
    </row>
    <row r="197" ht="27" customHeight="1">
      <c r="A197" s="64" t="inlineStr">
        <is>
          <t>SU002069</t>
        </is>
      </c>
      <c r="B197" s="64" t="inlineStr">
        <is>
          <t>P003001</t>
        </is>
      </c>
      <c r="C197" s="37" t="n">
        <v>4301070917</v>
      </c>
      <c r="D197" s="183" t="n">
        <v>4607111035912</v>
      </c>
      <c r="E197" s="351" t="n"/>
      <c r="F197" s="383" t="n">
        <v>0.43</v>
      </c>
      <c r="G197" s="38" t="n">
        <v>16</v>
      </c>
      <c r="H197" s="383" t="n">
        <v>6.88</v>
      </c>
      <c r="I197" s="383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5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7" s="385" t="n"/>
      <c r="P197" s="385" t="n"/>
      <c r="Q197" s="385" t="n"/>
      <c r="R197" s="351" t="n"/>
      <c r="S197" s="40" t="inlineStr"/>
      <c r="T197" s="40" t="inlineStr"/>
      <c r="U197" s="41" t="inlineStr">
        <is>
          <t>кор</t>
        </is>
      </c>
      <c r="V197" s="386" t="n">
        <v>0</v>
      </c>
      <c r="W197" s="387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4" t="inlineStr">
        <is>
          <t>ЗПФ</t>
        </is>
      </c>
    </row>
    <row r="198" ht="27" customHeight="1">
      <c r="A198" s="64" t="inlineStr">
        <is>
          <t>SU002066</t>
        </is>
      </c>
      <c r="B198" s="64" t="inlineStr">
        <is>
          <t>P003004</t>
        </is>
      </c>
      <c r="C198" s="37" t="n">
        <v>4301070920</v>
      </c>
      <c r="D198" s="183" t="n">
        <v>4607111035929</v>
      </c>
      <c r="E198" s="351" t="n"/>
      <c r="F198" s="383" t="n">
        <v>0.9</v>
      </c>
      <c r="G198" s="38" t="n">
        <v>8</v>
      </c>
      <c r="H198" s="383" t="n">
        <v>7.2</v>
      </c>
      <c r="I198" s="383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6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8" s="385" t="n"/>
      <c r="P198" s="385" t="n"/>
      <c r="Q198" s="385" t="n"/>
      <c r="R198" s="351" t="n"/>
      <c r="S198" s="40" t="inlineStr"/>
      <c r="T198" s="40" t="inlineStr"/>
      <c r="U198" s="41" t="inlineStr">
        <is>
          <t>кор</t>
        </is>
      </c>
      <c r="V198" s="386" t="n">
        <v>0</v>
      </c>
      <c r="W198" s="387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5" t="inlineStr">
        <is>
          <t>ЗПФ</t>
        </is>
      </c>
    </row>
    <row r="199">
      <c r="A199" s="178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88" t="n"/>
      <c r="N199" s="389" t="inlineStr">
        <is>
          <t>Итого</t>
        </is>
      </c>
      <c r="O199" s="359" t="n"/>
      <c r="P199" s="359" t="n"/>
      <c r="Q199" s="359" t="n"/>
      <c r="R199" s="359" t="n"/>
      <c r="S199" s="359" t="n"/>
      <c r="T199" s="360" t="n"/>
      <c r="U199" s="43" t="inlineStr">
        <is>
          <t>кор</t>
        </is>
      </c>
      <c r="V199" s="390">
        <f>IFERROR(SUM(V195:V198),"0")</f>
        <v/>
      </c>
      <c r="W199" s="390">
        <f>IFERROR(SUM(W195:W198),"0")</f>
        <v/>
      </c>
      <c r="X199" s="390">
        <f>IFERROR(IF(X195="",0,X195),"0")+IFERROR(IF(X196="",0,X196),"0")+IFERROR(IF(X197="",0,X197),"0")+IFERROR(IF(X198="",0,X198),"0")</f>
        <v/>
      </c>
      <c r="Y199" s="391" t="n"/>
      <c r="Z199" s="39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88" t="n"/>
      <c r="N200" s="389" t="inlineStr">
        <is>
          <t>Итого</t>
        </is>
      </c>
      <c r="O200" s="359" t="n"/>
      <c r="P200" s="359" t="n"/>
      <c r="Q200" s="359" t="n"/>
      <c r="R200" s="359" t="n"/>
      <c r="S200" s="359" t="n"/>
      <c r="T200" s="360" t="n"/>
      <c r="U200" s="43" t="inlineStr">
        <is>
          <t>кг</t>
        </is>
      </c>
      <c r="V200" s="390">
        <f>IFERROR(SUMPRODUCT(V195:V198*H195:H198),"0")</f>
        <v/>
      </c>
      <c r="W200" s="390">
        <f>IFERROR(SUMPRODUCT(W195:W198*H195:H198),"0")</f>
        <v/>
      </c>
      <c r="X200" s="43" t="n"/>
      <c r="Y200" s="391" t="n"/>
      <c r="Z200" s="391" t="n"/>
    </row>
    <row r="201" ht="16.5" customHeight="1">
      <c r="A201" s="207" t="inlineStr">
        <is>
          <t>Бордо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207" t="n"/>
      <c r="Z201" s="207" t="n"/>
    </row>
    <row r="202" ht="14.25" customHeight="1">
      <c r="A202" s="196" t="inlineStr">
        <is>
          <t>Сосиски замороженные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96" t="n"/>
      <c r="Z202" s="196" t="n"/>
    </row>
    <row r="203" ht="27" customHeight="1">
      <c r="A203" s="64" t="inlineStr">
        <is>
          <t>SU002678</t>
        </is>
      </c>
      <c r="B203" s="64" t="inlineStr">
        <is>
          <t>P003054</t>
        </is>
      </c>
      <c r="C203" s="37" t="n">
        <v>4301051320</v>
      </c>
      <c r="D203" s="183" t="n">
        <v>4680115881334</v>
      </c>
      <c r="E203" s="351" t="n"/>
      <c r="F203" s="383" t="n">
        <v>0.33</v>
      </c>
      <c r="G203" s="38" t="n">
        <v>6</v>
      </c>
      <c r="H203" s="383" t="n">
        <v>1.98</v>
      </c>
      <c r="I203" s="383" t="n">
        <v>2.27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365</v>
      </c>
      <c r="N203" s="461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O203" s="385" t="n"/>
      <c r="P203" s="385" t="n"/>
      <c r="Q203" s="385" t="n"/>
      <c r="R203" s="351" t="n"/>
      <c r="S203" s="40" t="inlineStr"/>
      <c r="T203" s="40" t="inlineStr"/>
      <c r="U203" s="41" t="inlineStr">
        <is>
          <t>кор</t>
        </is>
      </c>
      <c r="V203" s="386" t="n">
        <v>0</v>
      </c>
      <c r="W203" s="387">
        <f>IFERROR(IF(V203="","",V203),"")</f>
        <v/>
      </c>
      <c r="X203" s="42">
        <f>IFERROR(IF(V203="","",V203*0.00753),"")</f>
        <v/>
      </c>
      <c r="Y203" s="69" t="inlineStr"/>
      <c r="Z203" s="70" t="inlineStr"/>
      <c r="AD203" s="74" t="n"/>
      <c r="BA203" s="146" t="inlineStr">
        <is>
          <t>КИЗ</t>
        </is>
      </c>
    </row>
    <row r="204">
      <c r="A204" s="178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8" t="n"/>
      <c r="N204" s="389" t="inlineStr">
        <is>
          <t>Итого</t>
        </is>
      </c>
      <c r="O204" s="359" t="n"/>
      <c r="P204" s="359" t="n"/>
      <c r="Q204" s="359" t="n"/>
      <c r="R204" s="359" t="n"/>
      <c r="S204" s="359" t="n"/>
      <c r="T204" s="360" t="n"/>
      <c r="U204" s="43" t="inlineStr">
        <is>
          <t>кор</t>
        </is>
      </c>
      <c r="V204" s="390">
        <f>IFERROR(SUM(V203:V203),"0")</f>
        <v/>
      </c>
      <c r="W204" s="390">
        <f>IFERROR(SUM(W203:W203),"0")</f>
        <v/>
      </c>
      <c r="X204" s="390">
        <f>IFERROR(IF(X203="",0,X203),"0")</f>
        <v/>
      </c>
      <c r="Y204" s="391" t="n"/>
      <c r="Z204" s="39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88" t="n"/>
      <c r="N205" s="389" t="inlineStr">
        <is>
          <t>Итого</t>
        </is>
      </c>
      <c r="O205" s="359" t="n"/>
      <c r="P205" s="359" t="n"/>
      <c r="Q205" s="359" t="n"/>
      <c r="R205" s="359" t="n"/>
      <c r="S205" s="359" t="n"/>
      <c r="T205" s="360" t="n"/>
      <c r="U205" s="43" t="inlineStr">
        <is>
          <t>кг</t>
        </is>
      </c>
      <c r="V205" s="390">
        <f>IFERROR(SUMPRODUCT(V203:V203*H203:H203),"0")</f>
        <v/>
      </c>
      <c r="W205" s="390">
        <f>IFERROR(SUMPRODUCT(W203:W203*H203:H203),"0")</f>
        <v/>
      </c>
      <c r="X205" s="43" t="n"/>
      <c r="Y205" s="391" t="n"/>
      <c r="Z205" s="391" t="n"/>
    </row>
    <row r="206" ht="16.5" customHeight="1">
      <c r="A206" s="207" t="inlineStr">
        <is>
          <t>Сочные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207" t="n"/>
      <c r="Z206" s="207" t="n"/>
    </row>
    <row r="207" ht="14.25" customHeight="1">
      <c r="A207" s="196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96" t="n"/>
      <c r="Z207" s="196" t="n"/>
    </row>
    <row r="208" ht="16.5" customHeight="1">
      <c r="A208" s="64" t="inlineStr">
        <is>
          <t>SU001859</t>
        </is>
      </c>
      <c r="B208" s="64" t="inlineStr">
        <is>
          <t>P002720</t>
        </is>
      </c>
      <c r="C208" s="37" t="n">
        <v>4301070874</v>
      </c>
      <c r="D208" s="183" t="n">
        <v>4607111035332</v>
      </c>
      <c r="E208" s="351" t="n"/>
      <c r="F208" s="383" t="n">
        <v>0.43</v>
      </c>
      <c r="G208" s="38" t="n">
        <v>16</v>
      </c>
      <c r="H208" s="383" t="n">
        <v>6.88</v>
      </c>
      <c r="I208" s="383" t="n">
        <v>7.206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62">
        <f>HYPERLINK("https://abi.ru/products/Замороженные/Стародворье/Сочные/Пельмени/P002720/","Пельмени Сочные Сочные 0,43 Сфера Стародворье")</f>
        <v/>
      </c>
      <c r="O208" s="385" t="n"/>
      <c r="P208" s="385" t="n"/>
      <c r="Q208" s="385" t="n"/>
      <c r="R208" s="351" t="n"/>
      <c r="S208" s="40" t="inlineStr"/>
      <c r="T208" s="40" t="inlineStr"/>
      <c r="U208" s="41" t="inlineStr">
        <is>
          <t>кор</t>
        </is>
      </c>
      <c r="V208" s="386" t="n">
        <v>0</v>
      </c>
      <c r="W208" s="387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7" t="inlineStr">
        <is>
          <t>ЗПФ</t>
        </is>
      </c>
    </row>
    <row r="209" ht="16.5" customHeight="1">
      <c r="A209" s="64" t="inlineStr">
        <is>
          <t>SU001776</t>
        </is>
      </c>
      <c r="B209" s="64" t="inlineStr">
        <is>
          <t>P002719</t>
        </is>
      </c>
      <c r="C209" s="37" t="n">
        <v>4301070873</v>
      </c>
      <c r="D209" s="183" t="n">
        <v>4607111035080</v>
      </c>
      <c r="E209" s="351" t="n"/>
      <c r="F209" s="383" t="n">
        <v>0.9</v>
      </c>
      <c r="G209" s="38" t="n">
        <v>8</v>
      </c>
      <c r="H209" s="383" t="n">
        <v>7.2</v>
      </c>
      <c r="I209" s="383" t="n">
        <v>7.47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63">
        <f>HYPERLINK("https://abi.ru/products/Замороженные/Стародворье/Сочные/Пельмени/P002719/","Пельмени Сочные Сочные 0,9 Сфера Стародворье")</f>
        <v/>
      </c>
      <c r="O209" s="385" t="n"/>
      <c r="P209" s="385" t="n"/>
      <c r="Q209" s="385" t="n"/>
      <c r="R209" s="351" t="n"/>
      <c r="S209" s="40" t="inlineStr"/>
      <c r="T209" s="40" t="inlineStr"/>
      <c r="U209" s="41" t="inlineStr">
        <is>
          <t>кор</t>
        </is>
      </c>
      <c r="V209" s="386" t="n">
        <v>0</v>
      </c>
      <c r="W209" s="387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8" t="inlineStr">
        <is>
          <t>ЗПФ</t>
        </is>
      </c>
    </row>
    <row r="210">
      <c r="A210" s="178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8" t="n"/>
      <c r="N210" s="389" t="inlineStr">
        <is>
          <t>Итого</t>
        </is>
      </c>
      <c r="O210" s="359" t="n"/>
      <c r="P210" s="359" t="n"/>
      <c r="Q210" s="359" t="n"/>
      <c r="R210" s="359" t="n"/>
      <c r="S210" s="359" t="n"/>
      <c r="T210" s="360" t="n"/>
      <c r="U210" s="43" t="inlineStr">
        <is>
          <t>кор</t>
        </is>
      </c>
      <c r="V210" s="390">
        <f>IFERROR(SUM(V208:V209),"0")</f>
        <v/>
      </c>
      <c r="W210" s="390">
        <f>IFERROR(SUM(W208:W209),"0")</f>
        <v/>
      </c>
      <c r="X210" s="390">
        <f>IFERROR(IF(X208="",0,X208),"0")+IFERROR(IF(X209="",0,X209),"0")</f>
        <v/>
      </c>
      <c r="Y210" s="391" t="n"/>
      <c r="Z210" s="39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88" t="n"/>
      <c r="N211" s="389" t="inlineStr">
        <is>
          <t>Итого</t>
        </is>
      </c>
      <c r="O211" s="359" t="n"/>
      <c r="P211" s="359" t="n"/>
      <c r="Q211" s="359" t="n"/>
      <c r="R211" s="359" t="n"/>
      <c r="S211" s="359" t="n"/>
      <c r="T211" s="360" t="n"/>
      <c r="U211" s="43" t="inlineStr">
        <is>
          <t>кг</t>
        </is>
      </c>
      <c r="V211" s="390">
        <f>IFERROR(SUMPRODUCT(V208:V209*H208:H209),"0")</f>
        <v/>
      </c>
      <c r="W211" s="390">
        <f>IFERROR(SUMPRODUCT(W208:W209*H208:H209),"0")</f>
        <v/>
      </c>
      <c r="X211" s="43" t="n"/>
      <c r="Y211" s="391" t="n"/>
      <c r="Z211" s="391" t="n"/>
    </row>
    <row r="212" ht="27.75" customHeight="1">
      <c r="A212" s="206" t="inlineStr">
        <is>
          <t>Колбасный стандарт</t>
        </is>
      </c>
      <c r="B212" s="382" t="n"/>
      <c r="C212" s="382" t="n"/>
      <c r="D212" s="382" t="n"/>
      <c r="E212" s="382" t="n"/>
      <c r="F212" s="382" t="n"/>
      <c r="G212" s="382" t="n"/>
      <c r="H212" s="382" t="n"/>
      <c r="I212" s="382" t="n"/>
      <c r="J212" s="382" t="n"/>
      <c r="K212" s="382" t="n"/>
      <c r="L212" s="382" t="n"/>
      <c r="M212" s="382" t="n"/>
      <c r="N212" s="382" t="n"/>
      <c r="O212" s="382" t="n"/>
      <c r="P212" s="382" t="n"/>
      <c r="Q212" s="382" t="n"/>
      <c r="R212" s="382" t="n"/>
      <c r="S212" s="382" t="n"/>
      <c r="T212" s="382" t="n"/>
      <c r="U212" s="382" t="n"/>
      <c r="V212" s="382" t="n"/>
      <c r="W212" s="382" t="n"/>
      <c r="X212" s="382" t="n"/>
      <c r="Y212" s="55" t="n"/>
      <c r="Z212" s="55" t="n"/>
    </row>
    <row r="213" ht="16.5" customHeight="1">
      <c r="A213" s="207" t="inlineStr">
        <is>
          <t>Владимирский Стандарт ЗПФ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207" t="n"/>
      <c r="Z213" s="207" t="n"/>
    </row>
    <row r="214" ht="14.25" customHeight="1">
      <c r="A214" s="196" t="inlineStr">
        <is>
          <t>Пельмени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6" t="n"/>
      <c r="Z214" s="196" t="n"/>
    </row>
    <row r="215" ht="27" customHeight="1">
      <c r="A215" s="64" t="inlineStr">
        <is>
          <t>SU002267</t>
        </is>
      </c>
      <c r="B215" s="64" t="inlineStr">
        <is>
          <t>P003223</t>
        </is>
      </c>
      <c r="C215" s="37" t="n">
        <v>4301070941</v>
      </c>
      <c r="D215" s="183" t="n">
        <v>4607111036162</v>
      </c>
      <c r="E215" s="351" t="n"/>
      <c r="F215" s="383" t="n">
        <v>0.8</v>
      </c>
      <c r="G215" s="38" t="n">
        <v>8</v>
      </c>
      <c r="H215" s="383" t="n">
        <v>6.4</v>
      </c>
      <c r="I215" s="383" t="n">
        <v>6.6812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90</v>
      </c>
      <c r="N215" s="464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5" s="385" t="n"/>
      <c r="P215" s="385" t="n"/>
      <c r="Q215" s="385" t="n"/>
      <c r="R215" s="351" t="n"/>
      <c r="S215" s="40" t="inlineStr"/>
      <c r="T215" s="40" t="inlineStr"/>
      <c r="U215" s="41" t="inlineStr">
        <is>
          <t>кор</t>
        </is>
      </c>
      <c r="V215" s="386" t="n">
        <v>0</v>
      </c>
      <c r="W215" s="387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9" t="inlineStr">
        <is>
          <t>ЗПФ</t>
        </is>
      </c>
    </row>
    <row r="216">
      <c r="A216" s="178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8" t="n"/>
      <c r="N216" s="389" t="inlineStr">
        <is>
          <t>Итого</t>
        </is>
      </c>
      <c r="O216" s="359" t="n"/>
      <c r="P216" s="359" t="n"/>
      <c r="Q216" s="359" t="n"/>
      <c r="R216" s="359" t="n"/>
      <c r="S216" s="359" t="n"/>
      <c r="T216" s="360" t="n"/>
      <c r="U216" s="43" t="inlineStr">
        <is>
          <t>кор</t>
        </is>
      </c>
      <c r="V216" s="390">
        <f>IFERROR(SUM(V215:V215),"0")</f>
        <v/>
      </c>
      <c r="W216" s="390">
        <f>IFERROR(SUM(W215:W215),"0")</f>
        <v/>
      </c>
      <c r="X216" s="390">
        <f>IFERROR(IF(X215="",0,X215),"0")</f>
        <v/>
      </c>
      <c r="Y216" s="391" t="n"/>
      <c r="Z216" s="39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88" t="n"/>
      <c r="N217" s="389" t="inlineStr">
        <is>
          <t>Итого</t>
        </is>
      </c>
      <c r="O217" s="359" t="n"/>
      <c r="P217" s="359" t="n"/>
      <c r="Q217" s="359" t="n"/>
      <c r="R217" s="359" t="n"/>
      <c r="S217" s="359" t="n"/>
      <c r="T217" s="360" t="n"/>
      <c r="U217" s="43" t="inlineStr">
        <is>
          <t>кг</t>
        </is>
      </c>
      <c r="V217" s="390">
        <f>IFERROR(SUMPRODUCT(V215:V215*H215:H215),"0")</f>
        <v/>
      </c>
      <c r="W217" s="390">
        <f>IFERROR(SUMPRODUCT(W215:W215*H215:H215),"0")</f>
        <v/>
      </c>
      <c r="X217" s="43" t="n"/>
      <c r="Y217" s="391" t="n"/>
      <c r="Z217" s="391" t="n"/>
    </row>
    <row r="218" ht="27.75" customHeight="1">
      <c r="A218" s="206" t="inlineStr">
        <is>
          <t>Особый рецепт</t>
        </is>
      </c>
      <c r="B218" s="382" t="n"/>
      <c r="C218" s="382" t="n"/>
      <c r="D218" s="382" t="n"/>
      <c r="E218" s="382" t="n"/>
      <c r="F218" s="382" t="n"/>
      <c r="G218" s="382" t="n"/>
      <c r="H218" s="382" t="n"/>
      <c r="I218" s="382" t="n"/>
      <c r="J218" s="382" t="n"/>
      <c r="K218" s="382" t="n"/>
      <c r="L218" s="382" t="n"/>
      <c r="M218" s="382" t="n"/>
      <c r="N218" s="382" t="n"/>
      <c r="O218" s="382" t="n"/>
      <c r="P218" s="382" t="n"/>
      <c r="Q218" s="382" t="n"/>
      <c r="R218" s="382" t="n"/>
      <c r="S218" s="382" t="n"/>
      <c r="T218" s="382" t="n"/>
      <c r="U218" s="382" t="n"/>
      <c r="V218" s="382" t="n"/>
      <c r="W218" s="382" t="n"/>
      <c r="X218" s="382" t="n"/>
      <c r="Y218" s="55" t="n"/>
      <c r="Z218" s="55" t="n"/>
    </row>
    <row r="219" ht="16.5" customHeight="1">
      <c r="A219" s="207" t="inlineStr">
        <is>
          <t>Любимая ложка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207" t="n"/>
      <c r="Z219" s="207" t="n"/>
    </row>
    <row r="220" ht="14.25" customHeight="1">
      <c r="A220" s="196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96" t="n"/>
      <c r="Z220" s="196" t="n"/>
    </row>
    <row r="221" ht="27" customHeight="1">
      <c r="A221" s="64" t="inlineStr">
        <is>
          <t>SU002268</t>
        </is>
      </c>
      <c r="B221" s="64" t="inlineStr">
        <is>
          <t>P003642</t>
        </is>
      </c>
      <c r="C221" s="37" t="n">
        <v>4301070965</v>
      </c>
      <c r="D221" s="183" t="n">
        <v>4607111035899</v>
      </c>
      <c r="E221" s="351" t="n"/>
      <c r="F221" s="383" t="n">
        <v>1</v>
      </c>
      <c r="G221" s="38" t="n">
        <v>5</v>
      </c>
      <c r="H221" s="383" t="n">
        <v>5</v>
      </c>
      <c r="I221" s="383" t="n">
        <v>5.262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180</v>
      </c>
      <c r="N221" s="465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/>
      </c>
      <c r="O221" s="385" t="n"/>
      <c r="P221" s="385" t="n"/>
      <c r="Q221" s="385" t="n"/>
      <c r="R221" s="351" t="n"/>
      <c r="S221" s="40" t="inlineStr"/>
      <c r="T221" s="40" t="inlineStr"/>
      <c r="U221" s="41" t="inlineStr">
        <is>
          <t>кор</t>
        </is>
      </c>
      <c r="V221" s="386" t="n">
        <v>100</v>
      </c>
      <c r="W221" s="387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50" t="inlineStr">
        <is>
          <t>ЗПФ</t>
        </is>
      </c>
    </row>
    <row r="222">
      <c r="A222" s="178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88" t="n"/>
      <c r="N222" s="389" t="inlineStr">
        <is>
          <t>Итого</t>
        </is>
      </c>
      <c r="O222" s="359" t="n"/>
      <c r="P222" s="359" t="n"/>
      <c r="Q222" s="359" t="n"/>
      <c r="R222" s="359" t="n"/>
      <c r="S222" s="359" t="n"/>
      <c r="T222" s="360" t="n"/>
      <c r="U222" s="43" t="inlineStr">
        <is>
          <t>кор</t>
        </is>
      </c>
      <c r="V222" s="390">
        <f>IFERROR(SUM(V221:V221),"0")</f>
        <v/>
      </c>
      <c r="W222" s="390">
        <f>IFERROR(SUM(W221:W221),"0")</f>
        <v/>
      </c>
      <c r="X222" s="390">
        <f>IFERROR(IF(X221="",0,X221),"0")</f>
        <v/>
      </c>
      <c r="Y222" s="391" t="n"/>
      <c r="Z222" s="39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88" t="n"/>
      <c r="N223" s="389" t="inlineStr">
        <is>
          <t>Итого</t>
        </is>
      </c>
      <c r="O223" s="359" t="n"/>
      <c r="P223" s="359" t="n"/>
      <c r="Q223" s="359" t="n"/>
      <c r="R223" s="359" t="n"/>
      <c r="S223" s="359" t="n"/>
      <c r="T223" s="360" t="n"/>
      <c r="U223" s="43" t="inlineStr">
        <is>
          <t>кг</t>
        </is>
      </c>
      <c r="V223" s="390">
        <f>IFERROR(SUMPRODUCT(V221:V221*H221:H221),"0")</f>
        <v/>
      </c>
      <c r="W223" s="390">
        <f>IFERROR(SUMPRODUCT(W221:W221*H221:H221),"0")</f>
        <v/>
      </c>
      <c r="X223" s="43" t="n"/>
      <c r="Y223" s="391" t="n"/>
      <c r="Z223" s="391" t="n"/>
    </row>
    <row r="224" ht="16.5" customHeight="1">
      <c r="A224" s="207" t="inlineStr">
        <is>
          <t>Особая Без свинины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207" t="n"/>
      <c r="Z224" s="207" t="n"/>
    </row>
    <row r="225" ht="14.25" customHeight="1">
      <c r="A225" s="196" t="inlineStr">
        <is>
          <t>Пельмени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6" t="n"/>
      <c r="Z225" s="196" t="n"/>
    </row>
    <row r="226" ht="27" customHeight="1">
      <c r="A226" s="64" t="inlineStr">
        <is>
          <t>SU002408</t>
        </is>
      </c>
      <c r="B226" s="64" t="inlineStr">
        <is>
          <t>P002686</t>
        </is>
      </c>
      <c r="C226" s="37" t="n">
        <v>4301070870</v>
      </c>
      <c r="D226" s="183" t="n">
        <v>4607111036711</v>
      </c>
      <c r="E226" s="351" t="n"/>
      <c r="F226" s="383" t="n">
        <v>0.8</v>
      </c>
      <c r="G226" s="38" t="n">
        <v>8</v>
      </c>
      <c r="H226" s="383" t="n">
        <v>6.4</v>
      </c>
      <c r="I226" s="383" t="n">
        <v>6.67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8" t="n">
        <v>90</v>
      </c>
      <c r="N226" s="46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6" s="385" t="n"/>
      <c r="P226" s="385" t="n"/>
      <c r="Q226" s="385" t="n"/>
      <c r="R226" s="351" t="n"/>
      <c r="S226" s="40" t="inlineStr"/>
      <c r="T226" s="40" t="inlineStr"/>
      <c r="U226" s="41" t="inlineStr">
        <is>
          <t>кор</t>
        </is>
      </c>
      <c r="V226" s="386" t="n">
        <v>0</v>
      </c>
      <c r="W226" s="387">
        <f>IFERROR(IF(V226="","",V226),"")</f>
        <v/>
      </c>
      <c r="X226" s="42">
        <f>IFERROR(IF(V226="","",V226*0.0155),"")</f>
        <v/>
      </c>
      <c r="Y226" s="69" t="inlineStr"/>
      <c r="Z226" s="70" t="inlineStr"/>
      <c r="AD226" s="74" t="n"/>
      <c r="BA226" s="151" t="inlineStr">
        <is>
          <t>ЗПФ</t>
        </is>
      </c>
    </row>
    <row r="227">
      <c r="A227" s="178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8" t="n"/>
      <c r="N227" s="389" t="inlineStr">
        <is>
          <t>Итого</t>
        </is>
      </c>
      <c r="O227" s="359" t="n"/>
      <c r="P227" s="359" t="n"/>
      <c r="Q227" s="359" t="n"/>
      <c r="R227" s="359" t="n"/>
      <c r="S227" s="359" t="n"/>
      <c r="T227" s="360" t="n"/>
      <c r="U227" s="43" t="inlineStr">
        <is>
          <t>кор</t>
        </is>
      </c>
      <c r="V227" s="390">
        <f>IFERROR(SUM(V226:V226),"0")</f>
        <v/>
      </c>
      <c r="W227" s="390">
        <f>IFERROR(SUM(W226:W226),"0")</f>
        <v/>
      </c>
      <c r="X227" s="390">
        <f>IFERROR(IF(X226="",0,X226),"0")</f>
        <v/>
      </c>
      <c r="Y227" s="391" t="n"/>
      <c r="Z227" s="39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88" t="n"/>
      <c r="N228" s="389" t="inlineStr">
        <is>
          <t>Итого</t>
        </is>
      </c>
      <c r="O228" s="359" t="n"/>
      <c r="P228" s="359" t="n"/>
      <c r="Q228" s="359" t="n"/>
      <c r="R228" s="359" t="n"/>
      <c r="S228" s="359" t="n"/>
      <c r="T228" s="360" t="n"/>
      <c r="U228" s="43" t="inlineStr">
        <is>
          <t>кг</t>
        </is>
      </c>
      <c r="V228" s="390">
        <f>IFERROR(SUMPRODUCT(V226:V226*H226:H226),"0")</f>
        <v/>
      </c>
      <c r="W228" s="390">
        <f>IFERROR(SUMPRODUCT(W226:W226*H226:H226),"0")</f>
        <v/>
      </c>
      <c r="X228" s="43" t="n"/>
      <c r="Y228" s="391" t="n"/>
      <c r="Z228" s="391" t="n"/>
    </row>
    <row r="229" ht="27.75" customHeight="1">
      <c r="A229" s="206" t="inlineStr">
        <is>
          <t>Зареченские</t>
        </is>
      </c>
      <c r="B229" s="382" t="n"/>
      <c r="C229" s="382" t="n"/>
      <c r="D229" s="382" t="n"/>
      <c r="E229" s="382" t="n"/>
      <c r="F229" s="382" t="n"/>
      <c r="G229" s="382" t="n"/>
      <c r="H229" s="382" t="n"/>
      <c r="I229" s="382" t="n"/>
      <c r="J229" s="382" t="n"/>
      <c r="K229" s="382" t="n"/>
      <c r="L229" s="382" t="n"/>
      <c r="M229" s="382" t="n"/>
      <c r="N229" s="382" t="n"/>
      <c r="O229" s="382" t="n"/>
      <c r="P229" s="382" t="n"/>
      <c r="Q229" s="382" t="n"/>
      <c r="R229" s="382" t="n"/>
      <c r="S229" s="382" t="n"/>
      <c r="T229" s="382" t="n"/>
      <c r="U229" s="382" t="n"/>
      <c r="V229" s="382" t="n"/>
      <c r="W229" s="382" t="n"/>
      <c r="X229" s="382" t="n"/>
      <c r="Y229" s="55" t="n"/>
      <c r="Z229" s="55" t="n"/>
    </row>
    <row r="230" ht="16.5" customHeight="1">
      <c r="A230" s="207" t="inlineStr">
        <is>
          <t>Зареченские продукты ПГП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207" t="n"/>
      <c r="Z230" s="207" t="n"/>
    </row>
    <row r="231" ht="14.25" customHeight="1">
      <c r="A231" s="196" t="inlineStr">
        <is>
          <t>Крылья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96" t="n"/>
      <c r="Z231" s="196" t="n"/>
    </row>
    <row r="232" ht="27" customHeight="1">
      <c r="A232" s="64" t="inlineStr">
        <is>
          <t>SU003024</t>
        </is>
      </c>
      <c r="B232" s="64" t="inlineStr">
        <is>
          <t>P003488</t>
        </is>
      </c>
      <c r="C232" s="37" t="n">
        <v>4301131019</v>
      </c>
      <c r="D232" s="183" t="n">
        <v>4640242180427</v>
      </c>
      <c r="E232" s="351" t="n"/>
      <c r="F232" s="383" t="n">
        <v>1.8</v>
      </c>
      <c r="G232" s="38" t="n">
        <v>1</v>
      </c>
      <c r="H232" s="383" t="n">
        <v>1.8</v>
      </c>
      <c r="I232" s="383" t="n">
        <v>1.915</v>
      </c>
      <c r="J232" s="38" t="n">
        <v>234</v>
      </c>
      <c r="K232" s="38" t="inlineStr">
        <is>
          <t>18</t>
        </is>
      </c>
      <c r="L232" s="39" t="inlineStr">
        <is>
          <t>МГ</t>
        </is>
      </c>
      <c r="M232" s="38" t="n">
        <v>180</v>
      </c>
      <c r="N232" s="467" t="inlineStr">
        <is>
          <t>Крылья «Хрустящие крылышки» Весовой ТМ «Зареченские» 1,8 кг</t>
        </is>
      </c>
      <c r="O232" s="385" t="n"/>
      <c r="P232" s="385" t="n"/>
      <c r="Q232" s="385" t="n"/>
      <c r="R232" s="351" t="n"/>
      <c r="S232" s="40" t="inlineStr"/>
      <c r="T232" s="40" t="inlineStr"/>
      <c r="U232" s="41" t="inlineStr">
        <is>
          <t>кор</t>
        </is>
      </c>
      <c r="V232" s="386" t="n">
        <v>0</v>
      </c>
      <c r="W232" s="387">
        <f>IFERROR(IF(V232="","",V232),"")</f>
        <v/>
      </c>
      <c r="X232" s="42">
        <f>IFERROR(IF(V232="","",V232*0.00502),"")</f>
        <v/>
      </c>
      <c r="Y232" s="69" t="inlineStr"/>
      <c r="Z232" s="70" t="inlineStr"/>
      <c r="AD232" s="74" t="n"/>
      <c r="BA232" s="152" t="inlineStr">
        <is>
          <t>ПГП</t>
        </is>
      </c>
    </row>
    <row r="233">
      <c r="A233" s="178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88" t="n"/>
      <c r="N233" s="389" t="inlineStr">
        <is>
          <t>Итого</t>
        </is>
      </c>
      <c r="O233" s="359" t="n"/>
      <c r="P233" s="359" t="n"/>
      <c r="Q233" s="359" t="n"/>
      <c r="R233" s="359" t="n"/>
      <c r="S233" s="359" t="n"/>
      <c r="T233" s="360" t="n"/>
      <c r="U233" s="43" t="inlineStr">
        <is>
          <t>кор</t>
        </is>
      </c>
      <c r="V233" s="390">
        <f>IFERROR(SUM(V232:V232),"0")</f>
        <v/>
      </c>
      <c r="W233" s="390">
        <f>IFERROR(SUM(W232:W232),"0")</f>
        <v/>
      </c>
      <c r="X233" s="390">
        <f>IFERROR(IF(X232="",0,X232),"0")</f>
        <v/>
      </c>
      <c r="Y233" s="391" t="n"/>
      <c r="Z233" s="39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88" t="n"/>
      <c r="N234" s="389" t="inlineStr">
        <is>
          <t>Итого</t>
        </is>
      </c>
      <c r="O234" s="359" t="n"/>
      <c r="P234" s="359" t="n"/>
      <c r="Q234" s="359" t="n"/>
      <c r="R234" s="359" t="n"/>
      <c r="S234" s="359" t="n"/>
      <c r="T234" s="360" t="n"/>
      <c r="U234" s="43" t="inlineStr">
        <is>
          <t>кг</t>
        </is>
      </c>
      <c r="V234" s="390">
        <f>IFERROR(SUMPRODUCT(V232:V232*H232:H232),"0")</f>
        <v/>
      </c>
      <c r="W234" s="390">
        <f>IFERROR(SUMPRODUCT(W232:W232*H232:H232),"0")</f>
        <v/>
      </c>
      <c r="X234" s="43" t="n"/>
      <c r="Y234" s="391" t="n"/>
      <c r="Z234" s="391" t="n"/>
    </row>
    <row r="235" ht="14.25" customHeight="1">
      <c r="A235" s="196" t="inlineStr">
        <is>
          <t>Наггетсы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96" t="n"/>
      <c r="Z235" s="196" t="n"/>
    </row>
    <row r="236" ht="27" customHeight="1">
      <c r="A236" s="64" t="inlineStr">
        <is>
          <t>SU003020</t>
        </is>
      </c>
      <c r="B236" s="64" t="inlineStr">
        <is>
          <t>P003486</t>
        </is>
      </c>
      <c r="C236" s="37" t="n">
        <v>4301132080</v>
      </c>
      <c r="D236" s="183" t="n">
        <v>4640242180397</v>
      </c>
      <c r="E236" s="351" t="n"/>
      <c r="F236" s="383" t="n">
        <v>1</v>
      </c>
      <c r="G236" s="38" t="n">
        <v>6</v>
      </c>
      <c r="H236" s="383" t="n">
        <v>6</v>
      </c>
      <c r="I236" s="383" t="n">
        <v>6.26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68" t="inlineStr">
        <is>
          <t>Наггетсы «Хрустящие» Весовые ТМ «Зареченские» 6 кг</t>
        </is>
      </c>
      <c r="O236" s="385" t="n"/>
      <c r="P236" s="385" t="n"/>
      <c r="Q236" s="385" t="n"/>
      <c r="R236" s="351" t="n"/>
      <c r="S236" s="40" t="inlineStr"/>
      <c r="T236" s="40" t="inlineStr"/>
      <c r="U236" s="41" t="inlineStr">
        <is>
          <t>кор</t>
        </is>
      </c>
      <c r="V236" s="386" t="n">
        <v>67</v>
      </c>
      <c r="W236" s="387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53" t="inlineStr">
        <is>
          <t>ПГП</t>
        </is>
      </c>
    </row>
    <row r="237">
      <c r="A237" s="178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88" t="n"/>
      <c r="N237" s="389" t="inlineStr">
        <is>
          <t>Итого</t>
        </is>
      </c>
      <c r="O237" s="359" t="n"/>
      <c r="P237" s="359" t="n"/>
      <c r="Q237" s="359" t="n"/>
      <c r="R237" s="359" t="n"/>
      <c r="S237" s="359" t="n"/>
      <c r="T237" s="360" t="n"/>
      <c r="U237" s="43" t="inlineStr">
        <is>
          <t>кор</t>
        </is>
      </c>
      <c r="V237" s="390">
        <f>IFERROR(SUM(V236:V236),"0")</f>
        <v/>
      </c>
      <c r="W237" s="390">
        <f>IFERROR(SUM(W236:W236),"0")</f>
        <v/>
      </c>
      <c r="X237" s="390">
        <f>IFERROR(IF(X236="",0,X236),"0")</f>
        <v/>
      </c>
      <c r="Y237" s="391" t="n"/>
      <c r="Z237" s="39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88" t="n"/>
      <c r="N238" s="389" t="inlineStr">
        <is>
          <t>Итого</t>
        </is>
      </c>
      <c r="O238" s="359" t="n"/>
      <c r="P238" s="359" t="n"/>
      <c r="Q238" s="359" t="n"/>
      <c r="R238" s="359" t="n"/>
      <c r="S238" s="359" t="n"/>
      <c r="T238" s="360" t="n"/>
      <c r="U238" s="43" t="inlineStr">
        <is>
          <t>кг</t>
        </is>
      </c>
      <c r="V238" s="390">
        <f>IFERROR(SUMPRODUCT(V236:V236*H236:H236),"0")</f>
        <v/>
      </c>
      <c r="W238" s="390">
        <f>IFERROR(SUMPRODUCT(W236:W236*H236:H236),"0")</f>
        <v/>
      </c>
      <c r="X238" s="43" t="n"/>
      <c r="Y238" s="391" t="n"/>
      <c r="Z238" s="391" t="n"/>
    </row>
    <row r="239" ht="14.25" customHeight="1">
      <c r="A239" s="196" t="inlineStr">
        <is>
          <t>Чебуреки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96" t="n"/>
      <c r="Z239" s="196" t="n"/>
    </row>
    <row r="240" ht="27" customHeight="1">
      <c r="A240" s="64" t="inlineStr">
        <is>
          <t>SU003012</t>
        </is>
      </c>
      <c r="B240" s="64" t="inlineStr">
        <is>
          <t>P003478</t>
        </is>
      </c>
      <c r="C240" s="37" t="n">
        <v>4301136028</v>
      </c>
      <c r="D240" s="183" t="n">
        <v>4640242180304</v>
      </c>
      <c r="E240" s="351" t="n"/>
      <c r="F240" s="383" t="n">
        <v>2.7</v>
      </c>
      <c r="G240" s="38" t="n">
        <v>1</v>
      </c>
      <c r="H240" s="383" t="n">
        <v>2.7</v>
      </c>
      <c r="I240" s="383" t="n">
        <v>2.8906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69" t="inlineStr">
        <is>
          <t>Чебуреки «Мясные» Весовые ТМ «Зареченские» 2,7 кг</t>
        </is>
      </c>
      <c r="O240" s="385" t="n"/>
      <c r="P240" s="385" t="n"/>
      <c r="Q240" s="385" t="n"/>
      <c r="R240" s="351" t="n"/>
      <c r="S240" s="40" t="inlineStr"/>
      <c r="T240" s="40" t="inlineStr"/>
      <c r="U240" s="41" t="inlineStr">
        <is>
          <t>кор</t>
        </is>
      </c>
      <c r="V240" s="386" t="n">
        <v>0</v>
      </c>
      <c r="W240" s="387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4" t="inlineStr">
        <is>
          <t>ПГП</t>
        </is>
      </c>
    </row>
    <row r="241" ht="37.5" customHeight="1">
      <c r="A241" s="64" t="inlineStr">
        <is>
          <t>SU003011</t>
        </is>
      </c>
      <c r="B241" s="64" t="inlineStr">
        <is>
          <t>P003477</t>
        </is>
      </c>
      <c r="C241" s="37" t="n">
        <v>4301136027</v>
      </c>
      <c r="D241" s="183" t="n">
        <v>4640242180298</v>
      </c>
      <c r="E241" s="351" t="n"/>
      <c r="F241" s="383" t="n">
        <v>2.7</v>
      </c>
      <c r="G241" s="38" t="n">
        <v>1</v>
      </c>
      <c r="H241" s="383" t="n">
        <v>2.7</v>
      </c>
      <c r="I241" s="383" t="n">
        <v>2.892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70" t="inlineStr">
        <is>
          <t>Чебуреки «с мясом, грибами и картофелем» Весовые ТМ «Зареченские» 2,7 кг</t>
        </is>
      </c>
      <c r="O241" s="385" t="n"/>
      <c r="P241" s="385" t="n"/>
      <c r="Q241" s="385" t="n"/>
      <c r="R241" s="351" t="n"/>
      <c r="S241" s="40" t="inlineStr"/>
      <c r="T241" s="40" t="inlineStr"/>
      <c r="U241" s="41" t="inlineStr">
        <is>
          <t>кор</t>
        </is>
      </c>
      <c r="V241" s="386" t="n">
        <v>0</v>
      </c>
      <c r="W241" s="387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5" t="inlineStr">
        <is>
          <t>ПГП</t>
        </is>
      </c>
    </row>
    <row r="242" ht="27" customHeight="1">
      <c r="A242" s="64" t="inlineStr">
        <is>
          <t>SU003010</t>
        </is>
      </c>
      <c r="B242" s="64" t="inlineStr">
        <is>
          <t>P003476</t>
        </is>
      </c>
      <c r="C242" s="37" t="n">
        <v>4301136026</v>
      </c>
      <c r="D242" s="183" t="n">
        <v>4640242180236</v>
      </c>
      <c r="E242" s="351" t="n"/>
      <c r="F242" s="383" t="n">
        <v>5</v>
      </c>
      <c r="G242" s="38" t="n">
        <v>1</v>
      </c>
      <c r="H242" s="383" t="n">
        <v>5</v>
      </c>
      <c r="I242" s="383" t="n">
        <v>5.235</v>
      </c>
      <c r="J242" s="38" t="n">
        <v>84</v>
      </c>
      <c r="K242" s="38" t="inlineStr">
        <is>
          <t>12</t>
        </is>
      </c>
      <c r="L242" s="39" t="inlineStr">
        <is>
          <t>МГ</t>
        </is>
      </c>
      <c r="M242" s="38" t="n">
        <v>180</v>
      </c>
      <c r="N242" s="471" t="inlineStr">
        <is>
          <t>Чебуреки «Сочные» Весовые ТМ «Зареченские» 5 кг</t>
        </is>
      </c>
      <c r="O242" s="385" t="n"/>
      <c r="P242" s="385" t="n"/>
      <c r="Q242" s="385" t="n"/>
      <c r="R242" s="351" t="n"/>
      <c r="S242" s="40" t="inlineStr"/>
      <c r="T242" s="40" t="inlineStr"/>
      <c r="U242" s="41" t="inlineStr">
        <is>
          <t>кор</t>
        </is>
      </c>
      <c r="V242" s="386" t="n">
        <v>0</v>
      </c>
      <c r="W242" s="387">
        <f>IFERROR(IF(V242="","",V242),"")</f>
        <v/>
      </c>
      <c r="X242" s="42">
        <f>IFERROR(IF(V242="","",V242*0.0155),"")</f>
        <v/>
      </c>
      <c r="Y242" s="69" t="inlineStr"/>
      <c r="Z242" s="70" t="inlineStr"/>
      <c r="AD242" s="74" t="n"/>
      <c r="BA242" s="156" t="inlineStr">
        <is>
          <t>ПГП</t>
        </is>
      </c>
    </row>
    <row r="243" ht="27" customHeight="1">
      <c r="A243" s="64" t="inlineStr">
        <is>
          <t>SU003025</t>
        </is>
      </c>
      <c r="B243" s="64" t="inlineStr">
        <is>
          <t>P003495</t>
        </is>
      </c>
      <c r="C243" s="37" t="n">
        <v>4301136029</v>
      </c>
      <c r="D243" s="183" t="n">
        <v>4640242180410</v>
      </c>
      <c r="E243" s="351" t="n"/>
      <c r="F243" s="383" t="n">
        <v>2.24</v>
      </c>
      <c r="G243" s="38" t="n">
        <v>1</v>
      </c>
      <c r="H243" s="383" t="n">
        <v>2.24</v>
      </c>
      <c r="I243" s="383" t="n">
        <v>2.432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72" t="inlineStr">
        <is>
          <t>Чебуреки «Сочный мегачебурек» Весовой ТМ «Зареченские» 2,24 кг</t>
        </is>
      </c>
      <c r="O243" s="385" t="n"/>
      <c r="P243" s="385" t="n"/>
      <c r="Q243" s="385" t="n"/>
      <c r="R243" s="351" t="n"/>
      <c r="S243" s="40" t="inlineStr"/>
      <c r="T243" s="40" t="inlineStr"/>
      <c r="U243" s="41" t="inlineStr">
        <is>
          <t>кор</t>
        </is>
      </c>
      <c r="V243" s="386" t="n">
        <v>36</v>
      </c>
      <c r="W243" s="387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7" t="inlineStr">
        <is>
          <t>ПГП</t>
        </is>
      </c>
    </row>
    <row r="244">
      <c r="A244" s="178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388" t="n"/>
      <c r="N244" s="389" t="inlineStr">
        <is>
          <t>Итого</t>
        </is>
      </c>
      <c r="O244" s="359" t="n"/>
      <c r="P244" s="359" t="n"/>
      <c r="Q244" s="359" t="n"/>
      <c r="R244" s="359" t="n"/>
      <c r="S244" s="359" t="n"/>
      <c r="T244" s="360" t="n"/>
      <c r="U244" s="43" t="inlineStr">
        <is>
          <t>кор</t>
        </is>
      </c>
      <c r="V244" s="390">
        <f>IFERROR(SUM(V240:V243),"0")</f>
        <v/>
      </c>
      <c r="W244" s="390">
        <f>IFERROR(SUM(W240:W243),"0")</f>
        <v/>
      </c>
      <c r="X244" s="390">
        <f>IFERROR(IF(X240="",0,X240),"0")+IFERROR(IF(X241="",0,X241),"0")+IFERROR(IF(X242="",0,X242),"0")+IFERROR(IF(X243="",0,X243),"0")</f>
        <v/>
      </c>
      <c r="Y244" s="391" t="n"/>
      <c r="Z244" s="39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388" t="n"/>
      <c r="N245" s="389" t="inlineStr">
        <is>
          <t>Итого</t>
        </is>
      </c>
      <c r="O245" s="359" t="n"/>
      <c r="P245" s="359" t="n"/>
      <c r="Q245" s="359" t="n"/>
      <c r="R245" s="359" t="n"/>
      <c r="S245" s="359" t="n"/>
      <c r="T245" s="360" t="n"/>
      <c r="U245" s="43" t="inlineStr">
        <is>
          <t>кг</t>
        </is>
      </c>
      <c r="V245" s="390">
        <f>IFERROR(SUMPRODUCT(V240:V243*H240:H243),"0")</f>
        <v/>
      </c>
      <c r="W245" s="390">
        <f>IFERROR(SUMPRODUCT(W240:W243*H240:H243),"0")</f>
        <v/>
      </c>
      <c r="X245" s="43" t="n"/>
      <c r="Y245" s="391" t="n"/>
      <c r="Z245" s="391" t="n"/>
    </row>
    <row r="246" ht="14.25" customHeight="1">
      <c r="A246" s="196" t="inlineStr">
        <is>
          <t>Снеки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96" t="n"/>
      <c r="Z246" s="196" t="n"/>
    </row>
    <row r="247" ht="27" customHeight="1">
      <c r="A247" s="64" t="inlineStr">
        <is>
          <t>SU003018</t>
        </is>
      </c>
      <c r="B247" s="64" t="inlineStr">
        <is>
          <t>P003484</t>
        </is>
      </c>
      <c r="C247" s="37" t="n">
        <v>4301135191</v>
      </c>
      <c r="D247" s="183" t="n">
        <v>4640242180373</v>
      </c>
      <c r="E247" s="351" t="n"/>
      <c r="F247" s="383" t="n">
        <v>3</v>
      </c>
      <c r="G247" s="38" t="n">
        <v>1</v>
      </c>
      <c r="H247" s="383" t="n">
        <v>3</v>
      </c>
      <c r="I247" s="383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73" t="inlineStr">
        <is>
          <t>Снеки «Жар-боллы с курочкой и сыром» Весовой ТМ «Зареченские» 3 кг</t>
        </is>
      </c>
      <c r="O247" s="385" t="n"/>
      <c r="P247" s="385" t="n"/>
      <c r="Q247" s="385" t="n"/>
      <c r="R247" s="351" t="n"/>
      <c r="S247" s="40" t="inlineStr"/>
      <c r="T247" s="40" t="inlineStr"/>
      <c r="U247" s="41" t="inlineStr">
        <is>
          <t>кор</t>
        </is>
      </c>
      <c r="V247" s="386" t="n">
        <v>40</v>
      </c>
      <c r="W247" s="387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SU003023</t>
        </is>
      </c>
      <c r="B248" s="64" t="inlineStr">
        <is>
          <t>P003490</t>
        </is>
      </c>
      <c r="C248" s="37" t="n">
        <v>4301135195</v>
      </c>
      <c r="D248" s="183" t="n">
        <v>4640242180366</v>
      </c>
      <c r="E248" s="351" t="n"/>
      <c r="F248" s="383" t="n">
        <v>3.7</v>
      </c>
      <c r="G248" s="38" t="n">
        <v>1</v>
      </c>
      <c r="H248" s="383" t="n">
        <v>3.7</v>
      </c>
      <c r="I248" s="383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74" t="inlineStr">
        <is>
          <t>Снеки «Жар-ладушки с клубникой и вишней» Весовые ТМ «Зареченские» 3,7 кг</t>
        </is>
      </c>
      <c r="O248" s="385" t="n"/>
      <c r="P248" s="385" t="n"/>
      <c r="Q248" s="385" t="n"/>
      <c r="R248" s="351" t="n"/>
      <c r="S248" s="40" t="inlineStr"/>
      <c r="T248" s="40" t="inlineStr"/>
      <c r="U248" s="41" t="inlineStr">
        <is>
          <t>кор</t>
        </is>
      </c>
      <c r="V248" s="386" t="n">
        <v>0</v>
      </c>
      <c r="W248" s="387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27" customHeight="1">
      <c r="A249" s="64" t="inlineStr">
        <is>
          <t>SU003015</t>
        </is>
      </c>
      <c r="B249" s="64" t="inlineStr">
        <is>
          <t>P003481</t>
        </is>
      </c>
      <c r="C249" s="37" t="n">
        <v>4301135188</v>
      </c>
      <c r="D249" s="183" t="n">
        <v>4640242180335</v>
      </c>
      <c r="E249" s="351" t="n"/>
      <c r="F249" s="383" t="n">
        <v>3.7</v>
      </c>
      <c r="G249" s="38" t="n">
        <v>1</v>
      </c>
      <c r="H249" s="383" t="n">
        <v>3.7</v>
      </c>
      <c r="I249" s="383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75" t="inlineStr">
        <is>
          <t>Снеки «Жар-ладушки с мясом» Весовые ТМ «Зареченские» 3,7 кг</t>
        </is>
      </c>
      <c r="O249" s="385" t="n"/>
      <c r="P249" s="385" t="n"/>
      <c r="Q249" s="385" t="n"/>
      <c r="R249" s="351" t="n"/>
      <c r="S249" s="40" t="inlineStr"/>
      <c r="T249" s="40" t="inlineStr"/>
      <c r="U249" s="41" t="inlineStr">
        <is>
          <t>кор</t>
        </is>
      </c>
      <c r="V249" s="386" t="n">
        <v>41</v>
      </c>
      <c r="W249" s="387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37.5" customHeight="1">
      <c r="A250" s="64" t="inlineStr">
        <is>
          <t>SU003016</t>
        </is>
      </c>
      <c r="B250" s="64" t="inlineStr">
        <is>
          <t>P003482</t>
        </is>
      </c>
      <c r="C250" s="37" t="n">
        <v>4301135189</v>
      </c>
      <c r="D250" s="183" t="n">
        <v>4640242180342</v>
      </c>
      <c r="E250" s="351" t="n"/>
      <c r="F250" s="383" t="n">
        <v>3.7</v>
      </c>
      <c r="G250" s="38" t="n">
        <v>1</v>
      </c>
      <c r="H250" s="383" t="n">
        <v>3.7</v>
      </c>
      <c r="I250" s="383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76" t="inlineStr">
        <is>
          <t>Снеки «Жар-ладушки с мясом, картофелем и грибами» Весовые ТМ «Зареченские» 3,7 кг</t>
        </is>
      </c>
      <c r="O250" s="385" t="n"/>
      <c r="P250" s="385" t="n"/>
      <c r="Q250" s="385" t="n"/>
      <c r="R250" s="351" t="n"/>
      <c r="S250" s="40" t="inlineStr"/>
      <c r="T250" s="40" t="inlineStr"/>
      <c r="U250" s="41" t="inlineStr">
        <is>
          <t>кор</t>
        </is>
      </c>
      <c r="V250" s="386" t="n">
        <v>0</v>
      </c>
      <c r="W250" s="387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SU003017</t>
        </is>
      </c>
      <c r="B251" s="64" t="inlineStr">
        <is>
          <t>P003483</t>
        </is>
      </c>
      <c r="C251" s="37" t="n">
        <v>4301135190</v>
      </c>
      <c r="D251" s="183" t="n">
        <v>4640242180359</v>
      </c>
      <c r="E251" s="351" t="n"/>
      <c r="F251" s="383" t="n">
        <v>3.7</v>
      </c>
      <c r="G251" s="38" t="n">
        <v>1</v>
      </c>
      <c r="H251" s="383" t="n">
        <v>3.7</v>
      </c>
      <c r="I251" s="383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77" t="inlineStr">
        <is>
          <t>Снеки «Жар-ладушки с яблоком и грушей» Весовые ТМ «Зареченские» 3,7 кг</t>
        </is>
      </c>
      <c r="O251" s="385" t="n"/>
      <c r="P251" s="385" t="n"/>
      <c r="Q251" s="385" t="n"/>
      <c r="R251" s="351" t="n"/>
      <c r="S251" s="40" t="inlineStr"/>
      <c r="T251" s="40" t="inlineStr"/>
      <c r="U251" s="41" t="inlineStr">
        <is>
          <t>кор</t>
        </is>
      </c>
      <c r="V251" s="386" t="n">
        <v>0</v>
      </c>
      <c r="W251" s="387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 ht="27" customHeight="1">
      <c r="A252" s="64" t="inlineStr">
        <is>
          <t>SU003022</t>
        </is>
      </c>
      <c r="B252" s="64" t="inlineStr">
        <is>
          <t>P003487</t>
        </is>
      </c>
      <c r="C252" s="37" t="n">
        <v>4301135194</v>
      </c>
      <c r="D252" s="183" t="n">
        <v>4640242180380</v>
      </c>
      <c r="E252" s="351" t="n"/>
      <c r="F252" s="383" t="n">
        <v>1.8</v>
      </c>
      <c r="G252" s="38" t="n">
        <v>1</v>
      </c>
      <c r="H252" s="383" t="n">
        <v>1.8</v>
      </c>
      <c r="I252" s="383" t="n">
        <v>1.912</v>
      </c>
      <c r="J252" s="38" t="n">
        <v>234</v>
      </c>
      <c r="K252" s="38" t="inlineStr">
        <is>
          <t>18</t>
        </is>
      </c>
      <c r="L252" s="39" t="inlineStr">
        <is>
          <t>МГ</t>
        </is>
      </c>
      <c r="M252" s="38" t="n">
        <v>180</v>
      </c>
      <c r="N252" s="478" t="inlineStr">
        <is>
          <t>Снеки «Мини-сосиски в тесте Фрайпики» Весовые ТМ «Зареченские» 1,8 кг</t>
        </is>
      </c>
      <c r="O252" s="385" t="n"/>
      <c r="P252" s="385" t="n"/>
      <c r="Q252" s="385" t="n"/>
      <c r="R252" s="351" t="n"/>
      <c r="S252" s="40" t="inlineStr"/>
      <c r="T252" s="40" t="inlineStr"/>
      <c r="U252" s="41" t="inlineStr">
        <is>
          <t>кор</t>
        </is>
      </c>
      <c r="V252" s="386" t="n">
        <v>0</v>
      </c>
      <c r="W252" s="387">
        <f>IFERROR(IF(V252="","",V252),"")</f>
        <v/>
      </c>
      <c r="X252" s="42">
        <f>IFERROR(IF(V252="","",V252*0.00502),"")</f>
        <v/>
      </c>
      <c r="Y252" s="69" t="inlineStr"/>
      <c r="Z252" s="70" t="inlineStr"/>
      <c r="AD252" s="74" t="n"/>
      <c r="BA252" s="163" t="inlineStr">
        <is>
          <t>ПГП</t>
        </is>
      </c>
    </row>
    <row r="253" ht="27" customHeight="1">
      <c r="A253" s="64" t="inlineStr">
        <is>
          <t>SU003019</t>
        </is>
      </c>
      <c r="B253" s="64" t="inlineStr">
        <is>
          <t>P003485</t>
        </is>
      </c>
      <c r="C253" s="37" t="n">
        <v>4301135192</v>
      </c>
      <c r="D253" s="183" t="n">
        <v>4640242180380</v>
      </c>
      <c r="E253" s="351" t="n"/>
      <c r="F253" s="383" t="n">
        <v>3.7</v>
      </c>
      <c r="G253" s="38" t="n">
        <v>1</v>
      </c>
      <c r="H253" s="383" t="n">
        <v>3.7</v>
      </c>
      <c r="I253" s="383" t="n">
        <v>3.892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79" t="inlineStr">
        <is>
          <t>Снеки «Мини-сосиски в тесте Фрайпики» Весовые ТМ «Зареченские» 3,7 кг</t>
        </is>
      </c>
      <c r="O253" s="385" t="n"/>
      <c r="P253" s="385" t="n"/>
      <c r="Q253" s="385" t="n"/>
      <c r="R253" s="351" t="n"/>
      <c r="S253" s="40" t="inlineStr"/>
      <c r="T253" s="40" t="inlineStr"/>
      <c r="U253" s="41" t="inlineStr">
        <is>
          <t>кор</t>
        </is>
      </c>
      <c r="V253" s="386" t="n">
        <v>54</v>
      </c>
      <c r="W253" s="387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4" t="inlineStr">
        <is>
          <t>ПГП</t>
        </is>
      </c>
    </row>
    <row r="254" ht="27" customHeight="1">
      <c r="A254" s="64" t="inlineStr">
        <is>
          <t>SU003013</t>
        </is>
      </c>
      <c r="B254" s="64" t="inlineStr">
        <is>
          <t>P003479</t>
        </is>
      </c>
      <c r="C254" s="37" t="n">
        <v>4301135186</v>
      </c>
      <c r="D254" s="183" t="n">
        <v>4640242180311</v>
      </c>
      <c r="E254" s="351" t="n"/>
      <c r="F254" s="383" t="n">
        <v>5.5</v>
      </c>
      <c r="G254" s="38" t="n">
        <v>1</v>
      </c>
      <c r="H254" s="383" t="n">
        <v>5.5</v>
      </c>
      <c r="I254" s="383" t="n">
        <v>5.735</v>
      </c>
      <c r="J254" s="38" t="n">
        <v>84</v>
      </c>
      <c r="K254" s="38" t="inlineStr">
        <is>
          <t>12</t>
        </is>
      </c>
      <c r="L254" s="39" t="inlineStr">
        <is>
          <t>МГ</t>
        </is>
      </c>
      <c r="M254" s="38" t="n">
        <v>180</v>
      </c>
      <c r="N254" s="480" t="inlineStr">
        <is>
          <t>Снеки «Жар-мени» Весовые ТМ «Зареченские» 5,5 кг</t>
        </is>
      </c>
      <c r="O254" s="385" t="n"/>
      <c r="P254" s="385" t="n"/>
      <c r="Q254" s="385" t="n"/>
      <c r="R254" s="351" t="n"/>
      <c r="S254" s="40" t="inlineStr"/>
      <c r="T254" s="40" t="inlineStr"/>
      <c r="U254" s="41" t="inlineStr">
        <is>
          <t>кор</t>
        </is>
      </c>
      <c r="V254" s="386" t="n">
        <v>0</v>
      </c>
      <c r="W254" s="387">
        <f>IFERROR(IF(V254="","",V254),"")</f>
        <v/>
      </c>
      <c r="X254" s="42">
        <f>IFERROR(IF(V254="","",V254*0.0155),"")</f>
        <v/>
      </c>
      <c r="Y254" s="69" t="inlineStr"/>
      <c r="Z254" s="70" t="inlineStr"/>
      <c r="AD254" s="74" t="n"/>
      <c r="BA254" s="165" t="inlineStr">
        <is>
          <t>ПГП</t>
        </is>
      </c>
    </row>
    <row r="255" ht="37.5" customHeight="1">
      <c r="A255" s="64" t="inlineStr">
        <is>
          <t>SU003014</t>
        </is>
      </c>
      <c r="B255" s="64" t="inlineStr">
        <is>
          <t>P003480</t>
        </is>
      </c>
      <c r="C255" s="37" t="n">
        <v>4301135187</v>
      </c>
      <c r="D255" s="183" t="n">
        <v>4640242180328</v>
      </c>
      <c r="E255" s="351" t="n"/>
      <c r="F255" s="383" t="n">
        <v>3.5</v>
      </c>
      <c r="G255" s="38" t="n">
        <v>1</v>
      </c>
      <c r="H255" s="383" t="n">
        <v>3.5</v>
      </c>
      <c r="I255" s="383" t="n">
        <v>3.692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81" t="inlineStr">
        <is>
          <t>Снеки «Жар-мени с картофелем и сочной грудинкой» Весовые ТМ «Зареченские» 3,5 кг</t>
        </is>
      </c>
      <c r="O255" s="385" t="n"/>
      <c r="P255" s="385" t="n"/>
      <c r="Q255" s="385" t="n"/>
      <c r="R255" s="351" t="n"/>
      <c r="S255" s="40" t="inlineStr"/>
      <c r="T255" s="40" t="inlineStr"/>
      <c r="U255" s="41" t="inlineStr">
        <is>
          <t>кор</t>
        </is>
      </c>
      <c r="V255" s="386" t="n">
        <v>0</v>
      </c>
      <c r="W255" s="387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6" t="inlineStr">
        <is>
          <t>ПГП</t>
        </is>
      </c>
    </row>
    <row r="256" ht="27" customHeight="1">
      <c r="A256" s="64" t="inlineStr">
        <is>
          <t>SU003021</t>
        </is>
      </c>
      <c r="B256" s="64" t="inlineStr">
        <is>
          <t>P003489</t>
        </is>
      </c>
      <c r="C256" s="37" t="n">
        <v>4301135193</v>
      </c>
      <c r="D256" s="183" t="n">
        <v>4640242180403</v>
      </c>
      <c r="E256" s="351" t="n"/>
      <c r="F256" s="383" t="n">
        <v>3</v>
      </c>
      <c r="G256" s="38" t="n">
        <v>1</v>
      </c>
      <c r="H256" s="383" t="n">
        <v>3</v>
      </c>
      <c r="I256" s="383" t="n">
        <v>3.192</v>
      </c>
      <c r="J256" s="38" t="n">
        <v>126</v>
      </c>
      <c r="K256" s="38" t="inlineStr">
        <is>
          <t>14</t>
        </is>
      </c>
      <c r="L256" s="39" t="inlineStr">
        <is>
          <t>МГ</t>
        </is>
      </c>
      <c r="M256" s="38" t="n">
        <v>180</v>
      </c>
      <c r="N256" s="482" t="inlineStr">
        <is>
          <t>Снеки «Фрай-пицца с ветчиной и грибами» Весовые ТМ «Зареченские» 3 кг</t>
        </is>
      </c>
      <c r="O256" s="385" t="n"/>
      <c r="P256" s="385" t="n"/>
      <c r="Q256" s="385" t="n"/>
      <c r="R256" s="351" t="n"/>
      <c r="S256" s="40" t="inlineStr"/>
      <c r="T256" s="40" t="inlineStr"/>
      <c r="U256" s="41" t="inlineStr">
        <is>
          <t>кор</t>
        </is>
      </c>
      <c r="V256" s="386" t="n">
        <v>40</v>
      </c>
      <c r="W256" s="387">
        <f>IFERROR(IF(V256="","",V256),"")</f>
        <v/>
      </c>
      <c r="X256" s="42">
        <f>IFERROR(IF(V256="","",V256*0.00936),"")</f>
        <v/>
      </c>
      <c r="Y256" s="69" t="inlineStr"/>
      <c r="Z256" s="70" t="inlineStr"/>
      <c r="AD256" s="74" t="n"/>
      <c r="BA256" s="167" t="inlineStr">
        <is>
          <t>ПГП</t>
        </is>
      </c>
    </row>
    <row r="257" ht="27" customHeight="1">
      <c r="A257" s="64" t="inlineStr">
        <is>
          <t>SU002766</t>
        </is>
      </c>
      <c r="B257" s="64" t="inlineStr">
        <is>
          <t>P003151</t>
        </is>
      </c>
      <c r="C257" s="37" t="n">
        <v>4301135153</v>
      </c>
      <c r="D257" s="183" t="n">
        <v>4607111037480</v>
      </c>
      <c r="E257" s="351" t="n"/>
      <c r="F257" s="383" t="n">
        <v>1</v>
      </c>
      <c r="G257" s="38" t="n">
        <v>4</v>
      </c>
      <c r="H257" s="383" t="n">
        <v>4</v>
      </c>
      <c r="I257" s="383" t="n">
        <v>4.2724</v>
      </c>
      <c r="J257" s="38" t="n">
        <v>84</v>
      </c>
      <c r="K257" s="38" t="inlineStr">
        <is>
          <t>12</t>
        </is>
      </c>
      <c r="L257" s="39" t="inlineStr">
        <is>
          <t>МГ</t>
        </is>
      </c>
      <c r="M257" s="38" t="n">
        <v>180</v>
      </c>
      <c r="N257" s="483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7" s="385" t="n"/>
      <c r="P257" s="385" t="n"/>
      <c r="Q257" s="385" t="n"/>
      <c r="R257" s="351" t="n"/>
      <c r="S257" s="40" t="inlineStr"/>
      <c r="T257" s="40" t="inlineStr"/>
      <c r="U257" s="41" t="inlineStr">
        <is>
          <t>кор</t>
        </is>
      </c>
      <c r="V257" s="386" t="n">
        <v>0</v>
      </c>
      <c r="W257" s="387">
        <f>IFERROR(IF(V257="","",V257),"")</f>
        <v/>
      </c>
      <c r="X257" s="42">
        <f>IFERROR(IF(V257="","",V257*0.0155),"")</f>
        <v/>
      </c>
      <c r="Y257" s="69" t="inlineStr"/>
      <c r="Z257" s="70" t="inlineStr"/>
      <c r="AD257" s="74" t="n"/>
      <c r="BA257" s="168" t="inlineStr">
        <is>
          <t>ПГП</t>
        </is>
      </c>
    </row>
    <row r="258" ht="27" customHeight="1">
      <c r="A258" s="64" t="inlineStr">
        <is>
          <t>SU002767</t>
        </is>
      </c>
      <c r="B258" s="64" t="inlineStr">
        <is>
          <t>P003150</t>
        </is>
      </c>
      <c r="C258" s="37" t="n">
        <v>4301135152</v>
      </c>
      <c r="D258" s="183" t="n">
        <v>4607111037473</v>
      </c>
      <c r="E258" s="351" t="n"/>
      <c r="F258" s="383" t="n">
        <v>1</v>
      </c>
      <c r="G258" s="38" t="n">
        <v>4</v>
      </c>
      <c r="H258" s="383" t="n">
        <v>4</v>
      </c>
      <c r="I258" s="383" t="n">
        <v>4.23</v>
      </c>
      <c r="J258" s="38" t="n">
        <v>84</v>
      </c>
      <c r="K258" s="38" t="inlineStr">
        <is>
          <t>12</t>
        </is>
      </c>
      <c r="L258" s="39" t="inlineStr">
        <is>
          <t>МГ</t>
        </is>
      </c>
      <c r="M258" s="38" t="n">
        <v>180</v>
      </c>
      <c r="N258" s="484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8" s="385" t="n"/>
      <c r="P258" s="385" t="n"/>
      <c r="Q258" s="385" t="n"/>
      <c r="R258" s="351" t="n"/>
      <c r="S258" s="40" t="inlineStr"/>
      <c r="T258" s="40" t="inlineStr"/>
      <c r="U258" s="41" t="inlineStr">
        <is>
          <t>кор</t>
        </is>
      </c>
      <c r="V258" s="386" t="n">
        <v>0</v>
      </c>
      <c r="W258" s="387">
        <f>IFERROR(IF(V258="","",V258),"")</f>
        <v/>
      </c>
      <c r="X258" s="42">
        <f>IFERROR(IF(V258="","",V258*0.0155),"")</f>
        <v/>
      </c>
      <c r="Y258" s="69" t="inlineStr"/>
      <c r="Z258" s="70" t="inlineStr"/>
      <c r="AD258" s="74" t="n"/>
      <c r="BA258" s="169" t="inlineStr">
        <is>
          <t>ПГП</t>
        </is>
      </c>
    </row>
    <row r="259" ht="27" customHeight="1">
      <c r="A259" s="64" t="inlineStr">
        <is>
          <t>SU003085</t>
        </is>
      </c>
      <c r="B259" s="64" t="inlineStr">
        <is>
          <t>P003651</t>
        </is>
      </c>
      <c r="C259" s="37" t="n">
        <v>4301135198</v>
      </c>
      <c r="D259" s="183" t="n">
        <v>4640242180663</v>
      </c>
      <c r="E259" s="351" t="n"/>
      <c r="F259" s="383" t="n">
        <v>0.9</v>
      </c>
      <c r="G259" s="38" t="n">
        <v>4</v>
      </c>
      <c r="H259" s="383" t="n">
        <v>3.6</v>
      </c>
      <c r="I259" s="383" t="n">
        <v>3.83</v>
      </c>
      <c r="J259" s="38" t="n">
        <v>84</v>
      </c>
      <c r="K259" s="38" t="inlineStr">
        <is>
          <t>12</t>
        </is>
      </c>
      <c r="L259" s="39" t="inlineStr">
        <is>
          <t>МГ</t>
        </is>
      </c>
      <c r="M259" s="38" t="n">
        <v>180</v>
      </c>
      <c r="N259" s="485" t="inlineStr">
        <is>
          <t>Снеки «Смаколадьи с яблоком и грушей» ф/в 0,9 ТМ «Зареченские»</t>
        </is>
      </c>
      <c r="O259" s="385" t="n"/>
      <c r="P259" s="385" t="n"/>
      <c r="Q259" s="385" t="n"/>
      <c r="R259" s="351" t="n"/>
      <c r="S259" s="40" t="inlineStr"/>
      <c r="T259" s="40" t="inlineStr"/>
      <c r="U259" s="41" t="inlineStr">
        <is>
          <t>кор</t>
        </is>
      </c>
      <c r="V259" s="386" t="n">
        <v>0</v>
      </c>
      <c r="W259" s="387">
        <f>IFERROR(IF(V259="","",V259),"")</f>
        <v/>
      </c>
      <c r="X259" s="42">
        <f>IFERROR(IF(V259="","",V259*0.0155),"")</f>
        <v/>
      </c>
      <c r="Y259" s="69" t="inlineStr"/>
      <c r="Z259" s="70" t="inlineStr"/>
      <c r="AD259" s="74" t="n"/>
      <c r="BA259" s="170" t="inlineStr">
        <is>
          <t>ПГП</t>
        </is>
      </c>
    </row>
    <row r="260">
      <c r="A260" s="178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88" t="n"/>
      <c r="N260" s="389" t="inlineStr">
        <is>
          <t>Итого</t>
        </is>
      </c>
      <c r="O260" s="359" t="n"/>
      <c r="P260" s="359" t="n"/>
      <c r="Q260" s="359" t="n"/>
      <c r="R260" s="359" t="n"/>
      <c r="S260" s="359" t="n"/>
      <c r="T260" s="360" t="n"/>
      <c r="U260" s="43" t="inlineStr">
        <is>
          <t>кор</t>
        </is>
      </c>
      <c r="V260" s="390">
        <f>IFERROR(SUM(V247:V259),"0")</f>
        <v/>
      </c>
      <c r="W260" s="390">
        <f>IFERROR(SUM(W247:W259),"0")</f>
        <v/>
      </c>
      <c r="X260" s="390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/>
      </c>
      <c r="Y260" s="391" t="n"/>
      <c r="Z260" s="39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88" t="n"/>
      <c r="N261" s="389" t="inlineStr">
        <is>
          <t>Итого</t>
        </is>
      </c>
      <c r="O261" s="359" t="n"/>
      <c r="P261" s="359" t="n"/>
      <c r="Q261" s="359" t="n"/>
      <c r="R261" s="359" t="n"/>
      <c r="S261" s="359" t="n"/>
      <c r="T261" s="360" t="n"/>
      <c r="U261" s="43" t="inlineStr">
        <is>
          <t>кг</t>
        </is>
      </c>
      <c r="V261" s="390">
        <f>IFERROR(SUMPRODUCT(V247:V259*H247:H259),"0")</f>
        <v/>
      </c>
      <c r="W261" s="390">
        <f>IFERROR(SUMPRODUCT(W247:W259*H247:H259),"0")</f>
        <v/>
      </c>
      <c r="X261" s="43" t="n"/>
      <c r="Y261" s="391" t="n"/>
      <c r="Z261" s="391" t="n"/>
    </row>
    <row r="262" ht="15" customHeight="1">
      <c r="A262" s="182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48" t="n"/>
      <c r="N262" s="486" t="inlineStr">
        <is>
          <t>ИТОГО НЕТТО</t>
        </is>
      </c>
      <c r="O262" s="342" t="n"/>
      <c r="P262" s="342" t="n"/>
      <c r="Q262" s="342" t="n"/>
      <c r="R262" s="342" t="n"/>
      <c r="S262" s="342" t="n"/>
      <c r="T262" s="343" t="n"/>
      <c r="U262" s="43" t="inlineStr">
        <is>
          <t>кг</t>
        </is>
      </c>
      <c r="V262" s="390">
        <f>IFERROR(V24+V33+V41+V47+V57+V63+V68+V74+V84+V91+V100+V106+V111+V119+V124+V130+V135+V141+V149+V154+V161+V166+V171+V178+V185+V192+V200+V205+V211+V217+V223+V228+V234+V238+V245+V261,"0")</f>
        <v/>
      </c>
      <c r="W262" s="390">
        <f>IFERROR(W24+W33+W41+W47+W57+W63+W68+W74+W84+W91+W100+W106+W111+W119+W124+W130+W135+W141+W149+W154+W161+W166+W171+W178+W185+W192+W200+W205+W211+W217+W223+W228+W234+W238+W245+W261,"0")</f>
        <v/>
      </c>
      <c r="X262" s="43" t="n"/>
      <c r="Y262" s="391" t="n"/>
      <c r="Z262" s="39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48" t="n"/>
      <c r="N263" s="486" t="inlineStr">
        <is>
          <t>ИТОГО БРУТТО</t>
        </is>
      </c>
      <c r="O263" s="342" t="n"/>
      <c r="P263" s="342" t="n"/>
      <c r="Q263" s="342" t="n"/>
      <c r="R263" s="342" t="n"/>
      <c r="S263" s="342" t="n"/>
      <c r="T263" s="343" t="n"/>
      <c r="U263" s="43" t="inlineStr">
        <is>
          <t>кг</t>
        </is>
      </c>
      <c r="V263" s="39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/>
      </c>
      <c r="W263" s="390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/>
      </c>
      <c r="X263" s="43" t="n"/>
      <c r="Y263" s="391" t="n"/>
      <c r="Z263" s="39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48" t="n"/>
      <c r="N264" s="486" t="inlineStr">
        <is>
          <t>Кол-во паллет</t>
        </is>
      </c>
      <c r="O264" s="342" t="n"/>
      <c r="P264" s="342" t="n"/>
      <c r="Q264" s="342" t="n"/>
      <c r="R264" s="342" t="n"/>
      <c r="S264" s="342" t="n"/>
      <c r="T264" s="343" t="n"/>
      <c r="U264" s="43" t="inlineStr">
        <is>
          <t>шт</t>
        </is>
      </c>
      <c r="V264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/>
      </c>
      <c r="W264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/>
      </c>
      <c r="X264" s="43" t="n"/>
      <c r="Y264" s="391" t="n"/>
      <c r="Z264" s="39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48" t="n"/>
      <c r="N265" s="486" t="inlineStr">
        <is>
          <t>Вес брутто  с паллетами</t>
        </is>
      </c>
      <c r="O265" s="342" t="n"/>
      <c r="P265" s="342" t="n"/>
      <c r="Q265" s="342" t="n"/>
      <c r="R265" s="342" t="n"/>
      <c r="S265" s="342" t="n"/>
      <c r="T265" s="343" t="n"/>
      <c r="U265" s="43" t="inlineStr">
        <is>
          <t>кг</t>
        </is>
      </c>
      <c r="V265" s="390">
        <f>GrossWeightTotal+PalletQtyTotal*25</f>
        <v/>
      </c>
      <c r="W265" s="390">
        <f>GrossWeightTotalR+PalletQtyTotalR*25</f>
        <v/>
      </c>
      <c r="X265" s="43" t="n"/>
      <c r="Y265" s="391" t="n"/>
      <c r="Z265" s="39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348" t="n"/>
      <c r="N266" s="486" t="inlineStr">
        <is>
          <t>Кол-во коробок</t>
        </is>
      </c>
      <c r="O266" s="342" t="n"/>
      <c r="P266" s="342" t="n"/>
      <c r="Q266" s="342" t="n"/>
      <c r="R266" s="342" t="n"/>
      <c r="S266" s="342" t="n"/>
      <c r="T266" s="343" t="n"/>
      <c r="U266" s="43" t="inlineStr">
        <is>
          <t>шт</t>
        </is>
      </c>
      <c r="V266" s="390">
        <f>IFERROR(V23+V32+V40+V46+V56+V62+V67+V73+V83+V90+V99+V105+V110+V118+V123+V129+V134+V140+V148+V153+V160+V165+V170+V177+V184+V191+V199+V204+V210+V216+V222+V227+V233+V237+V244+V260,"0")</f>
        <v/>
      </c>
      <c r="W266" s="390">
        <f>IFERROR(W23+W32+W40+W46+W56+W62+W67+W73+W83+W90+W99+W105+W110+W118+W123+W129+W134+W140+W148+W153+W160+W165+W170+W177+W184+W191+W199+W204+W210+W216+W222+W227+W233+W237+W244+W260,"0")</f>
        <v/>
      </c>
      <c r="X266" s="43" t="n"/>
      <c r="Y266" s="391" t="n"/>
      <c r="Z266" s="391" t="n"/>
    </row>
    <row r="267" ht="14.2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348" t="n"/>
      <c r="N267" s="486" t="inlineStr">
        <is>
          <t>Объем заказа</t>
        </is>
      </c>
      <c r="O267" s="342" t="n"/>
      <c r="P267" s="342" t="n"/>
      <c r="Q267" s="342" t="n"/>
      <c r="R267" s="342" t="n"/>
      <c r="S267" s="342" t="n"/>
      <c r="T267" s="343" t="n"/>
      <c r="U267" s="46" t="inlineStr">
        <is>
          <t>м3</t>
        </is>
      </c>
      <c r="V267" s="43" t="n"/>
      <c r="W267" s="43" t="n"/>
      <c r="X267" s="43">
        <f>IFERROR(X23+X32+X40+X46+X56+X62+X67+X73+X83+X90+X99+X105+X110+X118+X123+X129+X134+X140+X148+X153+X160+X165+X170+X177+X184+X191+X199+X204+X210+X216+X222+X227+X233+X237+X244+X260,"0")</f>
        <v/>
      </c>
      <c r="Y267" s="391" t="n"/>
      <c r="Z267" s="391" t="n"/>
    </row>
    <row r="268" ht="13.5" customHeight="1" thickBot="1"/>
    <row r="269" ht="27" customHeight="1" thickBot="1" thickTop="1">
      <c r="A269" s="47" t="inlineStr">
        <is>
          <t>ТОРГОВАЯ МАРКА</t>
        </is>
      </c>
      <c r="B269" s="171" t="inlineStr">
        <is>
          <t>Ядрена копоть</t>
        </is>
      </c>
      <c r="C269" s="171" t="inlineStr">
        <is>
          <t>Горячая штучка</t>
        </is>
      </c>
      <c r="D269" s="487" t="n"/>
      <c r="E269" s="487" t="n"/>
      <c r="F269" s="487" t="n"/>
      <c r="G269" s="487" t="n"/>
      <c r="H269" s="487" t="n"/>
      <c r="I269" s="487" t="n"/>
      <c r="J269" s="487" t="n"/>
      <c r="K269" s="487" t="n"/>
      <c r="L269" s="487" t="n"/>
      <c r="M269" s="487" t="n"/>
      <c r="N269" s="487" t="n"/>
      <c r="O269" s="487" t="n"/>
      <c r="P269" s="487" t="n"/>
      <c r="Q269" s="487" t="n"/>
      <c r="R269" s="488" t="n"/>
      <c r="S269" s="171" t="inlineStr">
        <is>
          <t>No Name</t>
        </is>
      </c>
      <c r="T269" s="488" t="n"/>
      <c r="U269" s="171" t="inlineStr">
        <is>
          <t>Вязанка</t>
        </is>
      </c>
      <c r="V269" s="487" t="n"/>
      <c r="W269" s="487" t="n"/>
      <c r="X269" s="488" t="n"/>
      <c r="Y269" s="171" t="inlineStr">
        <is>
          <t>Стародворье</t>
        </is>
      </c>
      <c r="Z269" s="487" t="n"/>
      <c r="AA269" s="487" t="n"/>
      <c r="AB269" s="487" t="n"/>
      <c r="AC269" s="488" t="n"/>
      <c r="AD269" s="171" t="inlineStr">
        <is>
          <t>Колбасный стандарт</t>
        </is>
      </c>
      <c r="AE269" s="171" t="inlineStr">
        <is>
          <t>Особый рецепт</t>
        </is>
      </c>
      <c r="AF269" s="488" t="n"/>
      <c r="AG269" s="171" t="inlineStr">
        <is>
          <t>Зареченские</t>
        </is>
      </c>
    </row>
    <row r="270" ht="14.25" customHeight="1" thickTop="1">
      <c r="A270" s="172" t="inlineStr">
        <is>
          <t>СЕРИЯ</t>
        </is>
      </c>
      <c r="B270" s="171" t="inlineStr">
        <is>
          <t>Ядрена копоть</t>
        </is>
      </c>
      <c r="C270" s="171" t="inlineStr">
        <is>
          <t>Наггетсы ГШ</t>
        </is>
      </c>
      <c r="D270" s="171" t="inlineStr">
        <is>
          <t>Grandmeni</t>
        </is>
      </c>
      <c r="E270" s="171" t="inlineStr">
        <is>
          <t>Чебупай</t>
        </is>
      </c>
      <c r="F270" s="171" t="inlineStr">
        <is>
          <t>Бигбули ГШ</t>
        </is>
      </c>
      <c r="G270" s="171" t="inlineStr">
        <is>
          <t>Бульмени вес ГШ</t>
        </is>
      </c>
      <c r="H270" s="171" t="inlineStr">
        <is>
          <t>Бельмеши</t>
        </is>
      </c>
      <c r="I270" s="171" t="inlineStr">
        <is>
          <t>Крылышки ГШ</t>
        </is>
      </c>
      <c r="J270" s="171" t="inlineStr">
        <is>
          <t>Чебупели</t>
        </is>
      </c>
      <c r="K270" s="171" t="inlineStr">
        <is>
          <t>Чебуреки</t>
        </is>
      </c>
      <c r="L270" s="171" t="inlineStr">
        <is>
          <t>Бульмени ГШ</t>
        </is>
      </c>
      <c r="M270" s="171" t="inlineStr">
        <is>
          <t>Чебупицца</t>
        </is>
      </c>
      <c r="N270" s="171" t="inlineStr">
        <is>
          <t>Хотстеры</t>
        </is>
      </c>
      <c r="O270" s="171" t="inlineStr">
        <is>
          <t>Круггетсы</t>
        </is>
      </c>
      <c r="P270" s="171" t="inlineStr">
        <is>
          <t>Пекерсы</t>
        </is>
      </c>
      <c r="Q270" s="171" t="inlineStr">
        <is>
          <t>Супермени</t>
        </is>
      </c>
      <c r="R270" s="171" t="inlineStr">
        <is>
          <t>Чебуманы</t>
        </is>
      </c>
      <c r="S270" s="171" t="inlineStr">
        <is>
          <t>Стародворье ПГП</t>
        </is>
      </c>
      <c r="T270" s="171" t="inlineStr">
        <is>
          <t>No Name ЗПФ</t>
        </is>
      </c>
      <c r="U270" s="171" t="inlineStr">
        <is>
          <t>Няняггетсы Сливушки</t>
        </is>
      </c>
      <c r="V270" s="171" t="inlineStr">
        <is>
          <t>Печеные пельмени</t>
        </is>
      </c>
      <c r="W270" s="171" t="inlineStr">
        <is>
          <t>Вязанка</t>
        </is>
      </c>
      <c r="X270" s="171" t="inlineStr">
        <is>
          <t>Сливушки</t>
        </is>
      </c>
      <c r="Y270" s="171" t="inlineStr">
        <is>
          <t>Первая цена</t>
        </is>
      </c>
      <c r="Z270" s="171" t="inlineStr">
        <is>
          <t>Мясорубская</t>
        </is>
      </c>
      <c r="AA270" s="171" t="inlineStr">
        <is>
          <t>Медвежье ушко</t>
        </is>
      </c>
      <c r="AB270" s="171" t="inlineStr">
        <is>
          <t>Бордо</t>
        </is>
      </c>
      <c r="AC270" s="171" t="inlineStr">
        <is>
          <t>Сочные</t>
        </is>
      </c>
      <c r="AD270" s="171" t="inlineStr">
        <is>
          <t>Владимирский Стандарт ЗПФ</t>
        </is>
      </c>
      <c r="AE270" s="171" t="inlineStr">
        <is>
          <t>Любимая ложка</t>
        </is>
      </c>
      <c r="AF270" s="171" t="inlineStr">
        <is>
          <t>Особая Без свинины</t>
        </is>
      </c>
      <c r="AG270" s="171" t="inlineStr">
        <is>
          <t>Зареченские продукты ПГП</t>
        </is>
      </c>
    </row>
    <row r="271" ht="13.5" customHeight="1" thickBot="1">
      <c r="A271" s="489" t="n"/>
      <c r="B271" s="490" t="n"/>
      <c r="C271" s="490" t="n"/>
      <c r="D271" s="490" t="n"/>
      <c r="E271" s="490" t="n"/>
      <c r="F271" s="490" t="n"/>
      <c r="G271" s="490" t="n"/>
      <c r="H271" s="490" t="n"/>
      <c r="I271" s="490" t="n"/>
      <c r="J271" s="490" t="n"/>
      <c r="K271" s="490" t="n"/>
      <c r="L271" s="490" t="n"/>
      <c r="M271" s="490" t="n"/>
      <c r="N271" s="490" t="n"/>
      <c r="O271" s="490" t="n"/>
      <c r="P271" s="490" t="n"/>
      <c r="Q271" s="490" t="n"/>
      <c r="R271" s="490" t="n"/>
      <c r="S271" s="490" t="n"/>
      <c r="T271" s="490" t="n"/>
      <c r="U271" s="490" t="n"/>
      <c r="V271" s="490" t="n"/>
      <c r="W271" s="490" t="n"/>
      <c r="X271" s="490" t="n"/>
      <c r="Y271" s="490" t="n"/>
      <c r="Z271" s="490" t="n"/>
      <c r="AA271" s="490" t="n"/>
      <c r="AB271" s="490" t="n"/>
      <c r="AC271" s="490" t="n"/>
      <c r="AD271" s="490" t="n"/>
      <c r="AE271" s="490" t="n"/>
      <c r="AF271" s="490" t="n"/>
      <c r="AG271" s="490" t="n"/>
    </row>
    <row r="272" ht="18" customHeight="1" thickBot="1" thickTop="1">
      <c r="A272" s="47" t="inlineStr">
        <is>
          <t>ИТОГО, кг</t>
        </is>
      </c>
      <c r="B272" s="53">
        <f>IFERROR(V22*H22,"0")</f>
        <v/>
      </c>
      <c r="C272" s="53">
        <f>IFERROR(V28*H28,"0")+IFERROR(V29*H29,"0")+IFERROR(V30*H30,"0")+IFERROR(V31*H31,"0")</f>
        <v/>
      </c>
      <c r="D272" s="53">
        <f>IFERROR(V36*H36,"0")+IFERROR(V37*H37,"0")+IFERROR(V38*H38,"0")+IFERROR(V39*H39,"0")</f>
        <v/>
      </c>
      <c r="E272" s="53">
        <f>IFERROR(V44*H44,"0")+IFERROR(V45*H45,"0")</f>
        <v/>
      </c>
      <c r="F272" s="53">
        <f>IFERROR(V50*H50,"0")+IFERROR(V51*H51,"0")+IFERROR(V52*H52,"0")+IFERROR(V53*H53,"0")+IFERROR(V54*H54,"0")+IFERROR(V55*H55,"0")</f>
        <v/>
      </c>
      <c r="G272" s="53">
        <f>IFERROR(V60*H60,"0")+IFERROR(V61*H61,"0")</f>
        <v/>
      </c>
      <c r="H272" s="53">
        <f>IFERROR(V66*H66,"0")</f>
        <v/>
      </c>
      <c r="I272" s="53">
        <f>IFERROR(V71*H71,"0")+IFERROR(V72*H72,"0")</f>
        <v/>
      </c>
      <c r="J272" s="53">
        <f>IFERROR(V77*H77,"0")+IFERROR(V78*H78,"0")+IFERROR(V79*H79,"0")+IFERROR(V80*H80,"0")+IFERROR(V81*H81,"0")+IFERROR(V82*H82,"0")</f>
        <v/>
      </c>
      <c r="K272" s="53">
        <f>IFERROR(V87*H87,"0")+IFERROR(V88*H88,"0")+IFERROR(V89*H89,"0")</f>
        <v/>
      </c>
      <c r="L272" s="53">
        <f>IFERROR(V94*H94,"0")+IFERROR(V95*H95,"0")+IFERROR(V96*H96,"0")+IFERROR(V97*H97,"0")+IFERROR(V98*H98,"0")</f>
        <v/>
      </c>
      <c r="M272" s="53">
        <f>IFERROR(V103*H103,"0")+IFERROR(V104*H104,"0")</f>
        <v/>
      </c>
      <c r="N272" s="53">
        <f>IFERROR(V109*H109,"0")</f>
        <v/>
      </c>
      <c r="O272" s="53">
        <f>IFERROR(V114*H114,"0")+IFERROR(V115*H115,"0")+IFERROR(V116*H116,"0")+IFERROR(V117*H117,"0")</f>
        <v/>
      </c>
      <c r="P272" s="53">
        <f>IFERROR(V122*H122,"0")</f>
        <v/>
      </c>
      <c r="Q272" s="53">
        <f>IFERROR(V127*H127,"0")+IFERROR(V128*H128,"0")</f>
        <v/>
      </c>
      <c r="R272" s="53">
        <f>IFERROR(V133*H133,"0")</f>
        <v/>
      </c>
      <c r="S272" s="53">
        <f>IFERROR(V139*H139,"0")</f>
        <v/>
      </c>
      <c r="T272" s="53">
        <f>IFERROR(V144*H144,"0")+IFERROR(V145*H145,"0")+IFERROR(V146*H146,"0")+IFERROR(V147*H147,"0")+IFERROR(V151*H151,"0")+IFERROR(V152*H152,"0")</f>
        <v/>
      </c>
      <c r="U272" s="53">
        <f>IFERROR(V158*H158,"0")+IFERROR(V159*H159,"0")</f>
        <v/>
      </c>
      <c r="V272" s="53">
        <f>IFERROR(V164*H164,"0")</f>
        <v/>
      </c>
      <c r="W272" s="53">
        <f>IFERROR(V169*H169,"0")</f>
        <v/>
      </c>
      <c r="X272" s="53">
        <f>IFERROR(V174*H174,"0")+IFERROR(V175*H175,"0")+IFERROR(V176*H176,"0")</f>
        <v/>
      </c>
      <c r="Y272" s="53">
        <f>IFERROR(V182*H182,"0")+IFERROR(V183*H183,"0")</f>
        <v/>
      </c>
      <c r="Z272" s="53">
        <f>IFERROR(V188*H188,"0")+IFERROR(V189*H189,"0")+IFERROR(V190*H190,"0")</f>
        <v/>
      </c>
      <c r="AA272" s="53">
        <f>IFERROR(V195*H195,"0")+IFERROR(V196*H196,"0")+IFERROR(V197*H197,"0")+IFERROR(V198*H198,"0")</f>
        <v/>
      </c>
      <c r="AB272" s="53">
        <f>IFERROR(V203*H203,"0")</f>
        <v/>
      </c>
      <c r="AC272" s="53">
        <f>IFERROR(V208*H208,"0")+IFERROR(V209*H209,"0")</f>
        <v/>
      </c>
      <c r="AD272" s="53">
        <f>IFERROR(V215*H215,"0")</f>
        <v/>
      </c>
      <c r="AE272" s="53">
        <f>IFERROR(V221*H221,"0")</f>
        <v/>
      </c>
      <c r="AF272" s="53">
        <f>IFERROR(V226*H226,"0")</f>
        <v/>
      </c>
      <c r="AG272" s="53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/>
      </c>
    </row>
    <row r="273" ht="13.5" customHeight="1" thickTop="1">
      <c r="C273" s="1" t="n"/>
    </row>
    <row r="274" ht="19.5" customHeight="1">
      <c r="A274" s="71" t="inlineStr">
        <is>
          <t>ЗПФ, кг</t>
        </is>
      </c>
      <c r="B274" s="71" t="inlineStr">
        <is>
          <t xml:space="preserve">ПГП, кг </t>
        </is>
      </c>
      <c r="C274" s="71" t="inlineStr">
        <is>
          <t>КИЗ, кг</t>
        </is>
      </c>
    </row>
    <row r="275">
      <c r="A275" s="72">
        <f>SUMPRODUCT(--(BA:BA="ЗПФ"),--(U:U="кор"),H:H,W:W)+SUMPRODUCT(--(BA:BA="ЗПФ"),--(U:U="кг"),W:W)</f>
        <v/>
      </c>
      <c r="B275" s="73">
        <f>SUMPRODUCT(--(BA:BA="ПГП"),--(U:U="кор"),H:H,W:W)+SUMPRODUCT(--(BA:BA="ПГП"),--(U:U="кг"),W:W)</f>
        <v/>
      </c>
      <c r="C275" s="73">
        <f>SUMPRODUCT(--(BA:BA="КИЗ"),--(U:U="кор"),H:H,W:W)+SUMPRODUCT(--(BA:BA="КИЗ"),--(U:U="кг"),W:W)</f>
        <v/>
      </c>
    </row>
    <row r="27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JN3ZiF3dZkn33xfzpeCkA==" formatRows="1" sort="0" spinCount="100000" hashValue="Lx5do7ABuWpQxMXBTZQEuBNNEZTOqMhdHjbCk2d5V6j1MQPlH61ohZ6pwbbQqfyPYxGkYqwbq+wDBF41quDrT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84"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N28:R28"/>
    <mergeCell ref="D71:E71"/>
    <mergeCell ref="A186:X186"/>
    <mergeCell ref="N30:R30"/>
    <mergeCell ref="D98:E98"/>
    <mergeCell ref="N148:T148"/>
    <mergeCell ref="A83:M84"/>
    <mergeCell ref="N166:T166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147:R147"/>
    <mergeCell ref="W17:W18"/>
    <mergeCell ref="N161:T161"/>
    <mergeCell ref="S269:T269"/>
    <mergeCell ref="A59:X59"/>
    <mergeCell ref="R6:S9"/>
    <mergeCell ref="A170:M171"/>
    <mergeCell ref="N36:R36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F270:F271"/>
    <mergeCell ref="A230:X230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103:R103"/>
    <mergeCell ref="N130:T130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262:M267"/>
    <mergeCell ref="D232:E232"/>
    <mergeCell ref="N238:T238"/>
    <mergeCell ref="A64:X64"/>
    <mergeCell ref="D38:E38"/>
    <mergeCell ref="A107:X107"/>
    <mergeCell ref="D169:E169"/>
    <mergeCell ref="O270:O271"/>
    <mergeCell ref="A123:M124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D109:E109"/>
    <mergeCell ref="T5:U5"/>
    <mergeCell ref="N174:R174"/>
    <mergeCell ref="D190:E190"/>
    <mergeCell ref="U17:U18"/>
    <mergeCell ref="N90:T90"/>
    <mergeCell ref="N261:T261"/>
    <mergeCell ref="D183:E183"/>
    <mergeCell ref="A136:X136"/>
    <mergeCell ref="A21:X21"/>
    <mergeCell ref="N232:R232"/>
    <mergeCell ref="D248:E248"/>
    <mergeCell ref="N83:T83"/>
    <mergeCell ref="D104:E104"/>
    <mergeCell ref="N154:T154"/>
    <mergeCell ref="A113:X113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D7:L7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159:R159"/>
    <mergeCell ref="N97:R9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B270:B271"/>
    <mergeCell ref="N110:T110"/>
    <mergeCell ref="C269:R269"/>
    <mergeCell ref="A32:M33"/>
    <mergeCell ref="D146:E146"/>
    <mergeCell ref="N62:T62"/>
    <mergeCell ref="A92:X92"/>
    <mergeCell ref="D256:E256"/>
    <mergeCell ref="N191:T191"/>
    <mergeCell ref="N114:R114"/>
    <mergeCell ref="U270:U271"/>
    <mergeCell ref="W270:W271"/>
    <mergeCell ref="N57:T57"/>
    <mergeCell ref="G17:G18"/>
    <mergeCell ref="A218:X218"/>
    <mergeCell ref="H10:L10"/>
    <mergeCell ref="H270:H271"/>
    <mergeCell ref="A193:X193"/>
    <mergeCell ref="D159:E159"/>
    <mergeCell ref="D80:E80"/>
    <mergeCell ref="N66:R66"/>
    <mergeCell ref="N188:R188"/>
    <mergeCell ref="N53:R53"/>
    <mergeCell ref="N222:T222"/>
    <mergeCell ref="A233:M234"/>
    <mergeCell ref="A26:X26"/>
    <mergeCell ref="A227:M228"/>
    <mergeCell ref="N117:R117"/>
    <mergeCell ref="K270:K271"/>
    <mergeCell ref="N204:T204"/>
    <mergeCell ref="N61:R61"/>
    <mergeCell ref="A9:C9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D6:L6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N228:T228"/>
    <mergeCell ref="N129:T129"/>
    <mergeCell ref="N63:T63"/>
    <mergeCell ref="A219:X219"/>
    <mergeCell ref="D215:E215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40:M41"/>
    <mergeCell ref="A162:X162"/>
    <mergeCell ref="A67:M68"/>
    <mergeCell ref="D247:E247"/>
    <mergeCell ref="N37:R37"/>
    <mergeCell ref="D249:E249"/>
    <mergeCell ref="N72:R72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J9:L9"/>
    <mergeCell ref="R5:S5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N249:R249"/>
    <mergeCell ref="A199:M200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V6PC+QcyuzlE97sZj+wpg==" formatRows="1" sort="0" spinCount="100000" hashValue="a5toPsKiOPHANnhRP8gLeC96F2BpEyg9wv1XSB3XpiqIO4vY77PwPt8E/JfeRFDStdxgfq5oOq1h2cDink1nR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2024-02-28T10:33:45Z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