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5003207-DA0B-40D1-922A-3D5AA4EC8B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W465" i="1"/>
  <c r="X465" i="1" s="1"/>
  <c r="N465" i="1"/>
  <c r="X464" i="1"/>
  <c r="W464" i="1"/>
  <c r="N464" i="1"/>
  <c r="W463" i="1"/>
  <c r="X463" i="1" s="1"/>
  <c r="W462" i="1"/>
  <c r="X462" i="1" s="1"/>
  <c r="N462" i="1"/>
  <c r="X461" i="1"/>
  <c r="W461" i="1"/>
  <c r="X460" i="1"/>
  <c r="W460" i="1"/>
  <c r="N460" i="1"/>
  <c r="W459" i="1"/>
  <c r="X459" i="1" s="1"/>
  <c r="W458" i="1"/>
  <c r="X458" i="1" s="1"/>
  <c r="N458" i="1"/>
  <c r="X457" i="1"/>
  <c r="W457" i="1"/>
  <c r="X456" i="1"/>
  <c r="W456" i="1"/>
  <c r="X455" i="1"/>
  <c r="W455" i="1"/>
  <c r="N455" i="1"/>
  <c r="W454" i="1"/>
  <c r="X454" i="1" s="1"/>
  <c r="W453" i="1"/>
  <c r="X453" i="1" s="1"/>
  <c r="W452" i="1"/>
  <c r="X452" i="1" s="1"/>
  <c r="W451" i="1"/>
  <c r="X451" i="1" s="1"/>
  <c r="N451" i="1"/>
  <c r="X450" i="1"/>
  <c r="W450" i="1"/>
  <c r="X449" i="1"/>
  <c r="W449" i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X429" i="1"/>
  <c r="W429" i="1"/>
  <c r="N429" i="1"/>
  <c r="V427" i="1"/>
  <c r="W426" i="1"/>
  <c r="V426" i="1"/>
  <c r="X425" i="1"/>
  <c r="W425" i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W410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X374" i="1"/>
  <c r="W374" i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N252" i="1"/>
  <c r="V250" i="1"/>
  <c r="W249" i="1"/>
  <c r="V249" i="1"/>
  <c r="X248" i="1"/>
  <c r="X249" i="1" s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W245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9" i="1" s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N172" i="1"/>
  <c r="W171" i="1"/>
  <c r="W175" i="1" s="1"/>
  <c r="N171" i="1"/>
  <c r="V169" i="1"/>
  <c r="V168" i="1"/>
  <c r="X167" i="1"/>
  <c r="W167" i="1"/>
  <c r="N167" i="1"/>
  <c r="W166" i="1"/>
  <c r="W168" i="1" s="1"/>
  <c r="N166" i="1"/>
  <c r="V164" i="1"/>
  <c r="V163" i="1"/>
  <c r="W162" i="1"/>
  <c r="N162" i="1"/>
  <c r="W161" i="1"/>
  <c r="X161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W143" i="1"/>
  <c r="X143" i="1" s="1"/>
  <c r="N143" i="1"/>
  <c r="W142" i="1"/>
  <c r="W144" i="1" s="1"/>
  <c r="N142" i="1"/>
  <c r="X141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X124" i="1"/>
  <c r="W124" i="1"/>
  <c r="X123" i="1"/>
  <c r="W123" i="1"/>
  <c r="N123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18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D529" i="1" s="1"/>
  <c r="N56" i="1"/>
  <c r="V53" i="1"/>
  <c r="V52" i="1"/>
  <c r="X51" i="1"/>
  <c r="W51" i="1"/>
  <c r="N51" i="1"/>
  <c r="W50" i="1"/>
  <c r="C529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V519" i="1" l="1"/>
  <c r="W33" i="1"/>
  <c r="W93" i="1"/>
  <c r="W128" i="1"/>
  <c r="W157" i="1"/>
  <c r="W196" i="1"/>
  <c r="W376" i="1"/>
  <c r="X340" i="1"/>
  <c r="X256" i="1"/>
  <c r="X22" i="1"/>
  <c r="X23" i="1" s="1"/>
  <c r="X26" i="1"/>
  <c r="W34" i="1"/>
  <c r="X56" i="1"/>
  <c r="W60" i="1"/>
  <c r="W85" i="1"/>
  <c r="W92" i="1"/>
  <c r="W103" i="1"/>
  <c r="W119" i="1"/>
  <c r="X121" i="1"/>
  <c r="W129" i="1"/>
  <c r="F529" i="1"/>
  <c r="H529" i="1"/>
  <c r="W164" i="1"/>
  <c r="X171" i="1"/>
  <c r="W176" i="1"/>
  <c r="J529" i="1"/>
  <c r="W303" i="1"/>
  <c r="X316" i="1"/>
  <c r="X317" i="1" s="1"/>
  <c r="W317" i="1"/>
  <c r="X320" i="1"/>
  <c r="X321" i="1" s="1"/>
  <c r="W321" i="1"/>
  <c r="X326" i="1"/>
  <c r="X327" i="1" s="1"/>
  <c r="W327" i="1"/>
  <c r="X372" i="1"/>
  <c r="X376" i="1" s="1"/>
  <c r="W404" i="1"/>
  <c r="X406" i="1"/>
  <c r="X410" i="1" s="1"/>
  <c r="W467" i="1"/>
  <c r="X467" i="1"/>
  <c r="X475" i="1"/>
  <c r="X481" i="1" s="1"/>
  <c r="H9" i="1"/>
  <c r="A10" i="1"/>
  <c r="B529" i="1"/>
  <c r="V523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X57" i="1"/>
  <c r="W61" i="1"/>
  <c r="E529" i="1"/>
  <c r="X65" i="1"/>
  <c r="X85" i="1" s="1"/>
  <c r="W86" i="1"/>
  <c r="X89" i="1"/>
  <c r="X92" i="1" s="1"/>
  <c r="X95" i="1"/>
  <c r="X103" i="1" s="1"/>
  <c r="W104" i="1"/>
  <c r="X107" i="1"/>
  <c r="X118" i="1" s="1"/>
  <c r="X122" i="1"/>
  <c r="X128" i="1" s="1"/>
  <c r="X132" i="1"/>
  <c r="X136" i="1" s="1"/>
  <c r="W137" i="1"/>
  <c r="G529" i="1"/>
  <c r="X142" i="1"/>
  <c r="X144" i="1" s="1"/>
  <c r="W145" i="1"/>
  <c r="X149" i="1"/>
  <c r="X157" i="1" s="1"/>
  <c r="W158" i="1"/>
  <c r="I529" i="1"/>
  <c r="X162" i="1"/>
  <c r="X163" i="1" s="1"/>
  <c r="W163" i="1"/>
  <c r="X166" i="1"/>
  <c r="X168" i="1" s="1"/>
  <c r="W169" i="1"/>
  <c r="X172" i="1"/>
  <c r="X175" i="1" s="1"/>
  <c r="X178" i="1"/>
  <c r="X195" i="1" s="1"/>
  <c r="W195" i="1"/>
  <c r="X198" i="1"/>
  <c r="X202" i="1" s="1"/>
  <c r="W203" i="1"/>
  <c r="X206" i="1"/>
  <c r="X212" i="1" s="1"/>
  <c r="W212" i="1"/>
  <c r="X215" i="1"/>
  <c r="X216" i="1" s="1"/>
  <c r="W216" i="1"/>
  <c r="W227" i="1"/>
  <c r="W246" i="1"/>
  <c r="X231" i="1"/>
  <c r="X245" i="1" s="1"/>
  <c r="W256" i="1"/>
  <c r="W257" i="1"/>
  <c r="W268" i="1"/>
  <c r="X259" i="1"/>
  <c r="X268" i="1" s="1"/>
  <c r="W269" i="1"/>
  <c r="W274" i="1"/>
  <c r="X271" i="1"/>
  <c r="X274" i="1" s="1"/>
  <c r="W280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468" i="1"/>
  <c r="W473" i="1"/>
  <c r="X470" i="1"/>
  <c r="X472" i="1" s="1"/>
  <c r="W472" i="1"/>
  <c r="Q529" i="1"/>
  <c r="F9" i="1"/>
  <c r="J9" i="1"/>
  <c r="W52" i="1"/>
  <c r="W136" i="1"/>
  <c r="W213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X379" i="1"/>
  <c r="X380" i="1" s="1"/>
  <c r="W381" i="1"/>
  <c r="W388" i="1"/>
  <c r="X385" i="1"/>
  <c r="X387" i="1" s="1"/>
  <c r="S529" i="1"/>
  <c r="W387" i="1"/>
  <c r="W411" i="1"/>
  <c r="W414" i="1"/>
  <c r="X413" i="1"/>
  <c r="X414" i="1" s="1"/>
  <c r="W415" i="1"/>
  <c r="W420" i="1"/>
  <c r="X417" i="1"/>
  <c r="X420" i="1" s="1"/>
  <c r="W421" i="1"/>
  <c r="X430" i="1"/>
  <c r="X436" i="1" s="1"/>
  <c r="W436" i="1"/>
  <c r="V529" i="1"/>
  <c r="W496" i="1"/>
  <c r="X491" i="1"/>
  <c r="X496" i="1" s="1"/>
  <c r="W497" i="1"/>
  <c r="W509" i="1"/>
  <c r="X505" i="1"/>
  <c r="X509" i="1" s="1"/>
  <c r="W510" i="1"/>
  <c r="W520" i="1"/>
  <c r="W521" i="1"/>
  <c r="M529" i="1"/>
  <c r="U529" i="1"/>
  <c r="W328" i="1"/>
  <c r="X403" i="1"/>
  <c r="W403" i="1"/>
  <c r="T529" i="1"/>
  <c r="W427" i="1"/>
  <c r="X424" i="1"/>
  <c r="X426" i="1" s="1"/>
  <c r="W437" i="1"/>
  <c r="W482" i="1"/>
  <c r="W487" i="1"/>
  <c r="X484" i="1"/>
  <c r="X486" i="1" s="1"/>
  <c r="W517" i="1"/>
  <c r="X512" i="1"/>
  <c r="X517" i="1" s="1"/>
  <c r="W518" i="1"/>
  <c r="X60" i="1" l="1"/>
  <c r="W523" i="1"/>
  <c r="X524" i="1"/>
  <c r="W519" i="1"/>
  <c r="W522" i="1"/>
</calcChain>
</file>

<file path=xl/sharedStrings.xml><?xml version="1.0" encoding="utf-8"?>
<sst xmlns="http://schemas.openxmlformats.org/spreadsheetml/2006/main" count="2227" uniqueCount="733">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</sst>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70" t="s">
        <v>0</v>
      </c>
      <c r="E1" s="471"/>
      <c r="F1" s="471"/>
      <c r="G1" s="12" t="s">
        <v>1</v>
      </c>
      <c r="H1" s="470" t="s">
        <v>2</v>
      </c>
      <c r="I1" s="471"/>
      <c r="J1" s="471"/>
      <c r="K1" s="471"/>
      <c r="L1" s="471"/>
      <c r="M1" s="471"/>
      <c r="N1" s="471"/>
      <c r="O1" s="471"/>
      <c r="P1" s="727" t="s">
        <v>3</v>
      </c>
      <c r="Q1" s="471"/>
      <c r="R1" s="47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00" t="s">
        <v>8</v>
      </c>
      <c r="B5" s="438"/>
      <c r="C5" s="439"/>
      <c r="D5" s="390"/>
      <c r="E5" s="392"/>
      <c r="F5" s="681" t="s">
        <v>9</v>
      </c>
      <c r="G5" s="439"/>
      <c r="H5" s="390"/>
      <c r="I5" s="391"/>
      <c r="J5" s="391"/>
      <c r="K5" s="391"/>
      <c r="L5" s="392"/>
      <c r="N5" s="24" t="s">
        <v>10</v>
      </c>
      <c r="O5" s="618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50" customFormat="1" ht="24" customHeight="1" x14ac:dyDescent="0.2">
      <c r="A6" s="500" t="s">
        <v>13</v>
      </c>
      <c r="B6" s="438"/>
      <c r="C6" s="439"/>
      <c r="D6" s="645" t="s">
        <v>14</v>
      </c>
      <c r="E6" s="646"/>
      <c r="F6" s="646"/>
      <c r="G6" s="646"/>
      <c r="H6" s="646"/>
      <c r="I6" s="646"/>
      <c r="J6" s="646"/>
      <c r="K6" s="646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4" t="s">
        <v>17</v>
      </c>
      <c r="U6" s="403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5"/>
      <c r="U7" s="556"/>
      <c r="Z7" s="51"/>
      <c r="AA7" s="51"/>
      <c r="AB7" s="51"/>
    </row>
    <row r="8" spans="1:29" s="350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0.33333333333333331</v>
      </c>
      <c r="P8" s="455"/>
      <c r="R8" s="366"/>
      <c r="S8" s="416"/>
      <c r="T8" s="555"/>
      <c r="U8" s="556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18"/>
      <c r="P9" s="455"/>
      <c r="R9" s="366"/>
      <c r="S9" s="416"/>
      <c r="T9" s="557"/>
      <c r="U9" s="55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2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7" t="s">
        <v>27</v>
      </c>
      <c r="U11" s="64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78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1"/>
      <c r="P12" s="579"/>
      <c r="Q12" s="23"/>
      <c r="S12" s="24"/>
      <c r="T12" s="471"/>
      <c r="U12" s="366"/>
      <c r="Z12" s="51"/>
      <c r="AA12" s="51"/>
      <c r="AB12" s="51"/>
    </row>
    <row r="13" spans="1:29" s="350" customFormat="1" ht="23.25" customHeight="1" x14ac:dyDescent="0.2">
      <c r="A13" s="678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78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1"/>
      <c r="P15" s="471"/>
      <c r="Q15" s="471"/>
      <c r="R15" s="47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7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3"/>
      <c r="BA17" s="421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9" t="s">
        <v>57</v>
      </c>
      <c r="T18" s="349" t="s">
        <v>58</v>
      </c>
      <c r="U18" s="396"/>
      <c r="V18" s="396"/>
      <c r="W18" s="408"/>
      <c r="X18" s="396"/>
      <c r="Y18" s="622"/>
      <c r="Z18" s="622"/>
      <c r="AA18" s="434"/>
      <c r="AB18" s="435"/>
      <c r="AC18" s="436"/>
      <c r="AD18" s="504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8"/>
      <c r="Z20" s="348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8"/>
      <c r="Z48" s="348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153.75</v>
      </c>
      <c r="W50" s="353">
        <f>IFERROR(IF(V50="",0,CEILING((V50/$H50),1)*$H50),"")</f>
        <v>162</v>
      </c>
      <c r="X50" s="36">
        <f>IFERROR(IF(W50=0,"",ROUNDUP(W50/H50,0)*0.02175),"")</f>
        <v>0.32624999999999998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54</v>
      </c>
      <c r="W51" s="353">
        <f>IFERROR(IF(V51="",0,CEILING((V51/$H51),1)*$H51),"")</f>
        <v>54</v>
      </c>
      <c r="X51" s="36">
        <f>IFERROR(IF(W51=0,"",ROUNDUP(W51/H51,0)*0.00753),"")</f>
        <v>0.15060000000000001</v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34.236111111111114</v>
      </c>
      <c r="W52" s="354">
        <f>IFERROR(W50/H50,"0")+IFERROR(W51/H51,"0")</f>
        <v>35</v>
      </c>
      <c r="X52" s="354">
        <f>IFERROR(IF(X50="",0,X50),"0")+IFERROR(IF(X51="",0,X51),"0")</f>
        <v>0.47685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207.75</v>
      </c>
      <c r="W53" s="354">
        <f>IFERROR(SUM(W50:W51),"0")</f>
        <v>216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8"/>
      <c r="Z54" s="348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327</v>
      </c>
      <c r="W56" s="353">
        <f>IFERROR(IF(V56="",0,CEILING((V56/$H56),1)*$H56),"")</f>
        <v>334.8</v>
      </c>
      <c r="X56" s="36">
        <f>IFERROR(IF(W56=0,"",ROUNDUP(W56/H56,0)*0.02175),"")</f>
        <v>0.6742499999999999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340.2</v>
      </c>
      <c r="W58" s="353">
        <f>IFERROR(IF(V58="",0,CEILING((V58/$H58),1)*$H58),"")</f>
        <v>342</v>
      </c>
      <c r="X58" s="36">
        <f>IFERROR(IF(W58=0,"",ROUNDUP(W58/H58,0)*0.00937),"")</f>
        <v>0.71211999999999998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105.87777777777777</v>
      </c>
      <c r="W60" s="354">
        <f>IFERROR(W56/H56,"0")+IFERROR(W57/H57,"0")+IFERROR(W58/H58,"0")+IFERROR(W59/H59,"0")</f>
        <v>107</v>
      </c>
      <c r="X60" s="354">
        <f>IFERROR(IF(X56="",0,X56),"0")+IFERROR(IF(X57="",0,X57),"0")+IFERROR(IF(X58="",0,X58),"0")+IFERROR(IF(X59="",0,X59),"0")</f>
        <v>1.3863699999999999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667.2</v>
      </c>
      <c r="W61" s="354">
        <f>IFERROR(SUM(W56:W59),"0")</f>
        <v>676.8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8"/>
      <c r="Z62" s="348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22.5</v>
      </c>
      <c r="W64" s="353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52">
        <v>33</v>
      </c>
      <c r="W66" s="353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192</v>
      </c>
      <c r="W68" s="353">
        <f t="shared" si="2"/>
        <v>194.4</v>
      </c>
      <c r="X68" s="36">
        <f t="shared" si="3"/>
        <v>0.39149999999999996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8">
        <v>4680115882133</v>
      </c>
      <c r="E69" s="359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27</v>
      </c>
      <c r="W69" s="353">
        <f t="shared" si="2"/>
        <v>33.599999999999994</v>
      </c>
      <c r="X69" s="36">
        <f t="shared" si="3"/>
        <v>6.5250000000000002E-2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8">
        <v>4680115882133</v>
      </c>
      <c r="E70" s="359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35.25</v>
      </c>
      <c r="W71" s="353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52">
        <v>145.6</v>
      </c>
      <c r="W72" s="353">
        <f t="shared" si="2"/>
        <v>148</v>
      </c>
      <c r="X72" s="36">
        <f t="shared" ref="X72:X78" si="4">IFERROR(IF(W72=0,"",ROUNDUP(W72/H72,0)*0.00937),"")</f>
        <v>0.34669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257.85000000000002</v>
      </c>
      <c r="W78" s="353">
        <f t="shared" si="2"/>
        <v>261</v>
      </c>
      <c r="X78" s="36">
        <f t="shared" si="4"/>
        <v>0.54345999999999994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33.6</v>
      </c>
      <c r="W79" s="353">
        <f t="shared" si="2"/>
        <v>35.200000000000003</v>
      </c>
      <c r="X79" s="36">
        <f>IFERROR(IF(W79=0,"",ROUNDUP(W79/H79,0)*0.00753),"")</f>
        <v>8.2830000000000001E-2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128.02500000000001</v>
      </c>
      <c r="W83" s="353">
        <f t="shared" si="2"/>
        <v>130.5</v>
      </c>
      <c r="X83" s="36">
        <f>IFERROR(IF(W83=0,"",ROUNDUP(W83/H83,0)*0.00937),"")</f>
        <v>0.27172999999999997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169.54384920634919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174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1.9223199999999998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874.82500000000005</v>
      </c>
      <c r="W86" s="354">
        <f>IFERROR(SUM(W64:W84),"0")</f>
        <v>905.90000000000009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7"/>
      <c r="Z87" s="347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7"/>
      <c r="Z94" s="347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26.774999999999999</v>
      </c>
      <c r="W101" s="353">
        <f t="shared" si="5"/>
        <v>28</v>
      </c>
      <c r="X101" s="36">
        <f>IFERROR(IF(W101=0,"",ROUNDUP(W101/H101,0)*0.00753),"")</f>
        <v>7.5300000000000006E-2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9.5625</v>
      </c>
      <c r="W103" s="354">
        <f>IFERROR(W95/H95,"0")+IFERROR(W96/H96,"0")+IFERROR(W97/H97,"0")+IFERROR(W98/H98,"0")+IFERROR(W99/H99,"0")+IFERROR(W100/H100,"0")+IFERROR(W101/H101,"0")+IFERROR(W102/H102,"0")</f>
        <v>10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7.5300000000000006E-2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26.774999999999999</v>
      </c>
      <c r="W104" s="354">
        <f>IFERROR(SUM(W95:W102),"0")</f>
        <v>28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8">
        <v>4607091386967</v>
      </c>
      <c r="E106" s="359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229.5</v>
      </c>
      <c r="W106" s="353">
        <f t="shared" ref="W106:W117" si="6">IFERROR(IF(V106="",0,CEILING((V106/$H106),1)*$H106),"")</f>
        <v>235.20000000000002</v>
      </c>
      <c r="X106" s="36">
        <f>IFERROR(IF(W106=0,"",ROUNDUP(W106/H106,0)*0.02175),"")</f>
        <v>0.60899999999999999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4301051437</v>
      </c>
      <c r="D107" s="358">
        <v>4607091386967</v>
      </c>
      <c r="E107" s="359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115.5</v>
      </c>
      <c r="W108" s="353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1"/>
      <c r="P109" s="361"/>
      <c r="Q109" s="361"/>
      <c r="R109" s="359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7" t="s">
        <v>188</v>
      </c>
      <c r="O110" s="361"/>
      <c r="P110" s="361"/>
      <c r="Q110" s="361"/>
      <c r="R110" s="359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19.8</v>
      </c>
      <c r="W112" s="353">
        <f t="shared" si="6"/>
        <v>21.12</v>
      </c>
      <c r="X112" s="36">
        <f>IFERROR(IF(W112=0,"",ROUNDUP(W112/H112,0)*0.00753),"")</f>
        <v>6.0240000000000002E-2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112.455</v>
      </c>
      <c r="W113" s="353">
        <f t="shared" si="6"/>
        <v>113.4</v>
      </c>
      <c r="X113" s="36">
        <f>IFERROR(IF(W113=0,"",ROUNDUP(W113/H113,0)*0.00753),"")</f>
        <v>0.31625999999999999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30</v>
      </c>
      <c r="W116" s="353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100.22142857142856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102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1.3653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507.255</v>
      </c>
      <c r="W119" s="354">
        <f>IFERROR(SUM(W106:W117),"0")</f>
        <v>517.32000000000005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7"/>
      <c r="Z120" s="347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1" t="s">
        <v>210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147</v>
      </c>
      <c r="W124" s="353">
        <f t="shared" si="7"/>
        <v>151.20000000000002</v>
      </c>
      <c r="X124" s="36">
        <f>IFERROR(IF(W124=0,"",ROUNDUP(W124/H124,0)*0.02175),"")</f>
        <v>0.39149999999999996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17.5</v>
      </c>
      <c r="W128" s="354">
        <f>IFERROR(W121/H121,"0")+IFERROR(W122/H122,"0")+IFERROR(W123/H123,"0")+IFERROR(W124/H124,"0")+IFERROR(W125/H125,"0")+IFERROR(W126/H126,"0")+IFERROR(W127/H127,"0")</f>
        <v>18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0.39149999999999996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147</v>
      </c>
      <c r="W129" s="354">
        <f>IFERROR(SUM(W121:W127),"0")</f>
        <v>151.20000000000002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8"/>
      <c r="Z130" s="348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7"/>
      <c r="Z131" s="347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390</v>
      </c>
      <c r="W133" s="353">
        <f>IFERROR(IF(V133="",0,CEILING((V133/$H133),1)*$H133),"")</f>
        <v>394.8</v>
      </c>
      <c r="X133" s="36">
        <f>IFERROR(IF(W133=0,"",ROUNDUP(W133/H133,0)*0.02175),"")</f>
        <v>1.0222499999999999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93.33</v>
      </c>
      <c r="W135" s="353">
        <f>IFERROR(IF(V135="",0,CEILING((V135/$H135),1)*$H135),"")</f>
        <v>94.5</v>
      </c>
      <c r="X135" s="36">
        <f>IFERROR(IF(W135=0,"",ROUNDUP(W135/H135,0)*0.00753),"")</f>
        <v>0.26355000000000001</v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80.995238095238079</v>
      </c>
      <c r="W136" s="354">
        <f>IFERROR(W132/H132,"0")+IFERROR(W133/H133,"0")+IFERROR(W134/H134,"0")+IFERROR(W135/H135,"0")</f>
        <v>82</v>
      </c>
      <c r="X136" s="354">
        <f>IFERROR(IF(X132="",0,X132),"0")+IFERROR(IF(X133="",0,X133),"0")+IFERROR(IF(X134="",0,X134),"0")+IFERROR(IF(X135="",0,X135),"0")</f>
        <v>1.2857999999999998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483.33</v>
      </c>
      <c r="W137" s="354">
        <f>IFERROR(SUM(W132:W135),"0")</f>
        <v>489.3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8"/>
      <c r="Z139" s="348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7"/>
      <c r="Z140" s="347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8"/>
      <c r="Z146" s="348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7"/>
      <c r="Z147" s="347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84</v>
      </c>
      <c r="W151" s="353">
        <f t="shared" si="8"/>
        <v>84</v>
      </c>
      <c r="X151" s="36">
        <f>IFERROR(IF(W151=0,"",ROUNDUP(W151/H151,0)*0.00502),"")</f>
        <v>0.20080000000000001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98.699999999999989</v>
      </c>
      <c r="W153" s="353">
        <f t="shared" si="8"/>
        <v>98.7</v>
      </c>
      <c r="X153" s="36">
        <f>IFERROR(IF(W153=0,"",ROUNDUP(W153/H153,0)*0.00502),"")</f>
        <v>0.23594000000000001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98.699999999999989</v>
      </c>
      <c r="W154" s="353">
        <f t="shared" si="8"/>
        <v>98.7</v>
      </c>
      <c r="X154" s="36">
        <f>IFERROR(IF(W154=0,"",ROUNDUP(W154/H154,0)*0.00502),"")</f>
        <v>0.23594000000000001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4.2</v>
      </c>
      <c r="W156" s="353">
        <f t="shared" si="8"/>
        <v>5.04</v>
      </c>
      <c r="X156" s="36">
        <f>IFERROR(IF(W156=0,"",ROUNDUP(W156/H156,0)*0.00502),"")</f>
        <v>1.506E-2</v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136.5</v>
      </c>
      <c r="W157" s="354">
        <f>IFERROR(W148/H148,"0")+IFERROR(W149/H149,"0")+IFERROR(W150/H150,"0")+IFERROR(W151/H151,"0")+IFERROR(W152/H152,"0")+IFERROR(W153/H153,"0")+IFERROR(W154/H154,"0")+IFERROR(W155/H155,"0")+IFERROR(W156/H156,"0")</f>
        <v>137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0.68774000000000002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285.59999999999997</v>
      </c>
      <c r="W158" s="354">
        <f>IFERROR(SUM(W148:W156),"0")</f>
        <v>286.44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8"/>
      <c r="Z159" s="348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7"/>
      <c r="Z160" s="347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7"/>
      <c r="Z165" s="347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231</v>
      </c>
      <c r="W171" s="353">
        <f>IFERROR(IF(V171="",0,CEILING((V171/$H171),1)*$H171),"")</f>
        <v>232.20000000000002</v>
      </c>
      <c r="X171" s="36">
        <f>IFERROR(IF(W171=0,"",ROUNDUP(W171/H171,0)*0.00937),"")</f>
        <v>0.40290999999999999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201</v>
      </c>
      <c r="W172" s="353">
        <f>IFERROR(IF(V172="",0,CEILING((V172/$H172),1)*$H172),"")</f>
        <v>205.20000000000002</v>
      </c>
      <c r="X172" s="36">
        <f>IFERROR(IF(W172=0,"",ROUNDUP(W172/H172,0)*0.00937),"")</f>
        <v>0.35605999999999999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210</v>
      </c>
      <c r="W173" s="353">
        <f>IFERROR(IF(V173="",0,CEILING((V173/$H173),1)*$H173),"")</f>
        <v>210.60000000000002</v>
      </c>
      <c r="X173" s="36">
        <f>IFERROR(IF(W173=0,"",ROUNDUP(W173/H173,0)*0.00937),"")</f>
        <v>0.36542999999999998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146</v>
      </c>
      <c r="W174" s="353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145.92592592592592</v>
      </c>
      <c r="W175" s="354">
        <f>IFERROR(W171/H171,"0")+IFERROR(W172/H172,"0")+IFERROR(W173/H173,"0")+IFERROR(W174/H174,"0")</f>
        <v>148</v>
      </c>
      <c r="X175" s="354">
        <f>IFERROR(IF(X171="",0,X171),"0")+IFERROR(IF(X172="",0,X172),"0")+IFERROR(IF(X173="",0,X173),"0")+IFERROR(IF(X174="",0,X174),"0")</f>
        <v>1.3867599999999998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788</v>
      </c>
      <c r="W176" s="354">
        <f>IFERROR(SUM(W171:W174),"0")</f>
        <v>799.2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7"/>
      <c r="Z177" s="347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22.5</v>
      </c>
      <c r="W179" s="353">
        <f t="shared" si="9"/>
        <v>26.099999999999998</v>
      </c>
      <c r="X179" s="36">
        <f>IFERROR(IF(W179=0,"",ROUNDUP(W179/H179,0)*0.02175),"")</f>
        <v>6.5250000000000002E-2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94.56</v>
      </c>
      <c r="W184" s="353">
        <f t="shared" si="9"/>
        <v>96</v>
      </c>
      <c r="X184" s="36">
        <f>IFERROR(IF(W184=0,"",ROUNDUP(W184/H184,0)*0.00753),"")</f>
        <v>0.30120000000000002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152</v>
      </c>
      <c r="W186" s="353">
        <f t="shared" si="9"/>
        <v>153.6</v>
      </c>
      <c r="X186" s="36">
        <f>IFERROR(IF(W186=0,"",ROUNDUP(W186/H186,0)*0.00753),"")</f>
        <v>0.48192000000000002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213.2</v>
      </c>
      <c r="W188" s="353">
        <f t="shared" si="9"/>
        <v>213.6</v>
      </c>
      <c r="X188" s="36">
        <f t="shared" ref="X188:X194" si="10">IFERROR(IF(W188=0,"",ROUNDUP(W188/H188,0)*0.00753),"")</f>
        <v>0.67017000000000004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195.6</v>
      </c>
      <c r="W190" s="353">
        <f t="shared" si="9"/>
        <v>196.79999999999998</v>
      </c>
      <c r="X190" s="36">
        <f t="shared" si="10"/>
        <v>0.61746000000000001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30</v>
      </c>
      <c r="W193" s="353">
        <f t="shared" si="9"/>
        <v>31.2</v>
      </c>
      <c r="X193" s="36">
        <f t="shared" si="10"/>
        <v>9.7890000000000005E-2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189.2</v>
      </c>
      <c r="W194" s="353">
        <f t="shared" si="9"/>
        <v>189.6</v>
      </c>
      <c r="X194" s="36">
        <f t="shared" si="10"/>
        <v>0.59487000000000001</v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366.98620689655172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370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2.8287599999999999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897.06</v>
      </c>
      <c r="W196" s="354">
        <f>IFERROR(SUM(W178:W194),"0")</f>
        <v>906.9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7"/>
      <c r="Z197" s="347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75.600000000000009</v>
      </c>
      <c r="W200" s="353">
        <f>IFERROR(IF(V200="",0,CEILING((V200/$H200),1)*$H200),"")</f>
        <v>76.8</v>
      </c>
      <c r="X200" s="36">
        <f>IFERROR(IF(W200=0,"",ROUNDUP(W200/H200,0)*0.00753),"")</f>
        <v>0.24096000000000001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68.400000000000006</v>
      </c>
      <c r="W201" s="353">
        <f>IFERROR(IF(V201="",0,CEILING((V201/$H201),1)*$H201),"")</f>
        <v>69.599999999999994</v>
      </c>
      <c r="X201" s="36">
        <f>IFERROR(IF(W201=0,"",ROUNDUP(W201/H201,0)*0.00753),"")</f>
        <v>0.21837000000000001</v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60.000000000000007</v>
      </c>
      <c r="W202" s="354">
        <f>IFERROR(W198/H198,"0")+IFERROR(W199/H199,"0")+IFERROR(W200/H200,"0")+IFERROR(W201/H201,"0")</f>
        <v>61</v>
      </c>
      <c r="X202" s="354">
        <f>IFERROR(IF(X198="",0,X198),"0")+IFERROR(IF(X199="",0,X199),"0")+IFERROR(IF(X200="",0,X200),"0")+IFERROR(IF(X201="",0,X201),"0")</f>
        <v>0.45933000000000002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144</v>
      </c>
      <c r="W203" s="354">
        <f>IFERROR(SUM(W198:W201),"0")</f>
        <v>146.39999999999998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8"/>
      <c r="Z204" s="348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7"/>
      <c r="Z205" s="347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0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9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642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0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163.80000000000001</v>
      </c>
      <c r="W215" s="353">
        <f>IFERROR(IF(V215="",0,CEILING((V215/$H215),1)*$H215),"")</f>
        <v>163.80000000000001</v>
      </c>
      <c r="X215" s="36">
        <f>IFERROR(IF(W215=0,"",ROUNDUP(W215/H215,0)*0.00502),"")</f>
        <v>0.39156000000000002</v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78</v>
      </c>
      <c r="W216" s="354">
        <f>IFERROR(W215/H215,"0")</f>
        <v>78</v>
      </c>
      <c r="X216" s="354">
        <f>IFERROR(IF(X215="",0,X215),"0")</f>
        <v>0.39156000000000002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163.80000000000001</v>
      </c>
      <c r="W217" s="354">
        <f>IFERROR(SUM(W215:W215),"0")</f>
        <v>163.80000000000001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8"/>
      <c r="Z218" s="348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7"/>
      <c r="Z219" s="347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8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2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2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8"/>
      <c r="Z228" s="348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7"/>
      <c r="Z229" s="347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7"/>
      <c r="Z247" s="347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114</v>
      </c>
      <c r="W252" s="353">
        <f>IFERROR(IF(V252="",0,CEILING((V252/$H252),1)*$H252),"")</f>
        <v>117.60000000000001</v>
      </c>
      <c r="X252" s="36">
        <f>IFERROR(IF(W252=0,"",ROUNDUP(W252/H252,0)*0.00753),"")</f>
        <v>0.21084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19.32</v>
      </c>
      <c r="W255" s="353">
        <f>IFERROR(IF(V255="",0,CEILING((V255/$H255),1)*$H255),"")</f>
        <v>20.16</v>
      </c>
      <c r="X255" s="36">
        <f>IFERROR(IF(W255=0,"",ROUNDUP(W255/H255,0)*0.00502),"")</f>
        <v>6.0240000000000002E-2</v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38.642857142857139</v>
      </c>
      <c r="W256" s="354">
        <f>IFERROR(W252/H252,"0")+IFERROR(W253/H253,"0")+IFERROR(W254/H254,"0")+IFERROR(W255/H255,"0")</f>
        <v>40</v>
      </c>
      <c r="X256" s="354">
        <f>IFERROR(IF(X252="",0,X252),"0")+IFERROR(IF(X253="",0,X253),"0")+IFERROR(IF(X254="",0,X254),"0")+IFERROR(IF(X255="",0,X255),"0")</f>
        <v>0.27107999999999999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133.32</v>
      </c>
      <c r="W257" s="354">
        <f>IFERROR(SUM(W252:W255),"0")</f>
        <v>137.76000000000002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7"/>
      <c r="Z258" s="347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461.99999999999989</v>
      </c>
      <c r="W262" s="353">
        <f t="shared" si="15"/>
        <v>462</v>
      </c>
      <c r="X262" s="36">
        <f>IFERROR(IF(W262=0,"",ROUNDUP(W262/H262,0)*0.00753),"")</f>
        <v>1.6566000000000001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9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24.75</v>
      </c>
      <c r="W266" s="353">
        <f t="shared" si="15"/>
        <v>25.74</v>
      </c>
      <c r="X266" s="36">
        <f>IFERROR(IF(W266=0,"",ROUNDUP(W266/H266,0)*0.00753),"")</f>
        <v>9.7890000000000005E-2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24.75</v>
      </c>
      <c r="W267" s="353">
        <f t="shared" si="15"/>
        <v>25.74</v>
      </c>
      <c r="X267" s="36">
        <f>IFERROR(IF(W267=0,"",ROUNDUP(W267/H267,0)*0.00753),"")</f>
        <v>9.7890000000000005E-2</v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244.99999999999994</v>
      </c>
      <c r="W268" s="354">
        <f>IFERROR(W259/H259,"0")+IFERROR(W260/H260,"0")+IFERROR(W261/H261,"0")+IFERROR(W262/H262,"0")+IFERROR(W263/H263,"0")+IFERROR(W264/H264,"0")+IFERROR(W265/H265,"0")+IFERROR(W266/H266,"0")+IFERROR(W267/H267,"0")</f>
        <v>246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1.8523800000000001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511.49999999999989</v>
      </c>
      <c r="W269" s="354">
        <f>IFERROR(SUM(W259:W267),"0")</f>
        <v>513.48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39</v>
      </c>
      <c r="W271" s="353">
        <f>IFERROR(IF(V271="",0,CEILING((V271/$H271),1)*$H271),"")</f>
        <v>42</v>
      </c>
      <c r="X271" s="36">
        <f>IFERROR(IF(W271=0,"",ROUNDUP(W271/H271,0)*0.02175),"")</f>
        <v>0.10874999999999999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310.5</v>
      </c>
      <c r="W272" s="353">
        <f>IFERROR(IF(V272="",0,CEILING((V272/$H272),1)*$H272),"")</f>
        <v>312</v>
      </c>
      <c r="X272" s="36">
        <f>IFERROR(IF(W272=0,"",ROUNDUP(W272/H272,0)*0.02175),"")</f>
        <v>0.86999999999999988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15</v>
      </c>
      <c r="W273" s="353">
        <f>IFERROR(IF(V273="",0,CEILING((V273/$H273),1)*$H273),"")</f>
        <v>16.8</v>
      </c>
      <c r="X273" s="36">
        <f>IFERROR(IF(W273=0,"",ROUNDUP(W273/H273,0)*0.02175),"")</f>
        <v>4.3499999999999997E-2</v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46.23626373626373</v>
      </c>
      <c r="W274" s="354">
        <f>IFERROR(W271/H271,"0")+IFERROR(W272/H272,"0")+IFERROR(W273/H273,"0")</f>
        <v>47</v>
      </c>
      <c r="X274" s="354">
        <f>IFERROR(IF(X271="",0,X271),"0")+IFERROR(IF(X272="",0,X272),"0")+IFERROR(IF(X273="",0,X273),"0")</f>
        <v>1.0222499999999999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364.5</v>
      </c>
      <c r="W275" s="354">
        <f>IFERROR(SUM(W271:W273),"0")</f>
        <v>370.8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7"/>
      <c r="Z276" s="347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4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22.95</v>
      </c>
      <c r="W279" s="353">
        <f>IFERROR(IF(V279="",0,CEILING((V279/$H279),1)*$H279),"")</f>
        <v>22.95</v>
      </c>
      <c r="X279" s="36">
        <f>IFERROR(IF(W279=0,"",ROUNDUP(W279/H279,0)*0.00753),"")</f>
        <v>6.7769999999999997E-2</v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9</v>
      </c>
      <c r="W280" s="354">
        <f>IFERROR(W277/H277,"0")+IFERROR(W278/H278,"0")+IFERROR(W279/H279,"0")</f>
        <v>9</v>
      </c>
      <c r="X280" s="354">
        <f>IFERROR(IF(X277="",0,X277),"0")+IFERROR(IF(X278="",0,X278),"0")+IFERROR(IF(X279="",0,X279),"0")</f>
        <v>6.7769999999999997E-2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22.95</v>
      </c>
      <c r="W281" s="354">
        <f>IFERROR(SUM(W277:W279),"0")</f>
        <v>22.95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7"/>
      <c r="Z282" s="347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8"/>
      <c r="Z288" s="348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7"/>
      <c r="Z289" s="347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4301011322</v>
      </c>
      <c r="D292" s="358">
        <v>4607091387452</v>
      </c>
      <c r="E292" s="359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4301011396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4301011619</v>
      </c>
      <c r="D294" s="358">
        <v>4607091387452</v>
      </c>
      <c r="E294" s="359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1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7"/>
      <c r="Z300" s="347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8"/>
      <c r="Z305" s="348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4.5</v>
      </c>
      <c r="W307" s="353">
        <f>IFERROR(IF(V307="",0,CEILING((V307/$H307),1)*$H307),"")</f>
        <v>5.4</v>
      </c>
      <c r="X307" s="36">
        <f>IFERROR(IF(W307=0,"",ROUNDUP(W307/H307,0)*0.00753),"")</f>
        <v>2.2589999999999999E-2</v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2.5</v>
      </c>
      <c r="W308" s="354">
        <f>IFERROR(W307/H307,"0")</f>
        <v>3</v>
      </c>
      <c r="X308" s="354">
        <f>IFERROR(IF(X307="",0,X307),"0")</f>
        <v>2.2589999999999999E-2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4.5</v>
      </c>
      <c r="W309" s="354">
        <f>IFERROR(SUM(W307:W307),"0")</f>
        <v>5.4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7"/>
      <c r="Z310" s="347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892.5</v>
      </c>
      <c r="W312" s="353">
        <f>IFERROR(IF(V312="",0,CEILING((V312/$H312),1)*$H312),"")</f>
        <v>892.5</v>
      </c>
      <c r="X312" s="36">
        <f>IFERROR(IF(W312=0,"",ROUNDUP(W312/H312,0)*0.00753),"")</f>
        <v>3.20025</v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425</v>
      </c>
      <c r="W313" s="354">
        <f>IFERROR(W311/H311,"0")+IFERROR(W312/H312,"0")</f>
        <v>425</v>
      </c>
      <c r="X313" s="354">
        <f>IFERROR(IF(X311="",0,X311),"0")+IFERROR(IF(X312="",0,X312),"0")</f>
        <v>3.20025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892.5</v>
      </c>
      <c r="W314" s="354">
        <f>IFERROR(SUM(W311:W312),"0")</f>
        <v>892.5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15.96</v>
      </c>
      <c r="W316" s="353">
        <f>IFERROR(IF(V316="",0,CEILING((V316/$H316),1)*$H316),"")</f>
        <v>15.959999999999999</v>
      </c>
      <c r="X316" s="36">
        <f>IFERROR(IF(W316=0,"",ROUNDUP(W316/H316,0)*0.00753),"")</f>
        <v>5.271E-2</v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7.0000000000000009</v>
      </c>
      <c r="W317" s="354">
        <f>IFERROR(W316/H316,"0")</f>
        <v>7</v>
      </c>
      <c r="X317" s="354">
        <f>IFERROR(IF(X316="",0,X316),"0")</f>
        <v>5.271E-2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15.96</v>
      </c>
      <c r="W318" s="354">
        <f>IFERROR(SUM(W316:W316),"0")</f>
        <v>15.959999999999999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7"/>
      <c r="Z319" s="347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8"/>
      <c r="Z324" s="348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7"/>
      <c r="Z325" s="347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8"/>
      <c r="Z330" s="348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7"/>
      <c r="Z331" s="347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3060</v>
      </c>
      <c r="W333" s="353">
        <f t="shared" si="17"/>
        <v>3060</v>
      </c>
      <c r="X333" s="36">
        <f>IFERROR(IF(W333=0,"",ROUNDUP(W333/H333,0)*0.02175),"")</f>
        <v>4.4369999999999994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1100</v>
      </c>
      <c r="W335" s="353">
        <f t="shared" si="17"/>
        <v>1110</v>
      </c>
      <c r="X335" s="36">
        <f>IFERROR(IF(W335=0,"",ROUNDUP(W335/H335,0)*0.02175),"")</f>
        <v>1.6094999999999999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1143</v>
      </c>
      <c r="W337" s="353">
        <f t="shared" si="17"/>
        <v>1155</v>
      </c>
      <c r="X337" s="36">
        <f>IFERROR(IF(W337=0,"",ROUNDUP(W337/H337,0)*0.02175),"")</f>
        <v>1.67475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15</v>
      </c>
      <c r="W338" s="353">
        <f t="shared" si="17"/>
        <v>15</v>
      </c>
      <c r="X338" s="36">
        <f>IFERROR(IF(W338=0,"",ROUNDUP(W338/H338,0)*0.00937),"")</f>
        <v>2.811E-2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356.5333333333333</v>
      </c>
      <c r="W340" s="354">
        <f>IFERROR(W332/H332,"0")+IFERROR(W333/H333,"0")+IFERROR(W334/H334,"0")+IFERROR(W335/H335,"0")+IFERROR(W336/H336,"0")+IFERROR(W337/H337,"0")+IFERROR(W338/H338,"0")+IFERROR(W339/H339,"0")</f>
        <v>358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7.7493599999999994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5318</v>
      </c>
      <c r="W341" s="354">
        <f>IFERROR(SUM(W332:W339),"0")</f>
        <v>5340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2475</v>
      </c>
      <c r="W343" s="353">
        <f>IFERROR(IF(V343="",0,CEILING((V343/$H343),1)*$H343),"")</f>
        <v>2475</v>
      </c>
      <c r="X343" s="36">
        <f>IFERROR(IF(W343=0,"",ROUNDUP(W343/H343,0)*0.02175),"")</f>
        <v>3.5887499999999997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165</v>
      </c>
      <c r="W346" s="354">
        <f>IFERROR(W343/H343,"0")+IFERROR(W344/H344,"0")+IFERROR(W345/H345,"0")</f>
        <v>165</v>
      </c>
      <c r="X346" s="354">
        <f>IFERROR(IF(X343="",0,X343),"0")+IFERROR(IF(X344="",0,X344),"0")+IFERROR(IF(X345="",0,X345),"0")</f>
        <v>3.5887499999999997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2475</v>
      </c>
      <c r="W347" s="354">
        <f>IFERROR(SUM(W343:W345),"0")</f>
        <v>2475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7"/>
      <c r="Z348" s="347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73.5</v>
      </c>
      <c r="W350" s="353">
        <f>IFERROR(IF(V350="",0,CEILING((V350/$H350),1)*$H350),"")</f>
        <v>78</v>
      </c>
      <c r="X350" s="36">
        <f>IFERROR(IF(W350=0,"",ROUNDUP(W350/H350,0)*0.02175),"")</f>
        <v>0.21749999999999997</v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9.4230769230769234</v>
      </c>
      <c r="W351" s="354">
        <f>IFERROR(W349/H349,"0")+IFERROR(W350/H350,"0")</f>
        <v>10</v>
      </c>
      <c r="X351" s="354">
        <f>IFERROR(IF(X349="",0,X349),"0")+IFERROR(IF(X350="",0,X350),"0")</f>
        <v>0.21749999999999997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73.5</v>
      </c>
      <c r="W352" s="354">
        <f>IFERROR(SUM(W349:W350),"0")</f>
        <v>78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45</v>
      </c>
      <c r="W354" s="353">
        <f>IFERROR(IF(V354="",0,CEILING((V354/$H354),1)*$H354),"")</f>
        <v>46.8</v>
      </c>
      <c r="X354" s="36">
        <f>IFERROR(IF(W354=0,"",ROUNDUP(W354/H354,0)*0.02175),"")</f>
        <v>0.1305</v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5.7692307692307692</v>
      </c>
      <c r="W355" s="354">
        <f>IFERROR(W354/H354,"0")</f>
        <v>6</v>
      </c>
      <c r="X355" s="354">
        <f>IFERROR(IF(X354="",0,X354),"0")</f>
        <v>0.1305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45</v>
      </c>
      <c r="W356" s="354">
        <f>IFERROR(SUM(W354:W354),"0")</f>
        <v>46.8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8"/>
      <c r="Z357" s="348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24</v>
      </c>
      <c r="W359" s="353">
        <f>IFERROR(IF(V359="",0,CEILING((V359/$H359),1)*$H359),"")</f>
        <v>24</v>
      </c>
      <c r="X359" s="36">
        <f>IFERROR(IF(W359=0,"",ROUNDUP(W359/H359,0)*0.02175),"")</f>
        <v>4.3499999999999997E-2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2</v>
      </c>
      <c r="W364" s="354">
        <f>IFERROR(W359/H359,"0")+IFERROR(W360/H360,"0")+IFERROR(W361/H361,"0")+IFERROR(W362/H362,"0")+IFERROR(W363/H363,"0")</f>
        <v>2</v>
      </c>
      <c r="X364" s="354">
        <f>IFERROR(IF(X359="",0,X359),"0")+IFERROR(IF(X360="",0,X360),"0")+IFERROR(IF(X361="",0,X361),"0")+IFERROR(IF(X362="",0,X362),"0")+IFERROR(IF(X363="",0,X363),"0")</f>
        <v>4.3499999999999997E-2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24</v>
      </c>
      <c r="W365" s="354">
        <f>IFERROR(SUM(W359:W363),"0")</f>
        <v>24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7"/>
      <c r="Z366" s="347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7"/>
      <c r="Z371" s="347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7"/>
      <c r="Z378" s="347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8"/>
      <c r="Z383" s="348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7"/>
      <c r="Z384" s="347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52.5</v>
      </c>
      <c r="W390" s="353">
        <f t="shared" ref="W390:W402" si="18">IFERROR(IF(V390="",0,CEILING((V390/$H390),1)*$H390),"")</f>
        <v>54.6</v>
      </c>
      <c r="X390" s="36">
        <f>IFERROR(IF(W390=0,"",ROUNDUP(W390/H390,0)*0.00753),"")</f>
        <v>9.7890000000000005E-2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102.5</v>
      </c>
      <c r="W392" s="353">
        <f t="shared" si="18"/>
        <v>105</v>
      </c>
      <c r="X392" s="36">
        <f>IFERROR(IF(W392=0,"",ROUNDUP(W392/H392,0)*0.00753),"")</f>
        <v>0.18825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113.4</v>
      </c>
      <c r="W393" s="353">
        <f t="shared" si="18"/>
        <v>114.24</v>
      </c>
      <c r="X393" s="36">
        <f>IFERROR(IF(W393=0,"",ROUNDUP(W393/H393,0)*0.00753),"")</f>
        <v>0.51204000000000005</v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32.024999999999999</v>
      </c>
      <c r="W395" s="353">
        <f t="shared" si="18"/>
        <v>33.6</v>
      </c>
      <c r="X395" s="36">
        <f t="shared" si="19"/>
        <v>8.0320000000000003E-2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26.25</v>
      </c>
      <c r="W397" s="353">
        <f t="shared" si="18"/>
        <v>27.3</v>
      </c>
      <c r="X397" s="36">
        <f t="shared" si="19"/>
        <v>6.5259999999999999E-2</v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29.4</v>
      </c>
      <c r="W401" s="353">
        <f t="shared" si="18"/>
        <v>29.400000000000002</v>
      </c>
      <c r="X401" s="36">
        <f t="shared" si="19"/>
        <v>7.0280000000000009E-2</v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146.1547619047619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149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1.0140400000000001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356.07499999999993</v>
      </c>
      <c r="W404" s="354">
        <f>IFERROR(SUM(W390:W402),"0")</f>
        <v>364.14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7"/>
      <c r="Z405" s="347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7"/>
      <c r="Z412" s="347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0.89999999999999991</v>
      </c>
      <c r="W417" s="353">
        <f>IFERROR(IF(V417="",0,CEILING((V417/$H417),1)*$H417),"")</f>
        <v>1.2</v>
      </c>
      <c r="X417" s="36">
        <f>IFERROR(IF(W417=0,"",ROUNDUP(W417/H417,0)*0.00627),"")</f>
        <v>6.2700000000000004E-3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0.89999999999999991</v>
      </c>
      <c r="W418" s="353">
        <f>IFERROR(IF(V418="",0,CEILING((V418/$H418),1)*$H418),"")</f>
        <v>1.2</v>
      </c>
      <c r="X418" s="36">
        <f>IFERROR(IF(W418=0,"",ROUNDUP(W418/H418,0)*0.00627),"")</f>
        <v>6.2700000000000004E-3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2.4750000000000001</v>
      </c>
      <c r="W419" s="353">
        <f>IFERROR(IF(V419="",0,CEILING((V419/$H419),1)*$H419),"")</f>
        <v>2.64</v>
      </c>
      <c r="X419" s="36">
        <f>IFERROR(IF(W419=0,"",ROUNDUP(W419/H419,0)*0.00627),"")</f>
        <v>1.2540000000000001E-2</v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3.375</v>
      </c>
      <c r="W420" s="354">
        <f>IFERROR(W417/H417,"0")+IFERROR(W418/H418,"0")+IFERROR(W419/H419,"0")</f>
        <v>4</v>
      </c>
      <c r="X420" s="354">
        <f>IFERROR(IF(X417="",0,X417),"0")+IFERROR(IF(X418="",0,X418),"0")+IFERROR(IF(X419="",0,X419),"0")</f>
        <v>2.5080000000000002E-2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4.2750000000000004</v>
      </c>
      <c r="W421" s="354">
        <f>IFERROR(SUM(W417:W419),"0")</f>
        <v>5.04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8"/>
      <c r="Z422" s="348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7"/>
      <c r="Z423" s="347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81</v>
      </c>
      <c r="W429" s="353">
        <f t="shared" ref="W429:W435" si="20">IFERROR(IF(V429="",0,CEILING((V429/$H429),1)*$H429),"")</f>
        <v>84</v>
      </c>
      <c r="X429" s="36">
        <f>IFERROR(IF(W429=0,"",ROUNDUP(W429/H429,0)*0.00753),"")</f>
        <v>0.15060000000000001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19.285714285714285</v>
      </c>
      <c r="W436" s="354">
        <f>IFERROR(W429/H429,"0")+IFERROR(W430/H430,"0")+IFERROR(W431/H431,"0")+IFERROR(W432/H432,"0")+IFERROR(W433/H433,"0")+IFERROR(W434/H434,"0")+IFERROR(W435/H435,"0")</f>
        <v>20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0.15060000000000001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81</v>
      </c>
      <c r="W437" s="354">
        <f>IFERROR(SUM(W429:W435),"0")</f>
        <v>84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7"/>
      <c r="Z438" s="347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2.4750000000000001</v>
      </c>
      <c r="W439" s="353">
        <f>IFERROR(IF(V439="",0,CEILING((V439/$H439),1)*$H439),"")</f>
        <v>2.64</v>
      </c>
      <c r="X439" s="36">
        <f>IFERROR(IF(W439=0,"",ROUNDUP(W439/H439,0)*0.00627),"")</f>
        <v>1.2540000000000001E-2</v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1.875</v>
      </c>
      <c r="W440" s="354">
        <f>IFERROR(W439/H439,"0")</f>
        <v>2</v>
      </c>
      <c r="X440" s="354">
        <f>IFERROR(IF(X439="",0,X439),"0")</f>
        <v>1.2540000000000001E-2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2.4750000000000001</v>
      </c>
      <c r="W441" s="354">
        <f>IFERROR(SUM(W439:W439),"0")</f>
        <v>2.64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7"/>
      <c r="Z442" s="347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8"/>
      <c r="Z447" s="348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2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30.5</v>
      </c>
      <c r="W449" s="353">
        <f t="shared" ref="W449:W466" si="21">IFERROR(IF(V449="",0,CEILING((V449/$H449),1)*$H449),"")</f>
        <v>31.68</v>
      </c>
      <c r="X449" s="36">
        <f t="shared" ref="X449:X457" si="22">IFERROR(IF(W449=0,"",ROUNDUP(W449/H449,0)*0.01196),"")</f>
        <v>7.1760000000000004E-2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594</v>
      </c>
      <c r="C450" s="31">
        <v>4301011795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4" t="s">
        <v>595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238.5</v>
      </c>
      <c r="W451" s="353">
        <f t="shared" si="21"/>
        <v>242.88000000000002</v>
      </c>
      <c r="X451" s="36">
        <f t="shared" si="22"/>
        <v>0.55015999999999998</v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598</v>
      </c>
      <c r="C452" s="31">
        <v>4301011779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7" t="s">
        <v>599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3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144</v>
      </c>
      <c r="W455" s="353">
        <f t="shared" si="21"/>
        <v>147.84</v>
      </c>
      <c r="X455" s="36">
        <f t="shared" si="22"/>
        <v>0.33488000000000001</v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608</v>
      </c>
      <c r="C456" s="31">
        <v>4301011771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9" t="s">
        <v>609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4301011367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42.66</v>
      </c>
      <c r="W458" s="353">
        <f t="shared" si="21"/>
        <v>43.2</v>
      </c>
      <c r="X458" s="36">
        <f t="shared" ref="X458:X463" si="23">IFERROR(IF(W458=0,"",ROUNDUP(W458/H458,0)*0.00937),"")</f>
        <v>0.11244</v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615</v>
      </c>
      <c r="C459" s="31">
        <v>4301011778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4" t="s">
        <v>616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4301011168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619</v>
      </c>
      <c r="C461" s="31">
        <v>4301011775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8" t="s">
        <v>620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4301011372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3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623</v>
      </c>
      <c r="C463" s="31">
        <v>4301011770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2" t="s">
        <v>624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4301011366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42.66</v>
      </c>
      <c r="W465" s="353">
        <f t="shared" si="21"/>
        <v>43.2</v>
      </c>
      <c r="X465" s="36">
        <f>IFERROR(IF(W465=0,"",ROUNDUP(W465/H465,0)*0.00937),"")</f>
        <v>0.11244</v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629</v>
      </c>
      <c r="C466" s="31">
        <v>4301011784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472" t="s">
        <v>630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101.91969696969696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104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1.1816800000000003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498.31999999999994</v>
      </c>
      <c r="W468" s="354">
        <f>IFERROR(SUM(W449:W466),"0")</f>
        <v>508.79999999999995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189</v>
      </c>
      <c r="W470" s="353">
        <f>IFERROR(IF(V470="",0,CEILING((V470/$H470),1)*$H470),"")</f>
        <v>190.08</v>
      </c>
      <c r="X470" s="36">
        <f>IFERROR(IF(W470=0,"",ROUNDUP(W470/H470,0)*0.01196),"")</f>
        <v>0.43056</v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35.795454545454547</v>
      </c>
      <c r="W472" s="354">
        <f>IFERROR(W470/H470,"0")+IFERROR(W471/H471,"0")</f>
        <v>36</v>
      </c>
      <c r="X472" s="354">
        <f>IFERROR(IF(X470="",0,X470),"0")+IFERROR(IF(X471="",0,X471),"0")</f>
        <v>0.43056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189</v>
      </c>
      <c r="W473" s="354">
        <f>IFERROR(SUM(W470:W471),"0")</f>
        <v>190.08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97.5</v>
      </c>
      <c r="W475" s="353">
        <f t="shared" ref="W475:W480" si="24">IFERROR(IF(V475="",0,CEILING((V475/$H475),1)*$H475),"")</f>
        <v>100.32000000000001</v>
      </c>
      <c r="X475" s="36">
        <f>IFERROR(IF(W475=0,"",ROUNDUP(W475/H475,0)*0.01196),"")</f>
        <v>0.22724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90</v>
      </c>
      <c r="W476" s="353">
        <f t="shared" si="24"/>
        <v>95.04</v>
      </c>
      <c r="X476" s="36">
        <f>IFERROR(IF(W476=0,"",ROUNDUP(W476/H476,0)*0.01196),"")</f>
        <v>0.21528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81</v>
      </c>
      <c r="W477" s="353">
        <f t="shared" si="24"/>
        <v>84.48</v>
      </c>
      <c r="X477" s="36">
        <f>IFERROR(IF(W477=0,"",ROUNDUP(W477/H477,0)*0.01196),"")</f>
        <v>0.19136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30.96</v>
      </c>
      <c r="W478" s="353">
        <f t="shared" si="24"/>
        <v>32.4</v>
      </c>
      <c r="X478" s="36">
        <f>IFERROR(IF(W478=0,"",ROUNDUP(W478/H478,0)*0.00937),"")</f>
        <v>8.4330000000000002E-2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21.96</v>
      </c>
      <c r="W479" s="353">
        <f t="shared" si="24"/>
        <v>25.2</v>
      </c>
      <c r="X479" s="36">
        <f>IFERROR(IF(W479=0,"",ROUNDUP(W479/H479,0)*0.00937),"")</f>
        <v>6.5589999999999996E-2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32.94</v>
      </c>
      <c r="W480" s="353">
        <f t="shared" si="24"/>
        <v>36</v>
      </c>
      <c r="X480" s="36">
        <f>IFERROR(IF(W480=0,"",ROUNDUP(W480/H480,0)*0.00937),"")</f>
        <v>9.3700000000000006E-2</v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74.702272727272714</v>
      </c>
      <c r="W481" s="354">
        <f>IFERROR(W475/H475,"0")+IFERROR(W476/H476,"0")+IFERROR(W477/H477,"0")+IFERROR(W478/H478,"0")+IFERROR(W479/H479,"0")+IFERROR(W480/H480,"0")</f>
        <v>79</v>
      </c>
      <c r="X481" s="354">
        <f>IFERROR(IF(X475="",0,X475),"0")+IFERROR(IF(X476="",0,X476),"0")+IFERROR(IF(X477="",0,X477),"0")+IFERROR(IF(X478="",0,X478),"0")+IFERROR(IF(X479="",0,X479),"0")+IFERROR(IF(X480="",0,X480),"0")</f>
        <v>0.87750000000000006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354.35999999999996</v>
      </c>
      <c r="W482" s="354">
        <f>IFERROR(SUM(W475:W480),"0")</f>
        <v>373.44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7"/>
      <c r="Z483" s="347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8"/>
      <c r="Z489" s="348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7"/>
      <c r="Z490" s="347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1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1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60</v>
      </c>
      <c r="W493" s="353">
        <f>IFERROR(IF(V493="",0,CEILING((V493/$H493),1)*$H493),"")</f>
        <v>60</v>
      </c>
      <c r="X493" s="36">
        <f>IFERROR(IF(W493=0,"",ROUNDUP(W493/H493,0)*0.02175),"")</f>
        <v>0.10874999999999999</v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6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5</v>
      </c>
      <c r="W496" s="354">
        <f>IFERROR(W491/H491,"0")+IFERROR(W492/H492,"0")+IFERROR(W493/H493,"0")+IFERROR(W494/H494,"0")+IFERROR(W495/H495,"0")</f>
        <v>5</v>
      </c>
      <c r="X496" s="354">
        <f>IFERROR(IF(X491="",0,X491),"0")+IFERROR(IF(X492="",0,X492),"0")+IFERROR(IF(X493="",0,X493),"0")+IFERROR(IF(X494="",0,X494),"0")+IFERROR(IF(X495="",0,X495),"0")</f>
        <v>0.10874999999999999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60</v>
      </c>
      <c r="W497" s="354">
        <f>IFERROR(SUM(W491:W495),"0")</f>
        <v>60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7"/>
      <c r="Z498" s="347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69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7"/>
      <c r="Z504" s="347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4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30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6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6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984</v>
      </c>
      <c r="W512" s="353">
        <f>IFERROR(IF(V512="",0,CEILING((V512/$H512),1)*$H512),"")</f>
        <v>990.6</v>
      </c>
      <c r="X512" s="36">
        <f>IFERROR(IF(W512=0,"",ROUNDUP(W512/H512,0)*0.02175),"")</f>
        <v>2.7622499999999999</v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90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126.15384615384616</v>
      </c>
      <c r="W517" s="354">
        <f>IFERROR(W512/H512,"0")+IFERROR(W513/H513,"0")+IFERROR(W514/H514,"0")+IFERROR(W515/H515,"0")+IFERROR(W516/H516,"0")</f>
        <v>127</v>
      </c>
      <c r="X517" s="354">
        <f>IFERROR(IF(X512="",0,X512),"0")+IFERROR(IF(X513="",0,X513),"0")+IFERROR(IF(X514="",0,X514),"0")+IFERROR(IF(X515="",0,X515),"0")+IFERROR(IF(X516="",0,X516),"0")</f>
        <v>2.7622499999999999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984</v>
      </c>
      <c r="W518" s="354">
        <f>IFERROR(SUM(W512:W516),"0")</f>
        <v>990.6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17602.830000000002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17788.649999999998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18651.821649949285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18849.375999999997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33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19476.821649949285</v>
      </c>
      <c r="W522" s="354">
        <f>GrossWeightTotalR+PalletQtyTotalR*25</f>
        <v>19674.375999999997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3131.7155460758909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3166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37.439230000000002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5" t="s">
        <v>460</v>
      </c>
      <c r="Q526" s="367" t="s">
        <v>464</v>
      </c>
      <c r="R526" s="522"/>
      <c r="S526" s="367" t="s">
        <v>517</v>
      </c>
      <c r="T526" s="522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486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46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46"/>
    </row>
    <row r="528" spans="1:53" ht="13.5" customHeight="1" thickBot="1" x14ac:dyDescent="0.25">
      <c r="A528" s="487"/>
      <c r="B528" s="368"/>
      <c r="C528" s="368"/>
      <c r="D528" s="368"/>
      <c r="E528" s="368"/>
      <c r="F528" s="368"/>
      <c r="G528" s="368"/>
      <c r="H528" s="368"/>
      <c r="I528" s="368"/>
      <c r="J528" s="368"/>
      <c r="K528" s="346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216</v>
      </c>
      <c r="D529" s="46">
        <f>IFERROR(W56*1,"0")+IFERROR(W57*1,"0")+IFERROR(W58*1,"0")+IFERROR(W59*1,"0")</f>
        <v>676.8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1602.42</v>
      </c>
      <c r="F529" s="46">
        <f>IFERROR(W132*1,"0")+IFERROR(W133*1,"0")+IFERROR(W134*1,"0")+IFERROR(W135*1,"0")</f>
        <v>489.3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286.44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1852.4999999999998</v>
      </c>
      <c r="J529" s="46">
        <f>IFERROR(W206*1,"0")+IFERROR(W207*1,"0")+IFERROR(W208*1,"0")+IFERROR(W209*1,"0")+IFERROR(W210*1,"0")+IFERROR(W211*1,"0")+IFERROR(W215*1,"0")</f>
        <v>163.80000000000001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1044.99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913.86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7939.8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24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369.17999999999995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86.64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1072.32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1050.5999999999999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A486:M487"/>
    <mergeCell ref="N156:R156"/>
    <mergeCell ref="N454:R454"/>
    <mergeCell ref="D291:E291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A416:X416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7:H18"/>
    <mergeCell ref="N161:R161"/>
    <mergeCell ref="N332:R332"/>
    <mergeCell ref="N459:R459"/>
    <mergeCell ref="A384:X384"/>
    <mergeCell ref="D198:E198"/>
    <mergeCell ref="D465:E465"/>
    <mergeCell ref="N104:T104"/>
    <mergeCell ref="N275:T275"/>
    <mergeCell ref="N175:T175"/>
    <mergeCell ref="D296:E296"/>
    <mergeCell ref="N346:T346"/>
    <mergeCell ref="A376:M377"/>
    <mergeCell ref="N98:R98"/>
    <mergeCell ref="N109:R109"/>
    <mergeCell ref="D413:E41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26:R26"/>
    <mergeCell ref="D172:E172"/>
    <mergeCell ref="A256:M257"/>
    <mergeCell ref="N153:R153"/>
    <mergeCell ref="N249:T249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D51:E51"/>
    <mergeCell ref="N157:T157"/>
    <mergeCell ref="N328:T328"/>
    <mergeCell ref="D349:E349"/>
    <mergeCell ref="A358:X358"/>
    <mergeCell ref="A92:M93"/>
    <mergeCell ref="N108:R108"/>
    <mergeCell ref="A197:X197"/>
    <mergeCell ref="N95:R95"/>
    <mergeCell ref="N70:R70"/>
    <mergeCell ref="N266:R266"/>
    <mergeCell ref="N393:R393"/>
    <mergeCell ref="D374:E374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A270:X270"/>
    <mergeCell ref="D372:E372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74:R74"/>
    <mergeCell ref="D182:E182"/>
    <mergeCell ref="N101:R101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N496:T496"/>
    <mergeCell ref="D109:E109"/>
    <mergeCell ref="N76:R76"/>
    <mergeCell ref="D476:E476"/>
    <mergeCell ref="A422:X422"/>
    <mergeCell ref="A496:M49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A147:X14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D494:E494"/>
    <mergeCell ref="D493:E493"/>
    <mergeCell ref="A489:X489"/>
    <mergeCell ref="D126:E126"/>
    <mergeCell ref="A144:M145"/>
    <mergeCell ref="N181:R181"/>
    <mergeCell ref="N168:T168"/>
    <mergeCell ref="N195:T195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N302:R302"/>
    <mergeCell ref="N202:T202"/>
    <mergeCell ref="D174:E174"/>
    <mergeCell ref="A498:X498"/>
    <mergeCell ref="N245:T245"/>
    <mergeCell ref="N481:T481"/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2024-03-01T09:48:04Z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