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19A15EF-6E51-45DE-9482-04C322C7F9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1" i="1"/>
  <c r="V260" i="1"/>
  <c r="X259" i="1"/>
  <c r="W259" i="1"/>
  <c r="X258" i="1"/>
  <c r="W258" i="1"/>
  <c r="N258" i="1"/>
  <c r="X257" i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X260" i="1"/>
  <c r="V265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<sst xmlns="http://schemas.openxmlformats.org/spreadsheetml/2006/main" count="950" uniqueCount="360">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</sst>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9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 t="s">
        <v>19</v>
      </c>
      <c r="E8" s="229"/>
      <c r="F8" s="229"/>
      <c r="G8" s="229"/>
      <c r="H8" s="229"/>
      <c r="I8" s="229"/>
      <c r="J8" s="229"/>
      <c r="K8" s="229"/>
      <c r="L8" s="230"/>
      <c r="N8" s="25" t="s">
        <v>20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21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5"/>
      <c r="P10" s="226"/>
      <c r="S10" s="25" t="s">
        <v>23</v>
      </c>
      <c r="T10" s="196" t="s">
        <v>24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5"/>
      <c r="P11" s="226"/>
      <c r="S11" s="25" t="s">
        <v>27</v>
      </c>
      <c r="T11" s="317" t="s">
        <v>28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29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30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32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34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35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36</v>
      </c>
      <c r="B17" s="191" t="s">
        <v>37</v>
      </c>
      <c r="C17" s="256" t="s">
        <v>38</v>
      </c>
      <c r="D17" s="191" t="s">
        <v>39</v>
      </c>
      <c r="E17" s="238"/>
      <c r="F17" s="191" t="s">
        <v>40</v>
      </c>
      <c r="G17" s="191" t="s">
        <v>41</v>
      </c>
      <c r="H17" s="191" t="s">
        <v>42</v>
      </c>
      <c r="I17" s="191" t="s">
        <v>43</v>
      </c>
      <c r="J17" s="191" t="s">
        <v>44</v>
      </c>
      <c r="K17" s="191" t="s">
        <v>45</v>
      </c>
      <c r="L17" s="191" t="s">
        <v>46</v>
      </c>
      <c r="M17" s="191" t="s">
        <v>47</v>
      </c>
      <c r="N17" s="191" t="s">
        <v>48</v>
      </c>
      <c r="O17" s="237"/>
      <c r="P17" s="237"/>
      <c r="Q17" s="237"/>
      <c r="R17" s="238"/>
      <c r="S17" s="343" t="s">
        <v>49</v>
      </c>
      <c r="T17" s="200"/>
      <c r="U17" s="191" t="s">
        <v>50</v>
      </c>
      <c r="V17" s="191" t="s">
        <v>51</v>
      </c>
      <c r="W17" s="202" t="s">
        <v>52</v>
      </c>
      <c r="X17" s="191" t="s">
        <v>53</v>
      </c>
      <c r="Y17" s="214" t="s">
        <v>54</v>
      </c>
      <c r="Z17" s="214" t="s">
        <v>55</v>
      </c>
      <c r="AA17" s="214" t="s">
        <v>56</v>
      </c>
      <c r="AB17" s="215"/>
      <c r="AC17" s="216"/>
      <c r="AD17" s="251"/>
      <c r="BA17" s="210" t="s">
        <v>57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58</v>
      </c>
      <c r="T18" s="161" t="s">
        <v>59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70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71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66</v>
      </c>
      <c r="V30" s="164">
        <v>140</v>
      </c>
      <c r="W30" s="165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66">
        <f>IFERROR(SUM(V28:V31),"0")</f>
        <v>140</v>
      </c>
      <c r="W32" s="166">
        <f>IFERROR(SUM(W28:W31),"0")</f>
        <v>140</v>
      </c>
      <c r="X32" s="166">
        <f>IFERROR(IF(X28="",0,X28),"0")+IFERROR(IF(X29="",0,X29),"0")+IFERROR(IF(X30="",0,X30),"0")+IFERROR(IF(X31="",0,X31),"0")</f>
        <v>1.3104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66">
        <f>IFERROR(SUMPRODUCT(V28:V31*H28:H31),"0")</f>
        <v>210</v>
      </c>
      <c r="W33" s="166">
        <f>IFERROR(SUMPRODUCT(W28:W31*H28:H31),"0")</f>
        <v>210</v>
      </c>
      <c r="X33" s="38"/>
      <c r="Y33" s="167"/>
      <c r="Z33" s="167"/>
    </row>
    <row r="34" spans="1:53" ht="16.5" customHeight="1" x14ac:dyDescent="0.25">
      <c r="A34" s="172" t="s">
        <v>82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6" t="s">
        <v>87</v>
      </c>
      <c r="O37" s="169"/>
      <c r="P37" s="169"/>
      <c r="Q37" s="169"/>
      <c r="R37" s="170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66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customHeight="1" x14ac:dyDescent="0.25">
      <c r="A42" s="172" t="s">
        <v>92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93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66</v>
      </c>
      <c r="V44" s="164">
        <v>40</v>
      </c>
      <c r="W44" s="165">
        <f>IFERROR(IF(V44="","",V44),"")</f>
        <v>40</v>
      </c>
      <c r="X44" s="37">
        <f>IFERROR(IF(V44="","",V44*0.0095),"")</f>
        <v>0.38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66</v>
      </c>
      <c r="V45" s="164">
        <v>20</v>
      </c>
      <c r="W45" s="165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66">
        <f>IFERROR(SUM(V44:V45),"0")</f>
        <v>60</v>
      </c>
      <c r="W46" s="166">
        <f>IFERROR(SUM(W44:W45),"0")</f>
        <v>60</v>
      </c>
      <c r="X46" s="166">
        <f>IFERROR(IF(X44="",0,X44),"0")+IFERROR(IF(X45="",0,X45),"0")</f>
        <v>0.57000000000000006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66">
        <f>IFERROR(SUMPRODUCT(V44:V45*H44:H45),"0")</f>
        <v>72</v>
      </c>
      <c r="W47" s="166">
        <f>IFERROR(SUMPRODUCT(W44:W45*H44:H45),"0")</f>
        <v>72</v>
      </c>
      <c r="X47" s="38"/>
      <c r="Y47" s="167"/>
      <c r="Z47" s="167"/>
    </row>
    <row r="48" spans="1:53" ht="16.5" customHeight="1" x14ac:dyDescent="0.25">
      <c r="A48" s="172" t="s">
        <v>99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66</v>
      </c>
      <c r="V50" s="164">
        <v>5</v>
      </c>
      <c r="W50" s="165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66</v>
      </c>
      <c r="V51" s="164">
        <v>25</v>
      </c>
      <c r="W51" s="165">
        <f t="shared" si="0"/>
        <v>25</v>
      </c>
      <c r="X51" s="37">
        <f t="shared" si="1"/>
        <v>0.38750000000000001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66</v>
      </c>
      <c r="V52" s="164">
        <v>5</v>
      </c>
      <c r="W52" s="165">
        <f t="shared" si="0"/>
        <v>5</v>
      </c>
      <c r="X52" s="37">
        <f t="shared" si="1"/>
        <v>7.7499999999999999E-2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66</v>
      </c>
      <c r="V53" s="164">
        <v>15</v>
      </c>
      <c r="W53" s="165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66</v>
      </c>
      <c r="V55" s="164">
        <v>35</v>
      </c>
      <c r="W55" s="165">
        <f t="shared" si="0"/>
        <v>35</v>
      </c>
      <c r="X55" s="37">
        <f t="shared" si="1"/>
        <v>0.54249999999999998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66">
        <f>IFERROR(SUM(V50:V55),"0")</f>
        <v>90</v>
      </c>
      <c r="W56" s="166">
        <f>IFERROR(SUM(W50:W55),"0")</f>
        <v>90</v>
      </c>
      <c r="X56" s="166">
        <f>IFERROR(IF(X50="",0,X50),"0")+IFERROR(IF(X51="",0,X51),"0")+IFERROR(IF(X52="",0,X52),"0")+IFERROR(IF(X53="",0,X53),"0")+IFERROR(IF(X54="",0,X54),"0")+IFERROR(IF(X55="",0,X55),"0")</f>
        <v>1.395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66">
        <f>IFERROR(SUMPRODUCT(V50:V55*H50:H55),"0")</f>
        <v>643.20000000000005</v>
      </c>
      <c r="W57" s="166">
        <f>IFERROR(SUMPRODUCT(W50:W55*H50:H55),"0")</f>
        <v>643.20000000000005</v>
      </c>
      <c r="X57" s="38"/>
      <c r="Y57" s="167"/>
      <c r="Z57" s="167"/>
    </row>
    <row r="58" spans="1:53" ht="16.5" customHeight="1" x14ac:dyDescent="0.25">
      <c r="A58" s="172" t="s">
        <v>112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66</v>
      </c>
      <c r="V61" s="164">
        <v>80</v>
      </c>
      <c r="W61" s="165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66">
        <f>IFERROR(SUM(V60:V61),"0")</f>
        <v>80</v>
      </c>
      <c r="W62" s="166">
        <f>IFERROR(SUM(W60:W61),"0")</f>
        <v>80</v>
      </c>
      <c r="X62" s="166">
        <f>IFERROR(IF(X60="",0,X60),"0")+IFERROR(IF(X61="",0,X61),"0")</f>
        <v>0.69279999999999997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66">
        <f>IFERROR(SUMPRODUCT(V60:V61*H60:H61),"0")</f>
        <v>400</v>
      </c>
      <c r="W63" s="166">
        <f>IFERROR(SUMPRODUCT(W60:W61*H60:H61),"0")</f>
        <v>400</v>
      </c>
      <c r="X63" s="38"/>
      <c r="Y63" s="167"/>
      <c r="Z63" s="167"/>
    </row>
    <row r="64" spans="1:53" ht="16.5" customHeight="1" x14ac:dyDescent="0.25">
      <c r="A64" s="172" t="s">
        <v>118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119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122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123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66</v>
      </c>
      <c r="V71" s="164">
        <v>50</v>
      </c>
      <c r="W71" s="165">
        <f>IFERROR(IF(V71="","",V71),"")</f>
        <v>50</v>
      </c>
      <c r="X71" s="37">
        <f>IFERROR(IF(V71="","",V71*0.01788),"")</f>
        <v>0.89400000000000002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66</v>
      </c>
      <c r="V72" s="164">
        <v>50</v>
      </c>
      <c r="W72" s="165">
        <f>IFERROR(IF(V72="","",V72),"")</f>
        <v>50</v>
      </c>
      <c r="X72" s="37">
        <f>IFERROR(IF(V72="","",V72*0.01788),"")</f>
        <v>0.89400000000000002</v>
      </c>
      <c r="Y72" s="57"/>
      <c r="Z72" s="58"/>
      <c r="AD72" s="62"/>
      <c r="BA72" s="84" t="s">
        <v>75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66">
        <f>IFERROR(SUM(V71:V72),"0")</f>
        <v>100</v>
      </c>
      <c r="W73" s="166">
        <f>IFERROR(SUM(W71:W72),"0")</f>
        <v>100</v>
      </c>
      <c r="X73" s="166">
        <f>IFERROR(IF(X71="",0,X71),"0")+IFERROR(IF(X72="",0,X72),"0")</f>
        <v>1.788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66">
        <f>IFERROR(SUMPRODUCT(V71:V72*H71:H72),"0")</f>
        <v>360</v>
      </c>
      <c r="W74" s="166">
        <f>IFERROR(SUMPRODUCT(W71:W72*H71:H72),"0")</f>
        <v>360</v>
      </c>
      <c r="X74" s="38"/>
      <c r="Y74" s="167"/>
      <c r="Z74" s="167"/>
    </row>
    <row r="75" spans="1:53" ht="16.5" customHeight="1" x14ac:dyDescent="0.25">
      <c r="A75" s="172" t="s">
        <v>128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119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66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66</v>
      </c>
      <c r="V82" s="164">
        <v>50</v>
      </c>
      <c r="W82" s="165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75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66">
        <f>IFERROR(SUM(V77:V82),"0")</f>
        <v>65</v>
      </c>
      <c r="W83" s="166">
        <f>IFERROR(SUM(W77:W82),"0")</f>
        <v>65</v>
      </c>
      <c r="X83" s="166">
        <f>IFERROR(IF(X77="",0,X77),"0")+IFERROR(IF(X78="",0,X78),"0")+IFERROR(IF(X79="",0,X79),"0")+IFERROR(IF(X80="",0,X80),"0")+IFERROR(IF(X81="",0,X81),"0")+IFERROR(IF(X82="",0,X82),"0")</f>
        <v>1.1621999999999999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66">
        <f>IFERROR(SUMPRODUCT(V77:V82*H77:H82),"0")</f>
        <v>234</v>
      </c>
      <c r="W84" s="166">
        <f>IFERROR(SUMPRODUCT(W77:W82*H77:H82),"0")</f>
        <v>234</v>
      </c>
      <c r="X84" s="38"/>
      <c r="Y84" s="167"/>
      <c r="Z84" s="167"/>
    </row>
    <row r="85" spans="1:53" ht="16.5" customHeight="1" x14ac:dyDescent="0.25">
      <c r="A85" s="172" t="s">
        <v>141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141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66</v>
      </c>
      <c r="V94" s="164">
        <v>30</v>
      </c>
      <c r="W94" s="165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66</v>
      </c>
      <c r="V95" s="164">
        <v>100</v>
      </c>
      <c r="W95" s="165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66</v>
      </c>
      <c r="V96" s="164">
        <v>20</v>
      </c>
      <c r="W96" s="165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66</v>
      </c>
      <c r="V97" s="164">
        <v>175</v>
      </c>
      <c r="W97" s="165">
        <f>IFERROR(IF(V97="","",V97),"")</f>
        <v>175</v>
      </c>
      <c r="X97" s="37">
        <f>IFERROR(IF(V97="","",V97*0.0155),"")</f>
        <v>2.7124999999999999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67</v>
      </c>
      <c r="O99" s="175"/>
      <c r="P99" s="175"/>
      <c r="Q99" s="175"/>
      <c r="R99" s="175"/>
      <c r="S99" s="175"/>
      <c r="T99" s="176"/>
      <c r="U99" s="38" t="s">
        <v>66</v>
      </c>
      <c r="V99" s="166">
        <f>IFERROR(SUM(V94:V98),"0")</f>
        <v>325</v>
      </c>
      <c r="W99" s="166">
        <f>IFERROR(SUM(W94:W98),"0")</f>
        <v>325</v>
      </c>
      <c r="X99" s="166">
        <f>IFERROR(IF(X94="",0,X94),"0")+IFERROR(IF(X95="",0,X95),"0")+IFERROR(IF(X96="",0,X96),"0")+IFERROR(IF(X97="",0,X97),"0")+IFERROR(IF(X98="",0,X98),"0")</f>
        <v>5.0374999999999996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67</v>
      </c>
      <c r="O100" s="175"/>
      <c r="P100" s="175"/>
      <c r="Q100" s="175"/>
      <c r="R100" s="175"/>
      <c r="S100" s="175"/>
      <c r="T100" s="176"/>
      <c r="U100" s="38" t="s">
        <v>68</v>
      </c>
      <c r="V100" s="166">
        <f>IFERROR(SUMPRODUCT(V94:V98*H94:H98),"0")</f>
        <v>2324</v>
      </c>
      <c r="W100" s="166">
        <f>IFERROR(SUMPRODUCT(W94:W98*H94:H98),"0")</f>
        <v>2324</v>
      </c>
      <c r="X100" s="38"/>
      <c r="Y100" s="167"/>
      <c r="Z100" s="167"/>
    </row>
    <row r="101" spans="1:53" ht="16.5" customHeight="1" x14ac:dyDescent="0.25">
      <c r="A101" s="172" t="s">
        <v>159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66</v>
      </c>
      <c r="V103" s="164">
        <v>60</v>
      </c>
      <c r="W103" s="165">
        <f>IFERROR(IF(V103="","",V103),"")</f>
        <v>60</v>
      </c>
      <c r="X103" s="37">
        <f>IFERROR(IF(V103="","",V103*0.01788),"")</f>
        <v>1.0728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66</v>
      </c>
      <c r="V104" s="164">
        <v>80</v>
      </c>
      <c r="W104" s="165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67</v>
      </c>
      <c r="O105" s="175"/>
      <c r="P105" s="175"/>
      <c r="Q105" s="175"/>
      <c r="R105" s="175"/>
      <c r="S105" s="175"/>
      <c r="T105" s="176"/>
      <c r="U105" s="38" t="s">
        <v>66</v>
      </c>
      <c r="V105" s="166">
        <f>IFERROR(SUM(V103:V104),"0")</f>
        <v>140</v>
      </c>
      <c r="W105" s="166">
        <f>IFERROR(SUM(W103:W104),"0")</f>
        <v>140</v>
      </c>
      <c r="X105" s="166">
        <f>IFERROR(IF(X103="",0,X103),"0")+IFERROR(IF(X104="",0,X104),"0")</f>
        <v>2.5032000000000001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67</v>
      </c>
      <c r="O106" s="175"/>
      <c r="P106" s="175"/>
      <c r="Q106" s="175"/>
      <c r="R106" s="175"/>
      <c r="S106" s="175"/>
      <c r="T106" s="176"/>
      <c r="U106" s="38" t="s">
        <v>68</v>
      </c>
      <c r="V106" s="166">
        <f>IFERROR(SUMPRODUCT(V103:V104*H103:H104),"0")</f>
        <v>420</v>
      </c>
      <c r="W106" s="166">
        <f>IFERROR(SUMPRODUCT(W103:W104*H103:H104),"0")</f>
        <v>420</v>
      </c>
      <c r="X106" s="38"/>
      <c r="Y106" s="167"/>
      <c r="Z106" s="167"/>
    </row>
    <row r="107" spans="1:53" ht="16.5" customHeight="1" x14ac:dyDescent="0.25">
      <c r="A107" s="172" t="s">
        <v>164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119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66</v>
      </c>
      <c r="V109" s="164">
        <v>20</v>
      </c>
      <c r="W109" s="165">
        <f>IFERROR(IF(V109="","",V109),"")</f>
        <v>20</v>
      </c>
      <c r="X109" s="37">
        <f>IFERROR(IF(V109="","",V109*0.01788),"")</f>
        <v>0.35760000000000003</v>
      </c>
      <c r="Y109" s="57"/>
      <c r="Z109" s="58"/>
      <c r="AD109" s="62"/>
      <c r="BA109" s="101" t="s">
        <v>75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67</v>
      </c>
      <c r="O110" s="175"/>
      <c r="P110" s="175"/>
      <c r="Q110" s="175"/>
      <c r="R110" s="175"/>
      <c r="S110" s="175"/>
      <c r="T110" s="176"/>
      <c r="U110" s="38" t="s">
        <v>66</v>
      </c>
      <c r="V110" s="166">
        <f>IFERROR(SUM(V109:V109),"0")</f>
        <v>20</v>
      </c>
      <c r="W110" s="166">
        <f>IFERROR(SUM(W109:W109),"0")</f>
        <v>20</v>
      </c>
      <c r="X110" s="166">
        <f>IFERROR(IF(X109="",0,X109),"0")</f>
        <v>0.35760000000000003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67</v>
      </c>
      <c r="O111" s="175"/>
      <c r="P111" s="175"/>
      <c r="Q111" s="175"/>
      <c r="R111" s="175"/>
      <c r="S111" s="175"/>
      <c r="T111" s="176"/>
      <c r="U111" s="38" t="s">
        <v>68</v>
      </c>
      <c r="V111" s="166">
        <f>IFERROR(SUMPRODUCT(V109:V109*H109:H109),"0")</f>
        <v>60</v>
      </c>
      <c r="W111" s="166">
        <f>IFERROR(SUMPRODUCT(W109:W109*H109:H109),"0")</f>
        <v>60</v>
      </c>
      <c r="X111" s="38"/>
      <c r="Y111" s="167"/>
      <c r="Z111" s="167"/>
    </row>
    <row r="112" spans="1:53" ht="16.5" customHeight="1" x14ac:dyDescent="0.25">
      <c r="A112" s="172" t="s">
        <v>167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119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66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75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67</v>
      </c>
      <c r="O118" s="175"/>
      <c r="P118" s="175"/>
      <c r="Q118" s="175"/>
      <c r="R118" s="175"/>
      <c r="S118" s="175"/>
      <c r="T118" s="176"/>
      <c r="U118" s="38" t="s">
        <v>66</v>
      </c>
      <c r="V118" s="166">
        <f>IFERROR(SUM(V114:V117),"0")</f>
        <v>10</v>
      </c>
      <c r="W118" s="166">
        <f>IFERROR(SUM(W114:W117),"0")</f>
        <v>10</v>
      </c>
      <c r="X118" s="166">
        <f>IFERROR(IF(X114="",0,X114),"0")+IFERROR(IF(X115="",0,X115),"0")+IFERROR(IF(X116="",0,X116),"0")+IFERROR(IF(X117="",0,X117),"0")</f>
        <v>0.17880000000000001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67</v>
      </c>
      <c r="O119" s="175"/>
      <c r="P119" s="175"/>
      <c r="Q119" s="175"/>
      <c r="R119" s="175"/>
      <c r="S119" s="175"/>
      <c r="T119" s="176"/>
      <c r="U119" s="38" t="s">
        <v>68</v>
      </c>
      <c r="V119" s="166">
        <f>IFERROR(SUMPRODUCT(V114:V117*H114:H117),"0")</f>
        <v>30</v>
      </c>
      <c r="W119" s="166">
        <f>IFERROR(SUMPRODUCT(W114:W117*H114:H117),"0")</f>
        <v>30</v>
      </c>
      <c r="X119" s="38"/>
      <c r="Y119" s="167"/>
      <c r="Z119" s="167"/>
    </row>
    <row r="120" spans="1:53" ht="16.5" customHeight="1" x14ac:dyDescent="0.25">
      <c r="A120" s="172" t="s">
        <v>177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119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67</v>
      </c>
      <c r="O123" s="175"/>
      <c r="P123" s="175"/>
      <c r="Q123" s="175"/>
      <c r="R123" s="175"/>
      <c r="S123" s="175"/>
      <c r="T123" s="17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67</v>
      </c>
      <c r="O124" s="175"/>
      <c r="P124" s="175"/>
      <c r="Q124" s="175"/>
      <c r="R124" s="175"/>
      <c r="S124" s="175"/>
      <c r="T124" s="17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180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67</v>
      </c>
      <c r="O129" s="175"/>
      <c r="P129" s="175"/>
      <c r="Q129" s="175"/>
      <c r="R129" s="175"/>
      <c r="S129" s="175"/>
      <c r="T129" s="17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67</v>
      </c>
      <c r="O130" s="175"/>
      <c r="P130" s="175"/>
      <c r="Q130" s="175"/>
      <c r="R130" s="175"/>
      <c r="S130" s="175"/>
      <c r="T130" s="17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188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67</v>
      </c>
      <c r="O134" s="175"/>
      <c r="P134" s="175"/>
      <c r="Q134" s="175"/>
      <c r="R134" s="175"/>
      <c r="S134" s="175"/>
      <c r="T134" s="17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67</v>
      </c>
      <c r="O135" s="175"/>
      <c r="P135" s="175"/>
      <c r="Q135" s="175"/>
      <c r="R135" s="175"/>
      <c r="S135" s="175"/>
      <c r="T135" s="17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192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181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67</v>
      </c>
      <c r="O140" s="175"/>
      <c r="P140" s="175"/>
      <c r="Q140" s="175"/>
      <c r="R140" s="175"/>
      <c r="S140" s="175"/>
      <c r="T140" s="17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67</v>
      </c>
      <c r="O141" s="175"/>
      <c r="P141" s="175"/>
      <c r="Q141" s="175"/>
      <c r="R141" s="175"/>
      <c r="S141" s="175"/>
      <c r="T141" s="17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195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8" t="s">
        <v>198</v>
      </c>
      <c r="O144" s="169"/>
      <c r="P144" s="169"/>
      <c r="Q144" s="169"/>
      <c r="R144" s="170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201</v>
      </c>
      <c r="O145" s="169"/>
      <c r="P145" s="169"/>
      <c r="Q145" s="169"/>
      <c r="R145" s="170"/>
      <c r="S145" s="35"/>
      <c r="T145" s="35"/>
      <c r="U145" s="36" t="s">
        <v>66</v>
      </c>
      <c r="V145" s="164">
        <v>24</v>
      </c>
      <c r="W145" s="165">
        <f>IFERROR(IF(V145="","",V145),"")</f>
        <v>24</v>
      </c>
      <c r="X145" s="37">
        <f>IFERROR(IF(V145="","",V145*0.00866),"")</f>
        <v>0.20783999999999997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66</v>
      </c>
      <c r="V146" s="164">
        <v>80</v>
      </c>
      <c r="W146" s="165">
        <f>IFERROR(IF(V146="","",V146),"")</f>
        <v>80</v>
      </c>
      <c r="X146" s="37">
        <f>IFERROR(IF(V146="","",V146*0.00866),"")</f>
        <v>0.69279999999999997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206</v>
      </c>
      <c r="O147" s="169"/>
      <c r="P147" s="169"/>
      <c r="Q147" s="169"/>
      <c r="R147" s="170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67</v>
      </c>
      <c r="O148" s="175"/>
      <c r="P148" s="175"/>
      <c r="Q148" s="175"/>
      <c r="R148" s="175"/>
      <c r="S148" s="175"/>
      <c r="T148" s="176"/>
      <c r="U148" s="38" t="s">
        <v>66</v>
      </c>
      <c r="V148" s="166">
        <f>IFERROR(SUM(V144:V147),"0")</f>
        <v>104</v>
      </c>
      <c r="W148" s="166">
        <f>IFERROR(SUM(W144:W147),"0")</f>
        <v>104</v>
      </c>
      <c r="X148" s="166">
        <f>IFERROR(IF(X144="",0,X144),"0")+IFERROR(IF(X145="",0,X145),"0")+IFERROR(IF(X146="",0,X146),"0")+IFERROR(IF(X147="",0,X147),"0")</f>
        <v>0.90063999999999989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67</v>
      </c>
      <c r="O149" s="175"/>
      <c r="P149" s="175"/>
      <c r="Q149" s="175"/>
      <c r="R149" s="175"/>
      <c r="S149" s="175"/>
      <c r="T149" s="176"/>
      <c r="U149" s="38" t="s">
        <v>68</v>
      </c>
      <c r="V149" s="166">
        <f>IFERROR(SUMPRODUCT(V144:V147*H144:H147),"0")</f>
        <v>520</v>
      </c>
      <c r="W149" s="166">
        <f>IFERROR(SUMPRODUCT(W144:W147*H144:H147),"0")</f>
        <v>520</v>
      </c>
      <c r="X149" s="38"/>
      <c r="Y149" s="167"/>
      <c r="Z149" s="167"/>
    </row>
    <row r="150" spans="1:53" ht="14.25" customHeight="1" x14ac:dyDescent="0.25">
      <c r="A150" s="205" t="s">
        <v>207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67</v>
      </c>
      <c r="O153" s="175"/>
      <c r="P153" s="175"/>
      <c r="Q153" s="175"/>
      <c r="R153" s="175"/>
      <c r="S153" s="175"/>
      <c r="T153" s="17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67</v>
      </c>
      <c r="O154" s="175"/>
      <c r="P154" s="175"/>
      <c r="Q154" s="175"/>
      <c r="R154" s="175"/>
      <c r="S154" s="175"/>
      <c r="T154" s="17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212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213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71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66</v>
      </c>
      <c r="V158" s="164">
        <v>70</v>
      </c>
      <c r="W158" s="165">
        <f>IFERROR(IF(V158="","",V158),"")</f>
        <v>70</v>
      </c>
      <c r="X158" s="37">
        <f>IFERROR(IF(V158="","",V158*0.01788),"")</f>
        <v>1.2516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66</v>
      </c>
      <c r="V159" s="164">
        <v>80</v>
      </c>
      <c r="W159" s="165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75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67</v>
      </c>
      <c r="O160" s="175"/>
      <c r="P160" s="175"/>
      <c r="Q160" s="175"/>
      <c r="R160" s="175"/>
      <c r="S160" s="175"/>
      <c r="T160" s="176"/>
      <c r="U160" s="38" t="s">
        <v>66</v>
      </c>
      <c r="V160" s="166">
        <f>IFERROR(SUM(V158:V159),"0")</f>
        <v>150</v>
      </c>
      <c r="W160" s="166">
        <f>IFERROR(SUM(W158:W159),"0")</f>
        <v>150</v>
      </c>
      <c r="X160" s="166">
        <f>IFERROR(IF(X158="",0,X158),"0")+IFERROR(IF(X159="",0,X159),"0")</f>
        <v>2.6820000000000004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67</v>
      </c>
      <c r="O161" s="175"/>
      <c r="P161" s="175"/>
      <c r="Q161" s="175"/>
      <c r="R161" s="175"/>
      <c r="S161" s="175"/>
      <c r="T161" s="176"/>
      <c r="U161" s="38" t="s">
        <v>68</v>
      </c>
      <c r="V161" s="166">
        <f>IFERROR(SUMPRODUCT(V158:V159*H158:H159),"0")</f>
        <v>450</v>
      </c>
      <c r="W161" s="166">
        <f>IFERROR(SUMPRODUCT(W158:W159*H158:H159),"0")</f>
        <v>450</v>
      </c>
      <c r="X161" s="38"/>
      <c r="Y161" s="167"/>
      <c r="Z161" s="167"/>
    </row>
    <row r="162" spans="1:53" ht="16.5" customHeight="1" x14ac:dyDescent="0.25">
      <c r="A162" s="172" t="s">
        <v>218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218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67</v>
      </c>
      <c r="O165" s="175"/>
      <c r="P165" s="175"/>
      <c r="Q165" s="175"/>
      <c r="R165" s="175"/>
      <c r="S165" s="175"/>
      <c r="T165" s="17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67</v>
      </c>
      <c r="O166" s="175"/>
      <c r="P166" s="175"/>
      <c r="Q166" s="175"/>
      <c r="R166" s="175"/>
      <c r="S166" s="175"/>
      <c r="T166" s="17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212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221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67</v>
      </c>
      <c r="O170" s="175"/>
      <c r="P170" s="175"/>
      <c r="Q170" s="175"/>
      <c r="R170" s="175"/>
      <c r="S170" s="175"/>
      <c r="T170" s="17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67</v>
      </c>
      <c r="O171" s="175"/>
      <c r="P171" s="175"/>
      <c r="Q171" s="175"/>
      <c r="R171" s="175"/>
      <c r="S171" s="175"/>
      <c r="T171" s="17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226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71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66</v>
      </c>
      <c r="V176" s="164">
        <v>20</v>
      </c>
      <c r="W176" s="165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67</v>
      </c>
      <c r="O177" s="175"/>
      <c r="P177" s="175"/>
      <c r="Q177" s="175"/>
      <c r="R177" s="175"/>
      <c r="S177" s="175"/>
      <c r="T177" s="176"/>
      <c r="U177" s="38" t="s">
        <v>66</v>
      </c>
      <c r="V177" s="166">
        <f>IFERROR(SUM(V174:V176),"0")</f>
        <v>20</v>
      </c>
      <c r="W177" s="166">
        <f>IFERROR(SUM(W174:W176),"0")</f>
        <v>20</v>
      </c>
      <c r="X177" s="166">
        <f>IFERROR(IF(X174="",0,X174),"0")+IFERROR(IF(X175="",0,X175),"0")+IFERROR(IF(X176="",0,X176),"0")</f>
        <v>0.35760000000000003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67</v>
      </c>
      <c r="O178" s="175"/>
      <c r="P178" s="175"/>
      <c r="Q178" s="175"/>
      <c r="R178" s="175"/>
      <c r="S178" s="175"/>
      <c r="T178" s="176"/>
      <c r="U178" s="38" t="s">
        <v>68</v>
      </c>
      <c r="V178" s="166">
        <f>IFERROR(SUMPRODUCT(V174:V176*H174:H176),"0")</f>
        <v>60</v>
      </c>
      <c r="W178" s="166">
        <f>IFERROR(SUMPRODUCT(W174:W176*H174:H176),"0")</f>
        <v>60</v>
      </c>
      <c r="X178" s="38"/>
      <c r="Y178" s="167"/>
      <c r="Z178" s="167"/>
    </row>
    <row r="179" spans="1:53" ht="27.75" customHeight="1" x14ac:dyDescent="0.2">
      <c r="A179" s="212" t="s">
        <v>233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234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67</v>
      </c>
      <c r="O184" s="175"/>
      <c r="P184" s="175"/>
      <c r="Q184" s="175"/>
      <c r="R184" s="175"/>
      <c r="S184" s="175"/>
      <c r="T184" s="17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67</v>
      </c>
      <c r="O185" s="175"/>
      <c r="P185" s="175"/>
      <c r="Q185" s="175"/>
      <c r="R185" s="175"/>
      <c r="S185" s="175"/>
      <c r="T185" s="17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239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66</v>
      </c>
      <c r="V188" s="164">
        <v>125</v>
      </c>
      <c r="W188" s="165">
        <f>IFERROR(IF(V188="","",V188),"")</f>
        <v>125</v>
      </c>
      <c r="X188" s="37">
        <f>IFERROR(IF(V188="","",V188*0.0155),"")</f>
        <v>1.9375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66</v>
      </c>
      <c r="V190" s="164">
        <v>25</v>
      </c>
      <c r="W190" s="165">
        <f>IFERROR(IF(V190="","",V190),"")</f>
        <v>25</v>
      </c>
      <c r="X190" s="37">
        <f>IFERROR(IF(V190="","",V190*0.0155),"")</f>
        <v>0.38750000000000001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67</v>
      </c>
      <c r="O191" s="175"/>
      <c r="P191" s="175"/>
      <c r="Q191" s="175"/>
      <c r="R191" s="175"/>
      <c r="S191" s="175"/>
      <c r="T191" s="176"/>
      <c r="U191" s="38" t="s">
        <v>66</v>
      </c>
      <c r="V191" s="166">
        <f>IFERROR(SUM(V188:V190),"0")</f>
        <v>150</v>
      </c>
      <c r="W191" s="166">
        <f>IFERROR(SUM(W188:W190),"0")</f>
        <v>150</v>
      </c>
      <c r="X191" s="166">
        <f>IFERROR(IF(X188="",0,X188),"0")+IFERROR(IF(X189="",0,X189),"0")+IFERROR(IF(X190="",0,X190),"0")</f>
        <v>2.3250000000000002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67</v>
      </c>
      <c r="O192" s="175"/>
      <c r="P192" s="175"/>
      <c r="Q192" s="175"/>
      <c r="R192" s="175"/>
      <c r="S192" s="175"/>
      <c r="T192" s="176"/>
      <c r="U192" s="38" t="s">
        <v>68</v>
      </c>
      <c r="V192" s="166">
        <f>IFERROR(SUMPRODUCT(V188:V190*H188:H190),"0")</f>
        <v>840</v>
      </c>
      <c r="W192" s="166">
        <f>IFERROR(SUMPRODUCT(W188:W190*H188:H190),"0")</f>
        <v>840</v>
      </c>
      <c r="X192" s="38"/>
      <c r="Y192" s="167"/>
      <c r="Z192" s="167"/>
    </row>
    <row r="193" spans="1:53" ht="16.5" customHeight="1" x14ac:dyDescent="0.25">
      <c r="A193" s="172" t="s">
        <v>246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66</v>
      </c>
      <c r="V198" s="164">
        <v>25</v>
      </c>
      <c r="W198" s="165">
        <f>IFERROR(IF(V198="","",V198),"")</f>
        <v>25</v>
      </c>
      <c r="X198" s="37">
        <f>IFERROR(IF(V198="","",V198*0.0155),"")</f>
        <v>0.38750000000000001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66">
        <f>IFERROR(SUM(V195:V198),"0")</f>
        <v>25</v>
      </c>
      <c r="W199" s="166">
        <f>IFERROR(SUM(W195:W198),"0")</f>
        <v>25</v>
      </c>
      <c r="X199" s="166">
        <f>IFERROR(IF(X195="",0,X195),"0")+IFERROR(IF(X196="",0,X196),"0")+IFERROR(IF(X197="",0,X197),"0")+IFERROR(IF(X198="",0,X198),"0")</f>
        <v>0.38750000000000001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66">
        <f>IFERROR(SUMPRODUCT(V195:V198*H195:H198),"0")</f>
        <v>180</v>
      </c>
      <c r="W200" s="166">
        <f>IFERROR(SUMPRODUCT(W195:W198*H195:H198),"0")</f>
        <v>180</v>
      </c>
      <c r="X200" s="38"/>
      <c r="Y200" s="167"/>
      <c r="Z200" s="167"/>
    </row>
    <row r="201" spans="1:53" ht="16.5" customHeight="1" x14ac:dyDescent="0.25">
      <c r="A201" s="172" t="s">
        <v>255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221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67</v>
      </c>
      <c r="O204" s="175"/>
      <c r="P204" s="175"/>
      <c r="Q204" s="175"/>
      <c r="R204" s="175"/>
      <c r="S204" s="175"/>
      <c r="T204" s="17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67</v>
      </c>
      <c r="O205" s="175"/>
      <c r="P205" s="175"/>
      <c r="Q205" s="175"/>
      <c r="R205" s="175"/>
      <c r="S205" s="175"/>
      <c r="T205" s="17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258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61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66</v>
      </c>
      <c r="V209" s="164">
        <v>85</v>
      </c>
      <c r="W209" s="165">
        <f>IFERROR(IF(V209="","",V209),"")</f>
        <v>85</v>
      </c>
      <c r="X209" s="37">
        <f>IFERROR(IF(V209="","",V209*0.0155),"")</f>
        <v>1.3174999999999999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67</v>
      </c>
      <c r="O210" s="175"/>
      <c r="P210" s="175"/>
      <c r="Q210" s="175"/>
      <c r="R210" s="175"/>
      <c r="S210" s="175"/>
      <c r="T210" s="176"/>
      <c r="U210" s="38" t="s">
        <v>66</v>
      </c>
      <c r="V210" s="166">
        <f>IFERROR(SUM(V208:V209),"0")</f>
        <v>85</v>
      </c>
      <c r="W210" s="166">
        <f>IFERROR(SUM(W208:W209),"0")</f>
        <v>85</v>
      </c>
      <c r="X210" s="166">
        <f>IFERROR(IF(X208="",0,X208),"0")+IFERROR(IF(X209="",0,X209),"0")</f>
        <v>1.3174999999999999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67</v>
      </c>
      <c r="O211" s="175"/>
      <c r="P211" s="175"/>
      <c r="Q211" s="175"/>
      <c r="R211" s="175"/>
      <c r="S211" s="175"/>
      <c r="T211" s="176"/>
      <c r="U211" s="38" t="s">
        <v>68</v>
      </c>
      <c r="V211" s="166">
        <f>IFERROR(SUMPRODUCT(V208:V209*H208:H209),"0")</f>
        <v>612</v>
      </c>
      <c r="W211" s="166">
        <f>IFERROR(SUMPRODUCT(W208:W209*H208:H209),"0")</f>
        <v>612</v>
      </c>
      <c r="X211" s="38"/>
      <c r="Y211" s="167"/>
      <c r="Z211" s="167"/>
    </row>
    <row r="212" spans="1:53" ht="27.75" customHeight="1" x14ac:dyDescent="0.2">
      <c r="A212" s="212" t="s">
        <v>263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67</v>
      </c>
      <c r="O216" s="175"/>
      <c r="P216" s="175"/>
      <c r="Q216" s="175"/>
      <c r="R216" s="175"/>
      <c r="S216" s="175"/>
      <c r="T216" s="17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67</v>
      </c>
      <c r="O217" s="175"/>
      <c r="P217" s="175"/>
      <c r="Q217" s="175"/>
      <c r="R217" s="175"/>
      <c r="S217" s="175"/>
      <c r="T217" s="17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267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268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61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66</v>
      </c>
      <c r="V221" s="164">
        <v>24</v>
      </c>
      <c r="W221" s="165">
        <f>IFERROR(IF(V221="","",V221),"")</f>
        <v>24</v>
      </c>
      <c r="X221" s="37">
        <f>IFERROR(IF(V221="","",V221*0.0155),"")</f>
        <v>0.372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66">
        <f>IFERROR(SUM(V221:V221),"0")</f>
        <v>24</v>
      </c>
      <c r="W222" s="166">
        <f>IFERROR(SUM(W221:W221),"0")</f>
        <v>24</v>
      </c>
      <c r="X222" s="166">
        <f>IFERROR(IF(X221="",0,X221),"0")</f>
        <v>0.372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66">
        <f>IFERROR(SUMPRODUCT(V221:V221*H221:H221),"0")</f>
        <v>120</v>
      </c>
      <c r="W223" s="166">
        <f>IFERROR(SUMPRODUCT(W221:W221*H221:H221),"0")</f>
        <v>120</v>
      </c>
      <c r="X223" s="38"/>
      <c r="Y223" s="167"/>
      <c r="Z223" s="167"/>
    </row>
    <row r="224" spans="1:53" ht="16.5" customHeight="1" x14ac:dyDescent="0.25">
      <c r="A224" s="172" t="s">
        <v>271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67</v>
      </c>
      <c r="O227" s="175"/>
      <c r="P227" s="175"/>
      <c r="Q227" s="175"/>
      <c r="R227" s="175"/>
      <c r="S227" s="175"/>
      <c r="T227" s="17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67</v>
      </c>
      <c r="O228" s="175"/>
      <c r="P228" s="175"/>
      <c r="Q228" s="175"/>
      <c r="R228" s="175"/>
      <c r="S228" s="175"/>
      <c r="T228" s="17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274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275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123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68" t="s">
        <v>278</v>
      </c>
      <c r="O232" s="169"/>
      <c r="P232" s="169"/>
      <c r="Q232" s="169"/>
      <c r="R232" s="170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67</v>
      </c>
      <c r="O233" s="175"/>
      <c r="P233" s="175"/>
      <c r="Q233" s="175"/>
      <c r="R233" s="175"/>
      <c r="S233" s="175"/>
      <c r="T233" s="17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67</v>
      </c>
      <c r="O234" s="175"/>
      <c r="P234" s="175"/>
      <c r="Q234" s="175"/>
      <c r="R234" s="175"/>
      <c r="S234" s="175"/>
      <c r="T234" s="17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71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6" t="s">
        <v>281</v>
      </c>
      <c r="O236" s="169"/>
      <c r="P236" s="169"/>
      <c r="Q236" s="169"/>
      <c r="R236" s="170"/>
      <c r="S236" s="35"/>
      <c r="T236" s="35"/>
      <c r="U236" s="36" t="s">
        <v>66</v>
      </c>
      <c r="V236" s="164">
        <v>17</v>
      </c>
      <c r="W236" s="165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40" t="s">
        <v>75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67</v>
      </c>
      <c r="O237" s="175"/>
      <c r="P237" s="175"/>
      <c r="Q237" s="175"/>
      <c r="R237" s="175"/>
      <c r="S237" s="175"/>
      <c r="T237" s="176"/>
      <c r="U237" s="38" t="s">
        <v>66</v>
      </c>
      <c r="V237" s="166">
        <f>IFERROR(SUM(V236:V236),"0")</f>
        <v>17</v>
      </c>
      <c r="W237" s="166">
        <f>IFERROR(SUM(W236:W236),"0")</f>
        <v>17</v>
      </c>
      <c r="X237" s="166">
        <f>IFERROR(IF(X236="",0,X236),"0")</f>
        <v>0.26350000000000001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67</v>
      </c>
      <c r="O238" s="175"/>
      <c r="P238" s="175"/>
      <c r="Q238" s="175"/>
      <c r="R238" s="175"/>
      <c r="S238" s="175"/>
      <c r="T238" s="176"/>
      <c r="U238" s="38" t="s">
        <v>68</v>
      </c>
      <c r="V238" s="166">
        <f>IFERROR(SUMPRODUCT(V236:V236*H236:H236),"0")</f>
        <v>102</v>
      </c>
      <c r="W238" s="166">
        <f>IFERROR(SUMPRODUCT(W236:W236*H236:H236),"0")</f>
        <v>102</v>
      </c>
      <c r="X238" s="38"/>
      <c r="Y238" s="167"/>
      <c r="Z238" s="167"/>
    </row>
    <row r="239" spans="1:53" ht="14.25" customHeight="1" x14ac:dyDescent="0.25">
      <c r="A239" s="205" t="s">
        <v>141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86" t="s">
        <v>284</v>
      </c>
      <c r="O240" s="169"/>
      <c r="P240" s="169"/>
      <c r="Q240" s="169"/>
      <c r="R240" s="170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49" t="s">
        <v>287</v>
      </c>
      <c r="O241" s="169"/>
      <c r="P241" s="169"/>
      <c r="Q241" s="169"/>
      <c r="R241" s="170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61" t="s">
        <v>290</v>
      </c>
      <c r="O242" s="169"/>
      <c r="P242" s="169"/>
      <c r="Q242" s="169"/>
      <c r="R242" s="170"/>
      <c r="S242" s="35"/>
      <c r="T242" s="35"/>
      <c r="U242" s="36" t="s">
        <v>66</v>
      </c>
      <c r="V242" s="164">
        <v>40</v>
      </c>
      <c r="W242" s="165">
        <f>IFERROR(IF(V242="","",V242),"")</f>
        <v>40</v>
      </c>
      <c r="X242" s="37">
        <f>IFERROR(IF(V242="","",V242*0.0155),"")</f>
        <v>0.62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3" t="s">
        <v>293</v>
      </c>
      <c r="O243" s="169"/>
      <c r="P243" s="169"/>
      <c r="Q243" s="169"/>
      <c r="R243" s="170"/>
      <c r="S243" s="35"/>
      <c r="T243" s="35"/>
      <c r="U243" s="36" t="s">
        <v>66</v>
      </c>
      <c r="V243" s="164">
        <v>22</v>
      </c>
      <c r="W243" s="165">
        <f>IFERROR(IF(V243="","",V243),"")</f>
        <v>22</v>
      </c>
      <c r="X243" s="37">
        <f>IFERROR(IF(V243="","",V243*0.00936),"")</f>
        <v>0.20591999999999999</v>
      </c>
      <c r="Y243" s="57"/>
      <c r="Z243" s="58"/>
      <c r="AD243" s="62"/>
      <c r="BA243" s="144" t="s">
        <v>75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67</v>
      </c>
      <c r="O244" s="175"/>
      <c r="P244" s="175"/>
      <c r="Q244" s="175"/>
      <c r="R244" s="175"/>
      <c r="S244" s="175"/>
      <c r="T244" s="176"/>
      <c r="U244" s="38" t="s">
        <v>66</v>
      </c>
      <c r="V244" s="166">
        <f>IFERROR(SUM(V240:V243),"0")</f>
        <v>62</v>
      </c>
      <c r="W244" s="166">
        <f>IFERROR(SUM(W240:W243),"0")</f>
        <v>62</v>
      </c>
      <c r="X244" s="166">
        <f>IFERROR(IF(X240="",0,X240),"0")+IFERROR(IF(X241="",0,X241),"0")+IFERROR(IF(X242="",0,X242),"0")+IFERROR(IF(X243="",0,X243),"0")</f>
        <v>0.82591999999999999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67</v>
      </c>
      <c r="O245" s="175"/>
      <c r="P245" s="175"/>
      <c r="Q245" s="175"/>
      <c r="R245" s="175"/>
      <c r="S245" s="175"/>
      <c r="T245" s="176"/>
      <c r="U245" s="38" t="s">
        <v>68</v>
      </c>
      <c r="V245" s="166">
        <f>IFERROR(SUMPRODUCT(V240:V243*H240:H243),"0")</f>
        <v>249.28</v>
      </c>
      <c r="W245" s="166">
        <f>IFERROR(SUMPRODUCT(W240:W243*H240:H243),"0")</f>
        <v>249.28</v>
      </c>
      <c r="X245" s="38"/>
      <c r="Y245" s="167"/>
      <c r="Z245" s="167"/>
    </row>
    <row r="246" spans="1:53" ht="14.25" customHeight="1" x14ac:dyDescent="0.25">
      <c r="A246" s="205" t="s">
        <v>119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6" t="s">
        <v>296</v>
      </c>
      <c r="O247" s="169"/>
      <c r="P247" s="169"/>
      <c r="Q247" s="169"/>
      <c r="R247" s="170"/>
      <c r="S247" s="35"/>
      <c r="T247" s="35"/>
      <c r="U247" s="36" t="s">
        <v>66</v>
      </c>
      <c r="V247" s="164">
        <v>40</v>
      </c>
      <c r="W247" s="165">
        <f t="shared" ref="W247:W259" si="4">IFERROR(IF(V247="","",V247),"")</f>
        <v>40</v>
      </c>
      <c r="X247" s="37">
        <f>IFERROR(IF(V247="","",V247*0.00936),"")</f>
        <v>0.37440000000000001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8" t="s">
        <v>299</v>
      </c>
      <c r="O248" s="169"/>
      <c r="P248" s="169"/>
      <c r="Q248" s="169"/>
      <c r="R248" s="170"/>
      <c r="S248" s="35"/>
      <c r="T248" s="35"/>
      <c r="U248" s="36" t="s">
        <v>66</v>
      </c>
      <c r="V248" s="164">
        <v>57</v>
      </c>
      <c r="W248" s="165">
        <f t="shared" si="4"/>
        <v>57</v>
      </c>
      <c r="X248" s="37">
        <f>IFERROR(IF(V248="","",V248*0.00936),"")</f>
        <v>0.53351999999999999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49" t="s">
        <v>302</v>
      </c>
      <c r="O249" s="169"/>
      <c r="P249" s="169"/>
      <c r="Q249" s="169"/>
      <c r="R249" s="170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9" t="s">
        <v>305</v>
      </c>
      <c r="O250" s="169"/>
      <c r="P250" s="169"/>
      <c r="Q250" s="169"/>
      <c r="R250" s="170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1" t="s">
        <v>308</v>
      </c>
      <c r="O251" s="169"/>
      <c r="P251" s="169"/>
      <c r="Q251" s="169"/>
      <c r="R251" s="170"/>
      <c r="S251" s="35"/>
      <c r="T251" s="35"/>
      <c r="U251" s="36" t="s">
        <v>66</v>
      </c>
      <c r="V251" s="164">
        <v>57</v>
      </c>
      <c r="W251" s="165">
        <f t="shared" si="4"/>
        <v>57</v>
      </c>
      <c r="X251" s="37">
        <f>IFERROR(IF(V251="","",V251*0.00936),"")</f>
        <v>0.53351999999999999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195" t="s">
        <v>311</v>
      </c>
      <c r="O252" s="169"/>
      <c r="P252" s="169"/>
      <c r="Q252" s="169"/>
      <c r="R252" s="170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4" t="s">
        <v>314</v>
      </c>
      <c r="O253" s="169"/>
      <c r="P253" s="169"/>
      <c r="Q253" s="169"/>
      <c r="R253" s="170"/>
      <c r="S253" s="35"/>
      <c r="T253" s="35"/>
      <c r="U253" s="36" t="s">
        <v>66</v>
      </c>
      <c r="V253" s="164">
        <v>27</v>
      </c>
      <c r="W253" s="165">
        <f t="shared" si="4"/>
        <v>27</v>
      </c>
      <c r="X253" s="37">
        <f>IFERROR(IF(V253="","",V253*0.00936),"")</f>
        <v>0.25272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97" t="s">
        <v>317</v>
      </c>
      <c r="O254" s="169"/>
      <c r="P254" s="169"/>
      <c r="Q254" s="169"/>
      <c r="R254" s="170"/>
      <c r="S254" s="35"/>
      <c r="T254" s="35"/>
      <c r="U254" s="36" t="s">
        <v>66</v>
      </c>
      <c r="V254" s="164">
        <v>9</v>
      </c>
      <c r="W254" s="165">
        <f t="shared" si="4"/>
        <v>9</v>
      </c>
      <c r="X254" s="37">
        <f>IFERROR(IF(V254="","",V254*0.0155),"")</f>
        <v>0.13950000000000001</v>
      </c>
      <c r="Y254" s="57"/>
      <c r="Z254" s="58"/>
      <c r="AD254" s="62"/>
      <c r="BA254" s="152" t="s">
        <v>75</v>
      </c>
    </row>
    <row r="255" spans="1:53" ht="37.5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60" t="s">
        <v>320</v>
      </c>
      <c r="O255" s="169"/>
      <c r="P255" s="169"/>
      <c r="Q255" s="169"/>
      <c r="R255" s="170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00" t="s">
        <v>323</v>
      </c>
      <c r="O256" s="169"/>
      <c r="P256" s="169"/>
      <c r="Q256" s="169"/>
      <c r="R256" s="170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0" t="s">
        <v>330</v>
      </c>
      <c r="O259" s="169"/>
      <c r="P259" s="169"/>
      <c r="Q259" s="169"/>
      <c r="R259" s="170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67</v>
      </c>
      <c r="O260" s="175"/>
      <c r="P260" s="175"/>
      <c r="Q260" s="175"/>
      <c r="R260" s="175"/>
      <c r="S260" s="175"/>
      <c r="T260" s="176"/>
      <c r="U260" s="38" t="s">
        <v>66</v>
      </c>
      <c r="V260" s="166">
        <f>IFERROR(SUM(V247:V259),"0")</f>
        <v>222</v>
      </c>
      <c r="W260" s="166">
        <f>IFERROR(SUM(W247:W259),"0")</f>
        <v>222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2.1331800000000003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67</v>
      </c>
      <c r="O261" s="175"/>
      <c r="P261" s="175"/>
      <c r="Q261" s="175"/>
      <c r="R261" s="175"/>
      <c r="S261" s="175"/>
      <c r="T261" s="176"/>
      <c r="U261" s="38" t="s">
        <v>68</v>
      </c>
      <c r="V261" s="166">
        <f>IFERROR(SUMPRODUCT(V247:V259*H247:H259),"0")</f>
        <v>809.59999999999991</v>
      </c>
      <c r="W261" s="166">
        <f>IFERROR(SUMPRODUCT(W247:W259*H247:H259),"0")</f>
        <v>809.59999999999991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331</v>
      </c>
      <c r="O262" s="199"/>
      <c r="P262" s="199"/>
      <c r="Q262" s="199"/>
      <c r="R262" s="199"/>
      <c r="S262" s="199"/>
      <c r="T262" s="20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8696.08</v>
      </c>
      <c r="W262" s="166">
        <f>IFERROR(W24+W33+W41+W47+W57+W63+W68+W74+W84+W91+W100+W106+W111+W119+W124+W130+W135+W141+W149+W154+W161+W166+W171+W178+W185+W192+W200+W205+W211+W217+W223+W228+W234+W238+W245+W261,"0")</f>
        <v>8696.08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332</v>
      </c>
      <c r="O263" s="199"/>
      <c r="P263" s="199"/>
      <c r="Q263" s="199"/>
      <c r="R263" s="199"/>
      <c r="S263" s="199"/>
      <c r="T263" s="20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9383.6117999999988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9383.6117999999988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333</v>
      </c>
      <c r="O264" s="199"/>
      <c r="P264" s="199"/>
      <c r="Q264" s="199"/>
      <c r="R264" s="199"/>
      <c r="S264" s="199"/>
      <c r="T264" s="20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22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335</v>
      </c>
      <c r="O265" s="199"/>
      <c r="P265" s="199"/>
      <c r="Q265" s="199"/>
      <c r="R265" s="199"/>
      <c r="S265" s="199"/>
      <c r="T265" s="200"/>
      <c r="U265" s="38" t="s">
        <v>68</v>
      </c>
      <c r="V265" s="166">
        <f>GrossWeightTotal+PalletQtyTotal*25</f>
        <v>9933.6117999999988</v>
      </c>
      <c r="W265" s="166">
        <f>GrossWeightTotalR+PalletQtyTotalR*25</f>
        <v>9933.6117999999988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336</v>
      </c>
      <c r="O266" s="199"/>
      <c r="P266" s="199"/>
      <c r="Q266" s="199"/>
      <c r="R266" s="199"/>
      <c r="S266" s="199"/>
      <c r="T266" s="20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1889</v>
      </c>
      <c r="W266" s="166">
        <f>IFERROR(W23+W32+W40+W46+W56+W62+W67+W73+W83+W90+W99+W105+W110+W118+W123+W129+W134+W140+W148+W153+W160+W165+W170+W177+W184+W191+W199+W204+W210+W216+W222+W227+W233+W237+W244+W260,"0")</f>
        <v>1889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337</v>
      </c>
      <c r="O267" s="199"/>
      <c r="P267" s="199"/>
      <c r="Q267" s="199"/>
      <c r="R267" s="199"/>
      <c r="S267" s="199"/>
      <c r="T267" s="20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26.560339999999997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1" t="s">
        <v>69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191</v>
      </c>
      <c r="T269" s="204"/>
      <c r="U269" s="181" t="s">
        <v>212</v>
      </c>
      <c r="V269" s="299"/>
      <c r="W269" s="299"/>
      <c r="X269" s="204"/>
      <c r="Y269" s="181" t="s">
        <v>233</v>
      </c>
      <c r="Z269" s="299"/>
      <c r="AA269" s="299"/>
      <c r="AB269" s="299"/>
      <c r="AC269" s="204"/>
      <c r="AD269" s="158" t="s">
        <v>263</v>
      </c>
      <c r="AE269" s="181" t="s">
        <v>267</v>
      </c>
      <c r="AF269" s="204"/>
      <c r="AG269" s="158" t="s">
        <v>274</v>
      </c>
    </row>
    <row r="270" spans="1:53" ht="14.25" customHeight="1" thickTop="1" x14ac:dyDescent="0.2">
      <c r="A270" s="290" t="s">
        <v>340</v>
      </c>
      <c r="B270" s="181" t="s">
        <v>60</v>
      </c>
      <c r="C270" s="181" t="s">
        <v>70</v>
      </c>
      <c r="D270" s="181" t="s">
        <v>82</v>
      </c>
      <c r="E270" s="181" t="s">
        <v>92</v>
      </c>
      <c r="F270" s="181" t="s">
        <v>99</v>
      </c>
      <c r="G270" s="181" t="s">
        <v>112</v>
      </c>
      <c r="H270" s="181" t="s">
        <v>118</v>
      </c>
      <c r="I270" s="181" t="s">
        <v>122</v>
      </c>
      <c r="J270" s="181" t="s">
        <v>128</v>
      </c>
      <c r="K270" s="181" t="s">
        <v>141</v>
      </c>
      <c r="L270" s="181" t="s">
        <v>148</v>
      </c>
      <c r="M270" s="181" t="s">
        <v>159</v>
      </c>
      <c r="N270" s="181" t="s">
        <v>164</v>
      </c>
      <c r="O270" s="181" t="s">
        <v>167</v>
      </c>
      <c r="P270" s="181" t="s">
        <v>177</v>
      </c>
      <c r="Q270" s="181" t="s">
        <v>180</v>
      </c>
      <c r="R270" s="181" t="s">
        <v>188</v>
      </c>
      <c r="S270" s="181" t="s">
        <v>192</v>
      </c>
      <c r="T270" s="181" t="s">
        <v>195</v>
      </c>
      <c r="U270" s="181" t="s">
        <v>213</v>
      </c>
      <c r="V270" s="181" t="s">
        <v>218</v>
      </c>
      <c r="W270" s="181" t="s">
        <v>212</v>
      </c>
      <c r="X270" s="181" t="s">
        <v>226</v>
      </c>
      <c r="Y270" s="181" t="s">
        <v>234</v>
      </c>
      <c r="Z270" s="181" t="s">
        <v>239</v>
      </c>
      <c r="AA270" s="181" t="s">
        <v>246</v>
      </c>
      <c r="AB270" s="181" t="s">
        <v>255</v>
      </c>
      <c r="AC270" s="181" t="s">
        <v>258</v>
      </c>
      <c r="AD270" s="181" t="s">
        <v>264</v>
      </c>
      <c r="AE270" s="181" t="s">
        <v>268</v>
      </c>
      <c r="AF270" s="181" t="s">
        <v>271</v>
      </c>
      <c r="AG270" s="181" t="s">
        <v>275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210</v>
      </c>
      <c r="D272" s="47">
        <f>IFERROR(V36*H36,"0")+IFERROR(V37*H37,"0")+IFERROR(V38*H38,"0")+IFERROR(V39*H39,"0")</f>
        <v>0</v>
      </c>
      <c r="E272" s="47">
        <f>IFERROR(V44*H44,"0")+IFERROR(V45*H45,"0")</f>
        <v>72</v>
      </c>
      <c r="F272" s="47">
        <f>IFERROR(V50*H50,"0")+IFERROR(V51*H51,"0")+IFERROR(V52*H52,"0")+IFERROR(V53*H53,"0")+IFERROR(V54*H54,"0")+IFERROR(V55*H55,"0")</f>
        <v>643.20000000000005</v>
      </c>
      <c r="G272" s="47">
        <f>IFERROR(V60*H60,"0")+IFERROR(V61*H61,"0")</f>
        <v>400</v>
      </c>
      <c r="H272" s="47">
        <f>IFERROR(V66*H66,"0")</f>
        <v>0</v>
      </c>
      <c r="I272" s="47">
        <f>IFERROR(V71*H71,"0")+IFERROR(V72*H72,"0")</f>
        <v>360</v>
      </c>
      <c r="J272" s="47">
        <f>IFERROR(V77*H77,"0")+IFERROR(V78*H78,"0")+IFERROR(V79*H79,"0")+IFERROR(V80*H80,"0")+IFERROR(V81*H81,"0")+IFERROR(V82*H82,"0")</f>
        <v>234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2324</v>
      </c>
      <c r="M272" s="47">
        <f>IFERROR(V103*H103,"0")+IFERROR(V104*H104,"0")</f>
        <v>420</v>
      </c>
      <c r="N272" s="47">
        <f>IFERROR(V109*H109,"0")</f>
        <v>60</v>
      </c>
      <c r="O272" s="47">
        <f>IFERROR(V114*H114,"0")+IFERROR(V115*H115,"0")+IFERROR(V116*H116,"0")+IFERROR(V117*H117,"0")</f>
        <v>30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520</v>
      </c>
      <c r="U272" s="47">
        <f>IFERROR(V158*H158,"0")+IFERROR(V159*H159,"0")</f>
        <v>450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60</v>
      </c>
      <c r="Y272" s="47">
        <f>IFERROR(V182*H182,"0")+IFERROR(V183*H183,"0")</f>
        <v>0</v>
      </c>
      <c r="Z272" s="47">
        <f>IFERROR(V188*H188,"0")+IFERROR(V189*H189,"0")+IFERROR(V190*H190,"0")</f>
        <v>840</v>
      </c>
      <c r="AA272" s="47">
        <f>IFERROR(V195*H195,"0")+IFERROR(V196*H196,"0")+IFERROR(V197*H197,"0")+IFERROR(V198*H198,"0")</f>
        <v>180</v>
      </c>
      <c r="AB272" s="47">
        <f>IFERROR(V203*H203,"0")</f>
        <v>0</v>
      </c>
      <c r="AC272" s="47">
        <f>IFERROR(V208*H208,"0")+IFERROR(V209*H209,"0")</f>
        <v>612</v>
      </c>
      <c r="AD272" s="47">
        <f>IFERROR(V215*H215,"0")</f>
        <v>0</v>
      </c>
      <c r="AE272" s="47">
        <f>IFERROR(V221*H221,"0")</f>
        <v>120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1160.8799999999999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5639.2000000000007</v>
      </c>
      <c r="B275" s="61">
        <f>SUMPRODUCT(--(BA:BA="ПГП"),--(U:U="кор"),H:H,W:W)+SUMPRODUCT(--(BA:BA="ПГП"),--(U:U="кг"),W:W)</f>
        <v>3056.8800000000006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2024-03-01T08:10:51Z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