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4661DC-08DA-410C-9D80-04B2D48BEB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V511" i="1"/>
  <c r="W510" i="1"/>
  <c r="X510" i="1" s="1"/>
  <c r="W509" i="1"/>
  <c r="X509" i="1" s="1"/>
  <c r="W508" i="1"/>
  <c r="X508" i="1" s="1"/>
  <c r="W507" i="1"/>
  <c r="V505" i="1"/>
  <c r="V504" i="1"/>
  <c r="W503" i="1"/>
  <c r="X503" i="1" s="1"/>
  <c r="W502" i="1"/>
  <c r="X502" i="1" s="1"/>
  <c r="W501" i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V489" i="1"/>
  <c r="V488" i="1"/>
  <c r="W487" i="1"/>
  <c r="X487" i="1" s="1"/>
  <c r="N487" i="1"/>
  <c r="W486" i="1"/>
  <c r="N486" i="1"/>
  <c r="W485" i="1"/>
  <c r="X485" i="1" s="1"/>
  <c r="N485" i="1"/>
  <c r="V483" i="1"/>
  <c r="V482" i="1"/>
  <c r="X481" i="1"/>
  <c r="W481" i="1"/>
  <c r="N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N471" i="1"/>
  <c r="V469" i="1"/>
  <c r="V468" i="1"/>
  <c r="X467" i="1"/>
  <c r="W467" i="1"/>
  <c r="X466" i="1"/>
  <c r="W466" i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X427" i="1" s="1"/>
  <c r="N425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1" i="1"/>
  <c r="V380" i="1"/>
  <c r="W379" i="1"/>
  <c r="W381" i="1" s="1"/>
  <c r="N379" i="1"/>
  <c r="V377" i="1"/>
  <c r="V376" i="1"/>
  <c r="X375" i="1"/>
  <c r="W375" i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X367" i="1" s="1"/>
  <c r="X369" i="1" s="1"/>
  <c r="N367" i="1"/>
  <c r="V365" i="1"/>
  <c r="V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V356" i="1"/>
  <c r="V355" i="1"/>
  <c r="W354" i="1"/>
  <c r="N354" i="1"/>
  <c r="V352" i="1"/>
  <c r="V351" i="1"/>
  <c r="W350" i="1"/>
  <c r="X350" i="1" s="1"/>
  <c r="N350" i="1"/>
  <c r="W349" i="1"/>
  <c r="W351" i="1" s="1"/>
  <c r="V347" i="1"/>
  <c r="V346" i="1"/>
  <c r="W345" i="1"/>
  <c r="X345" i="1" s="1"/>
  <c r="N345" i="1"/>
  <c r="W344" i="1"/>
  <c r="X344" i="1" s="1"/>
  <c r="N344" i="1"/>
  <c r="X343" i="1"/>
  <c r="X346" i="1" s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O531" i="1" s="1"/>
  <c r="N308" i="1"/>
  <c r="V305" i="1"/>
  <c r="V304" i="1"/>
  <c r="W303" i="1"/>
  <c r="X303" i="1" s="1"/>
  <c r="N303" i="1"/>
  <c r="W302" i="1"/>
  <c r="X302" i="1" s="1"/>
  <c r="X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W276" i="1" s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V196" i="1"/>
  <c r="V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X174" i="1"/>
  <c r="W174" i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X166" i="1" s="1"/>
  <c r="X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X136" i="1" s="1"/>
  <c r="N132" i="1"/>
  <c r="V129" i="1"/>
  <c r="V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X56" i="1" s="1"/>
  <c r="N56" i="1"/>
  <c r="V53" i="1"/>
  <c r="V52" i="1"/>
  <c r="W51" i="1"/>
  <c r="X51" i="1" s="1"/>
  <c r="N51" i="1"/>
  <c r="W50" i="1"/>
  <c r="C531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269" i="1" l="1"/>
  <c r="V521" i="1"/>
  <c r="W33" i="1"/>
  <c r="W505" i="1"/>
  <c r="W504" i="1"/>
  <c r="X501" i="1"/>
  <c r="X504" i="1" s="1"/>
  <c r="X22" i="1"/>
  <c r="X23" i="1" s="1"/>
  <c r="X26" i="1"/>
  <c r="W34" i="1"/>
  <c r="W60" i="1"/>
  <c r="X85" i="1"/>
  <c r="X104" i="1"/>
  <c r="X202" i="1"/>
  <c r="W217" i="1"/>
  <c r="W216" i="1"/>
  <c r="X215" i="1"/>
  <c r="X216" i="1" s="1"/>
  <c r="W281" i="1"/>
  <c r="X278" i="1"/>
  <c r="X281" i="1" s="1"/>
  <c r="W356" i="1"/>
  <c r="W355" i="1"/>
  <c r="X354" i="1"/>
  <c r="X355" i="1" s="1"/>
  <c r="X364" i="1"/>
  <c r="W410" i="1"/>
  <c r="X406" i="1"/>
  <c r="X410" i="1" s="1"/>
  <c r="W473" i="1"/>
  <c r="X471" i="1"/>
  <c r="X473" i="1" s="1"/>
  <c r="W196" i="1"/>
  <c r="X178" i="1"/>
  <c r="W213" i="1"/>
  <c r="J531" i="1"/>
  <c r="W212" i="1"/>
  <c r="X206" i="1"/>
  <c r="X212" i="1" s="1"/>
  <c r="W380" i="1"/>
  <c r="X379" i="1"/>
  <c r="X380" i="1" s="1"/>
  <c r="W168" i="1"/>
  <c r="W202" i="1"/>
  <c r="W227" i="1"/>
  <c r="W404" i="1"/>
  <c r="V524" i="1"/>
  <c r="H9" i="1"/>
  <c r="A10" i="1"/>
  <c r="W523" i="1"/>
  <c r="W522" i="1"/>
  <c r="V525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31" i="1"/>
  <c r="X57" i="1"/>
  <c r="X60" i="1" s="1"/>
  <c r="W61" i="1"/>
  <c r="E531" i="1"/>
  <c r="W85" i="1"/>
  <c r="W86" i="1"/>
  <c r="W94" i="1"/>
  <c r="X88" i="1"/>
  <c r="X93" i="1" s="1"/>
  <c r="W104" i="1"/>
  <c r="W105" i="1"/>
  <c r="W118" i="1"/>
  <c r="X107" i="1"/>
  <c r="X118" i="1" s="1"/>
  <c r="W136" i="1"/>
  <c r="W137" i="1"/>
  <c r="G531" i="1"/>
  <c r="W144" i="1"/>
  <c r="X141" i="1"/>
  <c r="X144" i="1" s="1"/>
  <c r="W169" i="1"/>
  <c r="W176" i="1"/>
  <c r="X171" i="1"/>
  <c r="X175" i="1" s="1"/>
  <c r="W175" i="1"/>
  <c r="X195" i="1"/>
  <c r="W195" i="1"/>
  <c r="M531" i="1"/>
  <c r="W245" i="1"/>
  <c r="X230" i="1"/>
  <c r="X245" i="1" s="1"/>
  <c r="W269" i="1"/>
  <c r="W282" i="1"/>
  <c r="W287" i="1"/>
  <c r="X284" i="1"/>
  <c r="X287" i="1" s="1"/>
  <c r="W304" i="1"/>
  <c r="W347" i="1"/>
  <c r="W346" i="1"/>
  <c r="W352" i="1"/>
  <c r="X349" i="1"/>
  <c r="X351" i="1" s="1"/>
  <c r="W369" i="1"/>
  <c r="W482" i="1"/>
  <c r="X488" i="1"/>
  <c r="X486" i="1"/>
  <c r="W488" i="1"/>
  <c r="F531" i="1"/>
  <c r="F9" i="1"/>
  <c r="J9" i="1"/>
  <c r="W52" i="1"/>
  <c r="W93" i="1"/>
  <c r="W119" i="1"/>
  <c r="W129" i="1"/>
  <c r="X121" i="1"/>
  <c r="X128" i="1" s="1"/>
  <c r="W128" i="1"/>
  <c r="W145" i="1"/>
  <c r="H531" i="1"/>
  <c r="W157" i="1"/>
  <c r="X148" i="1"/>
  <c r="X157" i="1" s="1"/>
  <c r="W158" i="1"/>
  <c r="I531" i="1"/>
  <c r="W164" i="1"/>
  <c r="X161" i="1"/>
  <c r="X163" i="1" s="1"/>
  <c r="W203" i="1"/>
  <c r="L531" i="1"/>
  <c r="W226" i="1"/>
  <c r="X220" i="1"/>
  <c r="X226" i="1" s="1"/>
  <c r="W246" i="1"/>
  <c r="W249" i="1"/>
  <c r="X248" i="1"/>
  <c r="X249" i="1" s="1"/>
  <c r="W250" i="1"/>
  <c r="W257" i="1"/>
  <c r="X252" i="1"/>
  <c r="X256" i="1" s="1"/>
  <c r="W256" i="1"/>
  <c r="W270" i="1"/>
  <c r="W275" i="1"/>
  <c r="X272" i="1"/>
  <c r="X275" i="1" s="1"/>
  <c r="W288" i="1"/>
  <c r="N531" i="1"/>
  <c r="W300" i="1"/>
  <c r="X291" i="1"/>
  <c r="X299" i="1" s="1"/>
  <c r="W299" i="1"/>
  <c r="W305" i="1"/>
  <c r="W309" i="1"/>
  <c r="X308" i="1"/>
  <c r="X309" i="1" s="1"/>
  <c r="W310" i="1"/>
  <c r="W313" i="1"/>
  <c r="X312" i="1"/>
  <c r="X313" i="1" s="1"/>
  <c r="W314" i="1"/>
  <c r="W317" i="1"/>
  <c r="X316" i="1"/>
  <c r="X317" i="1" s="1"/>
  <c r="W318" i="1"/>
  <c r="W321" i="1"/>
  <c r="X320" i="1"/>
  <c r="X321" i="1" s="1"/>
  <c r="W322" i="1"/>
  <c r="P531" i="1"/>
  <c r="W327" i="1"/>
  <c r="X326" i="1"/>
  <c r="X327" i="1" s="1"/>
  <c r="W328" i="1"/>
  <c r="Q531" i="1"/>
  <c r="W341" i="1"/>
  <c r="X332" i="1"/>
  <c r="X340" i="1" s="1"/>
  <c r="W340" i="1"/>
  <c r="W364" i="1"/>
  <c r="W370" i="1"/>
  <c r="W377" i="1"/>
  <c r="X372" i="1"/>
  <c r="X376" i="1" s="1"/>
  <c r="W376" i="1"/>
  <c r="W388" i="1"/>
  <c r="X385" i="1"/>
  <c r="X387" i="1" s="1"/>
  <c r="W387" i="1"/>
  <c r="W411" i="1"/>
  <c r="W414" i="1"/>
  <c r="X413" i="1"/>
  <c r="X414" i="1" s="1"/>
  <c r="W415" i="1"/>
  <c r="W422" i="1"/>
  <c r="X417" i="1"/>
  <c r="X421" i="1" s="1"/>
  <c r="W421" i="1"/>
  <c r="W428" i="1"/>
  <c r="W437" i="1"/>
  <c r="X430" i="1"/>
  <c r="X437" i="1" s="1"/>
  <c r="W438" i="1"/>
  <c r="W512" i="1"/>
  <c r="W519" i="1"/>
  <c r="X514" i="1"/>
  <c r="X519" i="1" s="1"/>
  <c r="W520" i="1"/>
  <c r="B531" i="1"/>
  <c r="S531" i="1"/>
  <c r="R531" i="1"/>
  <c r="W365" i="1"/>
  <c r="X403" i="1"/>
  <c r="W403" i="1"/>
  <c r="T531" i="1"/>
  <c r="W441" i="1"/>
  <c r="X440" i="1"/>
  <c r="X441" i="1" s="1"/>
  <c r="W442" i="1"/>
  <c r="W445" i="1"/>
  <c r="X444" i="1"/>
  <c r="X445" i="1" s="1"/>
  <c r="W446" i="1"/>
  <c r="W469" i="1"/>
  <c r="X450" i="1"/>
  <c r="X468" i="1" s="1"/>
  <c r="W468" i="1"/>
  <c r="W474" i="1"/>
  <c r="W483" i="1"/>
  <c r="X476" i="1"/>
  <c r="X482" i="1" s="1"/>
  <c r="W489" i="1"/>
  <c r="V531" i="1"/>
  <c r="W498" i="1"/>
  <c r="X493" i="1"/>
  <c r="X498" i="1" s="1"/>
  <c r="W499" i="1"/>
  <c r="W511" i="1"/>
  <c r="X507" i="1"/>
  <c r="X511" i="1" s="1"/>
  <c r="U531" i="1"/>
  <c r="W427" i="1"/>
  <c r="W525" i="1" l="1"/>
  <c r="X526" i="1"/>
  <c r="W521" i="1"/>
  <c r="W524" i="1"/>
</calcChain>
</file>

<file path=xl/sharedStrings.xml><?xml version="1.0" encoding="utf-8"?>
<sst xmlns="http://schemas.openxmlformats.org/spreadsheetml/2006/main" count="2275" uniqueCount="763">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</sst>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31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topLeftCell="A17" zoomScaleNormal="100" zoomScaleSheetLayoutView="100" workbookViewId="0">
      <selection activeCell="Z78" sqref="Z78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1" t="s">
        <v>0</v>
      </c>
      <c r="E1" s="376"/>
      <c r="F1" s="376"/>
      <c r="G1" s="12" t="s">
        <v>1</v>
      </c>
      <c r="H1" s="501" t="s">
        <v>2</v>
      </c>
      <c r="I1" s="376"/>
      <c r="J1" s="376"/>
      <c r="K1" s="376"/>
      <c r="L1" s="376"/>
      <c r="M1" s="376"/>
      <c r="N1" s="376"/>
      <c r="O1" s="376"/>
      <c r="P1" s="375" t="s">
        <v>3</v>
      </c>
      <c r="Q1" s="376"/>
      <c r="R1" s="3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93" t="s">
        <v>8</v>
      </c>
      <c r="B5" s="396"/>
      <c r="C5" s="394"/>
      <c r="D5" s="657"/>
      <c r="E5" s="658"/>
      <c r="F5" s="393" t="s">
        <v>9</v>
      </c>
      <c r="G5" s="394"/>
      <c r="H5" s="657" t="s">
        <v>762</v>
      </c>
      <c r="I5" s="701"/>
      <c r="J5" s="701"/>
      <c r="K5" s="701"/>
      <c r="L5" s="658"/>
      <c r="N5" s="24" t="s">
        <v>10</v>
      </c>
      <c r="O5" s="419">
        <v>45351</v>
      </c>
      <c r="P5" s="420"/>
      <c r="R5" s="386" t="s">
        <v>11</v>
      </c>
      <c r="S5" s="387"/>
      <c r="T5" s="568" t="s">
        <v>12</v>
      </c>
      <c r="U5" s="420"/>
      <c r="Z5" s="51"/>
      <c r="AA5" s="51"/>
      <c r="AB5" s="51"/>
    </row>
    <row r="6" spans="1:29" s="352" customFormat="1" ht="24" customHeight="1" x14ac:dyDescent="0.2">
      <c r="A6" s="593" t="s">
        <v>13</v>
      </c>
      <c r="B6" s="396"/>
      <c r="C6" s="394"/>
      <c r="D6" s="582" t="s">
        <v>14</v>
      </c>
      <c r="E6" s="583"/>
      <c r="F6" s="583"/>
      <c r="G6" s="583"/>
      <c r="H6" s="583"/>
      <c r="I6" s="583"/>
      <c r="J6" s="583"/>
      <c r="K6" s="583"/>
      <c r="L6" s="420"/>
      <c r="N6" s="24" t="s">
        <v>15</v>
      </c>
      <c r="O6" s="636" t="str">
        <f>IF(O5=0," ",CHOOSE(WEEKDAY(O5,2),"Понедельник","Вторник","Среда","Четверг","Пятница","Суббота","Воскресенье"))</f>
        <v>Четверг</v>
      </c>
      <c r="P6" s="359"/>
      <c r="R6" s="675" t="s">
        <v>16</v>
      </c>
      <c r="S6" s="387"/>
      <c r="T6" s="556" t="s">
        <v>17</v>
      </c>
      <c r="U6" s="557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4" t="str">
        <f>IFERROR(VLOOKUP(DeliveryAddress,Table,3,0),1)</f>
        <v>6</v>
      </c>
      <c r="E7" s="575"/>
      <c r="F7" s="575"/>
      <c r="G7" s="575"/>
      <c r="H7" s="575"/>
      <c r="I7" s="575"/>
      <c r="J7" s="575"/>
      <c r="K7" s="575"/>
      <c r="L7" s="576"/>
      <c r="N7" s="24"/>
      <c r="O7" s="42"/>
      <c r="P7" s="42"/>
      <c r="R7" s="365"/>
      <c r="S7" s="387"/>
      <c r="T7" s="558"/>
      <c r="U7" s="559"/>
      <c r="Z7" s="51"/>
      <c r="AA7" s="51"/>
      <c r="AB7" s="51"/>
    </row>
    <row r="8" spans="1:29" s="352" customFormat="1" ht="25.5" customHeight="1" x14ac:dyDescent="0.2">
      <c r="A8" s="391" t="s">
        <v>18</v>
      </c>
      <c r="B8" s="367"/>
      <c r="C8" s="368"/>
      <c r="D8" s="649"/>
      <c r="E8" s="650"/>
      <c r="F8" s="650"/>
      <c r="G8" s="650"/>
      <c r="H8" s="650"/>
      <c r="I8" s="650"/>
      <c r="J8" s="650"/>
      <c r="K8" s="650"/>
      <c r="L8" s="651"/>
      <c r="N8" s="24" t="s">
        <v>19</v>
      </c>
      <c r="O8" s="450">
        <v>0.5</v>
      </c>
      <c r="P8" s="420"/>
      <c r="R8" s="365"/>
      <c r="S8" s="387"/>
      <c r="T8" s="558"/>
      <c r="U8" s="559"/>
      <c r="Z8" s="51"/>
      <c r="AA8" s="51"/>
      <c r="AB8" s="51"/>
    </row>
    <row r="9" spans="1:29" s="35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35"/>
      <c r="E9" s="385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N9" s="26" t="s">
        <v>20</v>
      </c>
      <c r="O9" s="419"/>
      <c r="P9" s="420"/>
      <c r="R9" s="365"/>
      <c r="S9" s="387"/>
      <c r="T9" s="560"/>
      <c r="U9" s="561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35"/>
      <c r="E10" s="385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580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0"/>
      <c r="P10" s="420"/>
      <c r="S10" s="24" t="s">
        <v>22</v>
      </c>
      <c r="T10" s="706" t="s">
        <v>23</v>
      </c>
      <c r="U10" s="557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20"/>
      <c r="S11" s="24" t="s">
        <v>26</v>
      </c>
      <c r="T11" s="398" t="s">
        <v>27</v>
      </c>
      <c r="U11" s="399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395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4"/>
      <c r="N12" s="24" t="s">
        <v>29</v>
      </c>
      <c r="O12" s="581"/>
      <c r="P12" s="576"/>
      <c r="Q12" s="23"/>
      <c r="S12" s="24"/>
      <c r="T12" s="376"/>
      <c r="U12" s="365"/>
      <c r="Z12" s="51"/>
      <c r="AA12" s="51"/>
      <c r="AB12" s="51"/>
    </row>
    <row r="13" spans="1:29" s="352" customFormat="1" ht="23.25" customHeight="1" x14ac:dyDescent="0.2">
      <c r="A13" s="395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4"/>
      <c r="M13" s="26"/>
      <c r="N13" s="26" t="s">
        <v>31</v>
      </c>
      <c r="O13" s="398"/>
      <c r="P13" s="399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395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4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44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4"/>
      <c r="N15" s="615" t="s">
        <v>34</v>
      </c>
      <c r="O15" s="376"/>
      <c r="P15" s="376"/>
      <c r="Q15" s="376"/>
      <c r="R15" s="3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6"/>
      <c r="O16" s="616"/>
      <c r="P16" s="616"/>
      <c r="Q16" s="616"/>
      <c r="R16" s="6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01" t="s">
        <v>37</v>
      </c>
      <c r="D17" s="360" t="s">
        <v>38</v>
      </c>
      <c r="E17" s="38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34"/>
      <c r="P17" s="634"/>
      <c r="Q17" s="634"/>
      <c r="R17" s="381"/>
      <c r="S17" s="403" t="s">
        <v>48</v>
      </c>
      <c r="T17" s="394"/>
      <c r="U17" s="360" t="s">
        <v>49</v>
      </c>
      <c r="V17" s="360" t="s">
        <v>50</v>
      </c>
      <c r="W17" s="691" t="s">
        <v>51</v>
      </c>
      <c r="X17" s="360" t="s">
        <v>52</v>
      </c>
      <c r="Y17" s="405" t="s">
        <v>53</v>
      </c>
      <c r="Z17" s="405" t="s">
        <v>54</v>
      </c>
      <c r="AA17" s="405" t="s">
        <v>55</v>
      </c>
      <c r="AB17" s="686"/>
      <c r="AC17" s="687"/>
      <c r="AD17" s="611"/>
      <c r="BA17" s="680" t="s">
        <v>56</v>
      </c>
    </row>
    <row r="18" spans="1:53" ht="14.25" customHeight="1" x14ac:dyDescent="0.2">
      <c r="A18" s="361"/>
      <c r="B18" s="361"/>
      <c r="C18" s="361"/>
      <c r="D18" s="382"/>
      <c r="E18" s="383"/>
      <c r="F18" s="361"/>
      <c r="G18" s="361"/>
      <c r="H18" s="361"/>
      <c r="I18" s="361"/>
      <c r="J18" s="361"/>
      <c r="K18" s="361"/>
      <c r="L18" s="361"/>
      <c r="M18" s="361"/>
      <c r="N18" s="382"/>
      <c r="O18" s="635"/>
      <c r="P18" s="635"/>
      <c r="Q18" s="635"/>
      <c r="R18" s="383"/>
      <c r="S18" s="351" t="s">
        <v>57</v>
      </c>
      <c r="T18" s="351" t="s">
        <v>58</v>
      </c>
      <c r="U18" s="361"/>
      <c r="V18" s="361"/>
      <c r="W18" s="692"/>
      <c r="X18" s="361"/>
      <c r="Y18" s="406"/>
      <c r="Z18" s="406"/>
      <c r="AA18" s="688"/>
      <c r="AB18" s="689"/>
      <c r="AC18" s="690"/>
      <c r="AD18" s="612"/>
      <c r="BA18" s="365"/>
    </row>
    <row r="19" spans="1:53" ht="27.75" hidden="1" customHeight="1" x14ac:dyDescent="0.2">
      <c r="A19" s="362" t="s">
        <v>59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hidden="1" customHeight="1" x14ac:dyDescent="0.25">
      <c r="A20" s="372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0"/>
      <c r="P22" s="370"/>
      <c r="Q22" s="370"/>
      <c r="R22" s="359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8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9"/>
      <c r="N23" s="366" t="s">
        <v>66</v>
      </c>
      <c r="O23" s="367"/>
      <c r="P23" s="367"/>
      <c r="Q23" s="367"/>
      <c r="R23" s="367"/>
      <c r="S23" s="367"/>
      <c r="T23" s="368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9"/>
      <c r="N24" s="366" t="s">
        <v>66</v>
      </c>
      <c r="O24" s="367"/>
      <c r="P24" s="367"/>
      <c r="Q24" s="367"/>
      <c r="R24" s="367"/>
      <c r="S24" s="367"/>
      <c r="T24" s="368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0"/>
      <c r="P26" s="370"/>
      <c r="Q26" s="370"/>
      <c r="R26" s="359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0"/>
      <c r="P27" s="370"/>
      <c r="Q27" s="370"/>
      <c r="R27" s="359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0"/>
      <c r="P28" s="370"/>
      <c r="Q28" s="370"/>
      <c r="R28" s="359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0"/>
      <c r="P29" s="370"/>
      <c r="Q29" s="370"/>
      <c r="R29" s="359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0"/>
      <c r="P30" s="370"/>
      <c r="Q30" s="370"/>
      <c r="R30" s="359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70"/>
      <c r="P31" s="370"/>
      <c r="Q31" s="370"/>
      <c r="R31" s="359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70"/>
      <c r="P32" s="370"/>
      <c r="Q32" s="370"/>
      <c r="R32" s="359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8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9"/>
      <c r="N33" s="366" t="s">
        <v>66</v>
      </c>
      <c r="O33" s="367"/>
      <c r="P33" s="367"/>
      <c r="Q33" s="367"/>
      <c r="R33" s="367"/>
      <c r="S33" s="367"/>
      <c r="T33" s="368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9"/>
      <c r="N34" s="366" t="s">
        <v>66</v>
      </c>
      <c r="O34" s="367"/>
      <c r="P34" s="367"/>
      <c r="Q34" s="367"/>
      <c r="R34" s="367"/>
      <c r="S34" s="367"/>
      <c r="T34" s="368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70"/>
      <c r="P36" s="370"/>
      <c r="Q36" s="370"/>
      <c r="R36" s="359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8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9"/>
      <c r="N37" s="366" t="s">
        <v>66</v>
      </c>
      <c r="O37" s="367"/>
      <c r="P37" s="367"/>
      <c r="Q37" s="367"/>
      <c r="R37" s="367"/>
      <c r="S37" s="367"/>
      <c r="T37" s="368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9"/>
      <c r="N38" s="366" t="s">
        <v>66</v>
      </c>
      <c r="O38" s="367"/>
      <c r="P38" s="367"/>
      <c r="Q38" s="367"/>
      <c r="R38" s="367"/>
      <c r="S38" s="367"/>
      <c r="T38" s="368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70"/>
      <c r="P40" s="370"/>
      <c r="Q40" s="370"/>
      <c r="R40" s="359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8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9"/>
      <c r="N41" s="366" t="s">
        <v>66</v>
      </c>
      <c r="O41" s="367"/>
      <c r="P41" s="367"/>
      <c r="Q41" s="367"/>
      <c r="R41" s="367"/>
      <c r="S41" s="367"/>
      <c r="T41" s="368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9"/>
      <c r="N42" s="366" t="s">
        <v>66</v>
      </c>
      <c r="O42" s="367"/>
      <c r="P42" s="367"/>
      <c r="Q42" s="367"/>
      <c r="R42" s="367"/>
      <c r="S42" s="367"/>
      <c r="T42" s="368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70"/>
      <c r="P44" s="370"/>
      <c r="Q44" s="370"/>
      <c r="R44" s="359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8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9"/>
      <c r="N45" s="366" t="s">
        <v>66</v>
      </c>
      <c r="O45" s="367"/>
      <c r="P45" s="367"/>
      <c r="Q45" s="367"/>
      <c r="R45" s="367"/>
      <c r="S45" s="367"/>
      <c r="T45" s="368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9"/>
      <c r="N46" s="366" t="s">
        <v>66</v>
      </c>
      <c r="O46" s="367"/>
      <c r="P46" s="367"/>
      <c r="Q46" s="367"/>
      <c r="R46" s="367"/>
      <c r="S46" s="367"/>
      <c r="T46" s="368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62" t="s">
        <v>95</v>
      </c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48"/>
      <c r="Z47" s="48"/>
    </row>
    <row r="48" spans="1:53" ht="16.5" hidden="1" customHeight="1" x14ac:dyDescent="0.25">
      <c r="A48" s="372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70"/>
      <c r="P50" s="370"/>
      <c r="Q50" s="370"/>
      <c r="R50" s="359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70"/>
      <c r="P51" s="370"/>
      <c r="Q51" s="370"/>
      <c r="R51" s="359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8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9"/>
      <c r="N52" s="366" t="s">
        <v>66</v>
      </c>
      <c r="O52" s="367"/>
      <c r="P52" s="367"/>
      <c r="Q52" s="367"/>
      <c r="R52" s="367"/>
      <c r="S52" s="367"/>
      <c r="T52" s="368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9"/>
      <c r="N53" s="366" t="s">
        <v>66</v>
      </c>
      <c r="O53" s="367"/>
      <c r="P53" s="367"/>
      <c r="Q53" s="367"/>
      <c r="R53" s="367"/>
      <c r="S53" s="367"/>
      <c r="T53" s="368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hidden="1" customHeight="1" x14ac:dyDescent="0.25">
      <c r="A54" s="372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0"/>
      <c r="P56" s="370"/>
      <c r="Q56" s="370"/>
      <c r="R56" s="359"/>
      <c r="S56" s="34"/>
      <c r="T56" s="34"/>
      <c r="U56" s="35" t="s">
        <v>65</v>
      </c>
      <c r="V56" s="354">
        <v>0</v>
      </c>
      <c r="W56" s="35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70"/>
      <c r="P57" s="370"/>
      <c r="Q57" s="370"/>
      <c r="R57" s="359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70"/>
      <c r="P58" s="370"/>
      <c r="Q58" s="370"/>
      <c r="R58" s="359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4" t="s">
        <v>114</v>
      </c>
      <c r="O59" s="370"/>
      <c r="P59" s="370"/>
      <c r="Q59" s="370"/>
      <c r="R59" s="359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8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9"/>
      <c r="N60" s="366" t="s">
        <v>66</v>
      </c>
      <c r="O60" s="367"/>
      <c r="P60" s="367"/>
      <c r="Q60" s="367"/>
      <c r="R60" s="367"/>
      <c r="S60" s="367"/>
      <c r="T60" s="368"/>
      <c r="U60" s="37" t="s">
        <v>67</v>
      </c>
      <c r="V60" s="356">
        <f>IFERROR(V56/H56,"0")+IFERROR(V57/H57,"0")+IFERROR(V58/H58,"0")+IFERROR(V59/H59,"0")</f>
        <v>0</v>
      </c>
      <c r="W60" s="356">
        <f>IFERROR(W56/H56,"0")+IFERROR(W57/H57,"0")+IFERROR(W58/H58,"0")+IFERROR(W59/H59,"0")</f>
        <v>0</v>
      </c>
      <c r="X60" s="356">
        <f>IFERROR(IF(X56="",0,X56),"0")+IFERROR(IF(X57="",0,X57),"0")+IFERROR(IF(X58="",0,X58),"0")+IFERROR(IF(X59="",0,X59),"0")</f>
        <v>0</v>
      </c>
      <c r="Y60" s="357"/>
      <c r="Z60" s="357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9"/>
      <c r="N61" s="366" t="s">
        <v>66</v>
      </c>
      <c r="O61" s="367"/>
      <c r="P61" s="367"/>
      <c r="Q61" s="367"/>
      <c r="R61" s="367"/>
      <c r="S61" s="367"/>
      <c r="T61" s="368"/>
      <c r="U61" s="37" t="s">
        <v>65</v>
      </c>
      <c r="V61" s="356">
        <f>IFERROR(SUM(V56:V59),"0")</f>
        <v>0</v>
      </c>
      <c r="W61" s="356">
        <f>IFERROR(SUM(W56:W59),"0")</f>
        <v>0</v>
      </c>
      <c r="X61" s="37"/>
      <c r="Y61" s="357"/>
      <c r="Z61" s="357"/>
    </row>
    <row r="62" spans="1:53" ht="16.5" hidden="1" customHeight="1" x14ac:dyDescent="0.25">
      <c r="A62" s="372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71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70"/>
      <c r="P64" s="370"/>
      <c r="Q64" s="370"/>
      <c r="R64" s="359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0"/>
      <c r="P65" s="370"/>
      <c r="Q65" s="370"/>
      <c r="R65" s="359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70"/>
      <c r="P66" s="370"/>
      <c r="Q66" s="370"/>
      <c r="R66" s="359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70"/>
      <c r="P67" s="370"/>
      <c r="Q67" s="370"/>
      <c r="R67" s="359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70"/>
      <c r="P68" s="370"/>
      <c r="Q68" s="370"/>
      <c r="R68" s="359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70"/>
      <c r="P69" s="370"/>
      <c r="Q69" s="370"/>
      <c r="R69" s="359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70"/>
      <c r="P70" s="370"/>
      <c r="Q70" s="370"/>
      <c r="R70" s="359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70"/>
      <c r="P71" s="370"/>
      <c r="Q71" s="370"/>
      <c r="R71" s="359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70"/>
      <c r="P72" s="370"/>
      <c r="Q72" s="370"/>
      <c r="R72" s="359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70"/>
      <c r="P73" s="370"/>
      <c r="Q73" s="370"/>
      <c r="R73" s="359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70"/>
      <c r="P74" s="370"/>
      <c r="Q74" s="370"/>
      <c r="R74" s="359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70"/>
      <c r="P75" s="370"/>
      <c r="Q75" s="370"/>
      <c r="R75" s="359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70"/>
      <c r="P76" s="370"/>
      <c r="Q76" s="370"/>
      <c r="R76" s="359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70"/>
      <c r="P77" s="370"/>
      <c r="Q77" s="370"/>
      <c r="R77" s="359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70"/>
      <c r="P78" s="370"/>
      <c r="Q78" s="370"/>
      <c r="R78" s="359"/>
      <c r="S78" s="34"/>
      <c r="T78" s="34"/>
      <c r="U78" s="35" t="s">
        <v>65</v>
      </c>
      <c r="V78" s="354">
        <v>45</v>
      </c>
      <c r="W78" s="355">
        <f t="shared" si="2"/>
        <v>45</v>
      </c>
      <c r="X78" s="36">
        <f t="shared" si="4"/>
        <v>9.3700000000000006E-2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70"/>
      <c r="P79" s="370"/>
      <c r="Q79" s="370"/>
      <c r="R79" s="359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70"/>
      <c r="P80" s="370"/>
      <c r="Q80" s="370"/>
      <c r="R80" s="359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70"/>
      <c r="P81" s="370"/>
      <c r="Q81" s="370"/>
      <c r="R81" s="359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70"/>
      <c r="P82" s="370"/>
      <c r="Q82" s="370"/>
      <c r="R82" s="359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70"/>
      <c r="P83" s="370"/>
      <c r="Q83" s="370"/>
      <c r="R83" s="359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5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70"/>
      <c r="P84" s="370"/>
      <c r="Q84" s="370"/>
      <c r="R84" s="359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8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79"/>
      <c r="N85" s="366" t="s">
        <v>66</v>
      </c>
      <c r="O85" s="367"/>
      <c r="P85" s="367"/>
      <c r="Q85" s="367"/>
      <c r="R85" s="367"/>
      <c r="S85" s="367"/>
      <c r="T85" s="368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9.3700000000000006E-2</v>
      </c>
      <c r="Y85" s="357"/>
      <c r="Z85" s="357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9"/>
      <c r="N86" s="366" t="s">
        <v>66</v>
      </c>
      <c r="O86" s="367"/>
      <c r="P86" s="367"/>
      <c r="Q86" s="367"/>
      <c r="R86" s="367"/>
      <c r="S86" s="367"/>
      <c r="T86" s="368"/>
      <c r="U86" s="37" t="s">
        <v>65</v>
      </c>
      <c r="V86" s="356">
        <f>IFERROR(SUM(V64:V84),"0")</f>
        <v>45</v>
      </c>
      <c r="W86" s="356">
        <f>IFERROR(SUM(W64:W84),"0")</f>
        <v>45</v>
      </c>
      <c r="X86" s="37"/>
      <c r="Y86" s="357"/>
      <c r="Z86" s="357"/>
    </row>
    <row r="87" spans="1:53" ht="14.25" hidden="1" customHeight="1" x14ac:dyDescent="0.25">
      <c r="A87" s="364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70"/>
      <c r="P88" s="370"/>
      <c r="Q88" s="370"/>
      <c r="R88" s="359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58">
        <v>4607091384765</v>
      </c>
      <c r="E89" s="359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52" t="s">
        <v>160</v>
      </c>
      <c r="O89" s="370"/>
      <c r="P89" s="370"/>
      <c r="Q89" s="370"/>
      <c r="R89" s="359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9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8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70"/>
      <c r="P90" s="370"/>
      <c r="Q90" s="370"/>
      <c r="R90" s="359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9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70"/>
      <c r="P91" s="370"/>
      <c r="Q91" s="370"/>
      <c r="R91" s="359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9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70"/>
      <c r="P92" s="370"/>
      <c r="Q92" s="370"/>
      <c r="R92" s="359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8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9"/>
      <c r="N93" s="366" t="s">
        <v>66</v>
      </c>
      <c r="O93" s="367"/>
      <c r="P93" s="367"/>
      <c r="Q93" s="367"/>
      <c r="R93" s="367"/>
      <c r="S93" s="367"/>
      <c r="T93" s="368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9"/>
      <c r="N94" s="366" t="s">
        <v>66</v>
      </c>
      <c r="O94" s="367"/>
      <c r="P94" s="367"/>
      <c r="Q94" s="367"/>
      <c r="R94" s="367"/>
      <c r="S94" s="367"/>
      <c r="T94" s="368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9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70"/>
      <c r="P96" s="370"/>
      <c r="Q96" s="370"/>
      <c r="R96" s="359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9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70"/>
      <c r="P97" s="370"/>
      <c r="Q97" s="370"/>
      <c r="R97" s="359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9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70"/>
      <c r="P98" s="370"/>
      <c r="Q98" s="370"/>
      <c r="R98" s="359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9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6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70"/>
      <c r="P99" s="370"/>
      <c r="Q99" s="370"/>
      <c r="R99" s="359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9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70"/>
      <c r="P100" s="370"/>
      <c r="Q100" s="370"/>
      <c r="R100" s="359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9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6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70"/>
      <c r="P101" s="370"/>
      <c r="Q101" s="370"/>
      <c r="R101" s="359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58">
        <v>4680115883444</v>
      </c>
      <c r="E102" s="359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70"/>
      <c r="P102" s="370"/>
      <c r="Q102" s="370"/>
      <c r="R102" s="359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58">
        <v>4680115883444</v>
      </c>
      <c r="E103" s="359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70"/>
      <c r="P103" s="370"/>
      <c r="Q103" s="370"/>
      <c r="R103" s="359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8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9"/>
      <c r="N104" s="366" t="s">
        <v>66</v>
      </c>
      <c r="O104" s="367"/>
      <c r="P104" s="367"/>
      <c r="Q104" s="367"/>
      <c r="R104" s="367"/>
      <c r="S104" s="367"/>
      <c r="T104" s="368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9"/>
      <c r="N105" s="366" t="s">
        <v>66</v>
      </c>
      <c r="O105" s="367"/>
      <c r="P105" s="367"/>
      <c r="Q105" s="367"/>
      <c r="R105" s="367"/>
      <c r="S105" s="367"/>
      <c r="T105" s="368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8">
        <v>4607091386967</v>
      </c>
      <c r="E107" s="359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70"/>
      <c r="P107" s="370"/>
      <c r="Q107" s="370"/>
      <c r="R107" s="359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8">
        <v>4607091386967</v>
      </c>
      <c r="E108" s="359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70"/>
      <c r="P108" s="370"/>
      <c r="Q108" s="370"/>
      <c r="R108" s="359"/>
      <c r="S108" s="34"/>
      <c r="T108" s="34"/>
      <c r="U108" s="35" t="s">
        <v>65</v>
      </c>
      <c r="V108" s="354">
        <v>60</v>
      </c>
      <c r="W108" s="355">
        <f t="shared" si="6"/>
        <v>67.2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9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70"/>
      <c r="P109" s="370"/>
      <c r="Q109" s="370"/>
      <c r="R109" s="359"/>
      <c r="S109" s="34"/>
      <c r="T109" s="34"/>
      <c r="U109" s="35" t="s">
        <v>65</v>
      </c>
      <c r="V109" s="354">
        <v>50</v>
      </c>
      <c r="W109" s="355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8">
        <v>4607091386264</v>
      </c>
      <c r="E110" s="359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70"/>
      <c r="P110" s="370"/>
      <c r="Q110" s="370"/>
      <c r="R110" s="359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70"/>
      <c r="P111" s="370"/>
      <c r="Q111" s="370"/>
      <c r="R111" s="359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70"/>
      <c r="P112" s="370"/>
      <c r="Q112" s="370"/>
      <c r="R112" s="359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70"/>
      <c r="P113" s="370"/>
      <c r="Q113" s="370"/>
      <c r="R113" s="359"/>
      <c r="S113" s="34"/>
      <c r="T113" s="34"/>
      <c r="U113" s="35" t="s">
        <v>65</v>
      </c>
      <c r="V113" s="354">
        <v>0</v>
      </c>
      <c r="W113" s="35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70"/>
      <c r="P114" s="370"/>
      <c r="Q114" s="370"/>
      <c r="R114" s="359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70"/>
      <c r="P115" s="370"/>
      <c r="Q115" s="370"/>
      <c r="R115" s="359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70"/>
      <c r="P116" s="370"/>
      <c r="Q116" s="370"/>
      <c r="R116" s="359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70"/>
      <c r="P117" s="370"/>
      <c r="Q117" s="370"/>
      <c r="R117" s="359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8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79"/>
      <c r="N118" s="366" t="s">
        <v>66</v>
      </c>
      <c r="O118" s="367"/>
      <c r="P118" s="367"/>
      <c r="Q118" s="367"/>
      <c r="R118" s="367"/>
      <c r="S118" s="367"/>
      <c r="T118" s="368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13.095238095238095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14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0.30449999999999999</v>
      </c>
      <c r="Y118" s="357"/>
      <c r="Z118" s="357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9"/>
      <c r="N119" s="366" t="s">
        <v>66</v>
      </c>
      <c r="O119" s="367"/>
      <c r="P119" s="367"/>
      <c r="Q119" s="367"/>
      <c r="R119" s="367"/>
      <c r="S119" s="367"/>
      <c r="T119" s="368"/>
      <c r="U119" s="37" t="s">
        <v>65</v>
      </c>
      <c r="V119" s="356">
        <f>IFERROR(SUM(V107:V117),"0")</f>
        <v>110</v>
      </c>
      <c r="W119" s="356">
        <f>IFERROR(SUM(W107:W117),"0")</f>
        <v>117.60000000000001</v>
      </c>
      <c r="X119" s="37"/>
      <c r="Y119" s="357"/>
      <c r="Z119" s="357"/>
    </row>
    <row r="120" spans="1:53" ht="14.25" hidden="1" customHeight="1" x14ac:dyDescent="0.25">
      <c r="A120" s="364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70"/>
      <c r="P121" s="370"/>
      <c r="Q121" s="370"/>
      <c r="R121" s="359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70"/>
      <c r="P122" s="370"/>
      <c r="Q122" s="370"/>
      <c r="R122" s="359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70"/>
      <c r="P123" s="370"/>
      <c r="Q123" s="370"/>
      <c r="R123" s="359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09" t="s">
        <v>210</v>
      </c>
      <c r="O124" s="370"/>
      <c r="P124" s="370"/>
      <c r="Q124" s="370"/>
      <c r="R124" s="359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70"/>
      <c r="P125" s="370"/>
      <c r="Q125" s="370"/>
      <c r="R125" s="359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70"/>
      <c r="P126" s="370"/>
      <c r="Q126" s="370"/>
      <c r="R126" s="359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71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70"/>
      <c r="P127" s="370"/>
      <c r="Q127" s="370"/>
      <c r="R127" s="359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8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79"/>
      <c r="N128" s="366" t="s">
        <v>66</v>
      </c>
      <c r="O128" s="367"/>
      <c r="P128" s="367"/>
      <c r="Q128" s="367"/>
      <c r="R128" s="367"/>
      <c r="S128" s="367"/>
      <c r="T128" s="368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9"/>
      <c r="N129" s="366" t="s">
        <v>66</v>
      </c>
      <c r="O129" s="367"/>
      <c r="P129" s="367"/>
      <c r="Q129" s="367"/>
      <c r="R129" s="367"/>
      <c r="S129" s="367"/>
      <c r="T129" s="368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72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64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70"/>
      <c r="P132" s="370"/>
      <c r="Q132" s="370"/>
      <c r="R132" s="359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70"/>
      <c r="P133" s="370"/>
      <c r="Q133" s="370"/>
      <c r="R133" s="359"/>
      <c r="S133" s="34"/>
      <c r="T133" s="34"/>
      <c r="U133" s="35" t="s">
        <v>65</v>
      </c>
      <c r="V133" s="354">
        <v>60</v>
      </c>
      <c r="W133" s="355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70"/>
      <c r="P134" s="370"/>
      <c r="Q134" s="370"/>
      <c r="R134" s="359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70"/>
      <c r="P135" s="370"/>
      <c r="Q135" s="370"/>
      <c r="R135" s="359"/>
      <c r="S135" s="34"/>
      <c r="T135" s="34"/>
      <c r="U135" s="35" t="s">
        <v>65</v>
      </c>
      <c r="V135" s="354">
        <v>0</v>
      </c>
      <c r="W135" s="355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8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79"/>
      <c r="N136" s="366" t="s">
        <v>66</v>
      </c>
      <c r="O136" s="367"/>
      <c r="P136" s="367"/>
      <c r="Q136" s="367"/>
      <c r="R136" s="367"/>
      <c r="S136" s="367"/>
      <c r="T136" s="368"/>
      <c r="U136" s="37" t="s">
        <v>67</v>
      </c>
      <c r="V136" s="356">
        <f>IFERROR(V132/H132,"0")+IFERROR(V133/H133,"0")+IFERROR(V134/H134,"0")+IFERROR(V135/H135,"0")</f>
        <v>7.1428571428571423</v>
      </c>
      <c r="W136" s="356">
        <f>IFERROR(W132/H132,"0")+IFERROR(W133/H133,"0")+IFERROR(W134/H134,"0")+IFERROR(W135/H135,"0")</f>
        <v>8</v>
      </c>
      <c r="X136" s="356">
        <f>IFERROR(IF(X132="",0,X132),"0")+IFERROR(IF(X133="",0,X133),"0")+IFERROR(IF(X134="",0,X134),"0")+IFERROR(IF(X135="",0,X135),"0")</f>
        <v>0.17399999999999999</v>
      </c>
      <c r="Y136" s="357"/>
      <c r="Z136" s="357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79"/>
      <c r="N137" s="366" t="s">
        <v>66</v>
      </c>
      <c r="O137" s="367"/>
      <c r="P137" s="367"/>
      <c r="Q137" s="367"/>
      <c r="R137" s="367"/>
      <c r="S137" s="367"/>
      <c r="T137" s="368"/>
      <c r="U137" s="37" t="s">
        <v>65</v>
      </c>
      <c r="V137" s="356">
        <f>IFERROR(SUM(V132:V135),"0")</f>
        <v>60</v>
      </c>
      <c r="W137" s="356">
        <f>IFERROR(SUM(W132:W135),"0")</f>
        <v>67.2</v>
      </c>
      <c r="X137" s="37"/>
      <c r="Y137" s="357"/>
      <c r="Z137" s="357"/>
    </row>
    <row r="138" spans="1:53" ht="27.75" hidden="1" customHeight="1" x14ac:dyDescent="0.2">
      <c r="A138" s="362" t="s">
        <v>225</v>
      </c>
      <c r="B138" s="363"/>
      <c r="C138" s="363"/>
      <c r="D138" s="363"/>
      <c r="E138" s="363"/>
      <c r="F138" s="363"/>
      <c r="G138" s="363"/>
      <c r="H138" s="363"/>
      <c r="I138" s="363"/>
      <c r="J138" s="363"/>
      <c r="K138" s="363"/>
      <c r="L138" s="363"/>
      <c r="M138" s="363"/>
      <c r="N138" s="363"/>
      <c r="O138" s="363"/>
      <c r="P138" s="363"/>
      <c r="Q138" s="363"/>
      <c r="R138" s="363"/>
      <c r="S138" s="363"/>
      <c r="T138" s="363"/>
      <c r="U138" s="363"/>
      <c r="V138" s="363"/>
      <c r="W138" s="363"/>
      <c r="X138" s="363"/>
      <c r="Y138" s="48"/>
      <c r="Z138" s="48"/>
    </row>
    <row r="139" spans="1:53" ht="16.5" hidden="1" customHeight="1" x14ac:dyDescent="0.25">
      <c r="A139" s="372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64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70"/>
      <c r="P141" s="370"/>
      <c r="Q141" s="370"/>
      <c r="R141" s="359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70"/>
      <c r="P142" s="370"/>
      <c r="Q142" s="370"/>
      <c r="R142" s="359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70"/>
      <c r="P143" s="370"/>
      <c r="Q143" s="370"/>
      <c r="R143" s="359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8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79"/>
      <c r="N144" s="366" t="s">
        <v>66</v>
      </c>
      <c r="O144" s="367"/>
      <c r="P144" s="367"/>
      <c r="Q144" s="367"/>
      <c r="R144" s="367"/>
      <c r="S144" s="367"/>
      <c r="T144" s="368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79"/>
      <c r="N145" s="366" t="s">
        <v>66</v>
      </c>
      <c r="O145" s="367"/>
      <c r="P145" s="367"/>
      <c r="Q145" s="367"/>
      <c r="R145" s="367"/>
      <c r="S145" s="367"/>
      <c r="T145" s="368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72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64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70"/>
      <c r="P148" s="370"/>
      <c r="Q148" s="370"/>
      <c r="R148" s="359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70"/>
      <c r="P149" s="370"/>
      <c r="Q149" s="370"/>
      <c r="R149" s="359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70"/>
      <c r="P150" s="370"/>
      <c r="Q150" s="370"/>
      <c r="R150" s="359"/>
      <c r="S150" s="34"/>
      <c r="T150" s="34"/>
      <c r="U150" s="35" t="s">
        <v>65</v>
      </c>
      <c r="V150" s="354">
        <v>70</v>
      </c>
      <c r="W150" s="355">
        <f t="shared" si="8"/>
        <v>71.400000000000006</v>
      </c>
      <c r="X150" s="36">
        <f>IFERROR(IF(W150=0,"",ROUNDUP(W150/H150,0)*0.00753),"")</f>
        <v>0.12801000000000001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4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70"/>
      <c r="P151" s="370"/>
      <c r="Q151" s="370"/>
      <c r="R151" s="359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70"/>
      <c r="P152" s="370"/>
      <c r="Q152" s="370"/>
      <c r="R152" s="359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70"/>
      <c r="P153" s="370"/>
      <c r="Q153" s="370"/>
      <c r="R153" s="359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70"/>
      <c r="P154" s="370"/>
      <c r="Q154" s="370"/>
      <c r="R154" s="359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70"/>
      <c r="P155" s="370"/>
      <c r="Q155" s="370"/>
      <c r="R155" s="359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70"/>
      <c r="P156" s="370"/>
      <c r="Q156" s="370"/>
      <c r="R156" s="359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8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79"/>
      <c r="N157" s="366" t="s">
        <v>66</v>
      </c>
      <c r="O157" s="367"/>
      <c r="P157" s="367"/>
      <c r="Q157" s="367"/>
      <c r="R157" s="367"/>
      <c r="S157" s="367"/>
      <c r="T157" s="368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16.666666666666664</v>
      </c>
      <c r="W157" s="356">
        <f>IFERROR(W148/H148,"0")+IFERROR(W149/H149,"0")+IFERROR(W150/H150,"0")+IFERROR(W151/H151,"0")+IFERROR(W152/H152,"0")+IFERROR(W153/H153,"0")+IFERROR(W154/H154,"0")+IFERROR(W155/H155,"0")+IFERROR(W156/H156,"0")</f>
        <v>17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0.12801000000000001</v>
      </c>
      <c r="Y157" s="357"/>
      <c r="Z157" s="357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79"/>
      <c r="N158" s="366" t="s">
        <v>66</v>
      </c>
      <c r="O158" s="367"/>
      <c r="P158" s="367"/>
      <c r="Q158" s="367"/>
      <c r="R158" s="367"/>
      <c r="S158" s="367"/>
      <c r="T158" s="368"/>
      <c r="U158" s="37" t="s">
        <v>65</v>
      </c>
      <c r="V158" s="356">
        <f>IFERROR(SUM(V148:V156),"0")</f>
        <v>70</v>
      </c>
      <c r="W158" s="356">
        <f>IFERROR(SUM(W148:W156),"0")</f>
        <v>71.400000000000006</v>
      </c>
      <c r="X158" s="37"/>
      <c r="Y158" s="357"/>
      <c r="Z158" s="357"/>
    </row>
    <row r="159" spans="1:53" ht="16.5" hidden="1" customHeight="1" x14ac:dyDescent="0.25">
      <c r="A159" s="372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64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70"/>
      <c r="P161" s="370"/>
      <c r="Q161" s="370"/>
      <c r="R161" s="359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3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70"/>
      <c r="P162" s="370"/>
      <c r="Q162" s="370"/>
      <c r="R162" s="359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8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79"/>
      <c r="N163" s="366" t="s">
        <v>66</v>
      </c>
      <c r="O163" s="367"/>
      <c r="P163" s="367"/>
      <c r="Q163" s="367"/>
      <c r="R163" s="367"/>
      <c r="S163" s="367"/>
      <c r="T163" s="368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79"/>
      <c r="N164" s="366" t="s">
        <v>66</v>
      </c>
      <c r="O164" s="367"/>
      <c r="P164" s="367"/>
      <c r="Q164" s="367"/>
      <c r="R164" s="367"/>
      <c r="S164" s="367"/>
      <c r="T164" s="368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64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70"/>
      <c r="P166" s="370"/>
      <c r="Q166" s="370"/>
      <c r="R166" s="359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70"/>
      <c r="P167" s="370"/>
      <c r="Q167" s="370"/>
      <c r="R167" s="359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8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79"/>
      <c r="N168" s="366" t="s">
        <v>66</v>
      </c>
      <c r="O168" s="367"/>
      <c r="P168" s="367"/>
      <c r="Q168" s="367"/>
      <c r="R168" s="367"/>
      <c r="S168" s="367"/>
      <c r="T168" s="368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79"/>
      <c r="N169" s="366" t="s">
        <v>66</v>
      </c>
      <c r="O169" s="367"/>
      <c r="P169" s="367"/>
      <c r="Q169" s="367"/>
      <c r="R169" s="367"/>
      <c r="S169" s="367"/>
      <c r="T169" s="368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64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70"/>
      <c r="P171" s="370"/>
      <c r="Q171" s="370"/>
      <c r="R171" s="359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70"/>
      <c r="P172" s="370"/>
      <c r="Q172" s="370"/>
      <c r="R172" s="359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70"/>
      <c r="P173" s="370"/>
      <c r="Q173" s="370"/>
      <c r="R173" s="359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70"/>
      <c r="P174" s="370"/>
      <c r="Q174" s="370"/>
      <c r="R174" s="359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8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79"/>
      <c r="N175" s="366" t="s">
        <v>66</v>
      </c>
      <c r="O175" s="367"/>
      <c r="P175" s="367"/>
      <c r="Q175" s="367"/>
      <c r="R175" s="367"/>
      <c r="S175" s="367"/>
      <c r="T175" s="368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hidden="1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79"/>
      <c r="N176" s="366" t="s">
        <v>66</v>
      </c>
      <c r="O176" s="367"/>
      <c r="P176" s="367"/>
      <c r="Q176" s="367"/>
      <c r="R176" s="367"/>
      <c r="S176" s="367"/>
      <c r="T176" s="368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hidden="1" customHeight="1" x14ac:dyDescent="0.25">
      <c r="A177" s="364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70"/>
      <c r="P178" s="370"/>
      <c r="Q178" s="370"/>
      <c r="R178" s="359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70"/>
      <c r="P179" s="370"/>
      <c r="Q179" s="370"/>
      <c r="R179" s="359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70"/>
      <c r="P180" s="370"/>
      <c r="Q180" s="370"/>
      <c r="R180" s="359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70"/>
      <c r="P181" s="370"/>
      <c r="Q181" s="370"/>
      <c r="R181" s="359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4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70"/>
      <c r="P182" s="370"/>
      <c r="Q182" s="370"/>
      <c r="R182" s="359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70"/>
      <c r="P183" s="370"/>
      <c r="Q183" s="370"/>
      <c r="R183" s="359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70"/>
      <c r="P184" s="370"/>
      <c r="Q184" s="370"/>
      <c r="R184" s="359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70"/>
      <c r="P185" s="370"/>
      <c r="Q185" s="370"/>
      <c r="R185" s="359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70"/>
      <c r="P186" s="370"/>
      <c r="Q186" s="370"/>
      <c r="R186" s="359"/>
      <c r="S186" s="34"/>
      <c r="T186" s="34"/>
      <c r="U186" s="35" t="s">
        <v>65</v>
      </c>
      <c r="V186" s="354">
        <v>0</v>
      </c>
      <c r="W186" s="355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70"/>
      <c r="P187" s="370"/>
      <c r="Q187" s="370"/>
      <c r="R187" s="359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5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70"/>
      <c r="P188" s="370"/>
      <c r="Q188" s="370"/>
      <c r="R188" s="359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70"/>
      <c r="P189" s="370"/>
      <c r="Q189" s="370"/>
      <c r="R189" s="359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70"/>
      <c r="P190" s="370"/>
      <c r="Q190" s="370"/>
      <c r="R190" s="359"/>
      <c r="S190" s="34"/>
      <c r="T190" s="34"/>
      <c r="U190" s="35" t="s">
        <v>65</v>
      </c>
      <c r="V190" s="354">
        <v>0</v>
      </c>
      <c r="W190" s="35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7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70"/>
      <c r="P191" s="370"/>
      <c r="Q191" s="370"/>
      <c r="R191" s="359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70"/>
      <c r="P192" s="370"/>
      <c r="Q192" s="370"/>
      <c r="R192" s="359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70"/>
      <c r="P193" s="370"/>
      <c r="Q193" s="370"/>
      <c r="R193" s="359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70"/>
      <c r="P194" s="370"/>
      <c r="Q194" s="370"/>
      <c r="R194" s="359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78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79"/>
      <c r="N195" s="366" t="s">
        <v>66</v>
      </c>
      <c r="O195" s="367"/>
      <c r="P195" s="367"/>
      <c r="Q195" s="367"/>
      <c r="R195" s="367"/>
      <c r="S195" s="367"/>
      <c r="T195" s="368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7"/>
      <c r="Z195" s="357"/>
    </row>
    <row r="196" spans="1:53" hidden="1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79"/>
      <c r="N196" s="366" t="s">
        <v>66</v>
      </c>
      <c r="O196" s="367"/>
      <c r="P196" s="367"/>
      <c r="Q196" s="367"/>
      <c r="R196" s="367"/>
      <c r="S196" s="367"/>
      <c r="T196" s="368"/>
      <c r="U196" s="37" t="s">
        <v>65</v>
      </c>
      <c r="V196" s="356">
        <f>IFERROR(SUM(V178:V194),"0")</f>
        <v>0</v>
      </c>
      <c r="W196" s="356">
        <f>IFERROR(SUM(W178:W194),"0")</f>
        <v>0</v>
      </c>
      <c r="X196" s="37"/>
      <c r="Y196" s="357"/>
      <c r="Z196" s="357"/>
    </row>
    <row r="197" spans="1:53" ht="14.25" hidden="1" customHeight="1" x14ac:dyDescent="0.25">
      <c r="A197" s="364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70"/>
      <c r="P198" s="370"/>
      <c r="Q198" s="370"/>
      <c r="R198" s="359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70"/>
      <c r="P199" s="370"/>
      <c r="Q199" s="370"/>
      <c r="R199" s="359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70"/>
      <c r="P200" s="370"/>
      <c r="Q200" s="370"/>
      <c r="R200" s="359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70"/>
      <c r="P201" s="370"/>
      <c r="Q201" s="370"/>
      <c r="R201" s="359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8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79"/>
      <c r="N202" s="366" t="s">
        <v>66</v>
      </c>
      <c r="O202" s="367"/>
      <c r="P202" s="367"/>
      <c r="Q202" s="367"/>
      <c r="R202" s="367"/>
      <c r="S202" s="367"/>
      <c r="T202" s="368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79"/>
      <c r="N203" s="366" t="s">
        <v>66</v>
      </c>
      <c r="O203" s="367"/>
      <c r="P203" s="367"/>
      <c r="Q203" s="367"/>
      <c r="R203" s="367"/>
      <c r="S203" s="367"/>
      <c r="T203" s="368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72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64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0" t="s">
        <v>314</v>
      </c>
      <c r="O206" s="370"/>
      <c r="P206" s="370"/>
      <c r="Q206" s="370"/>
      <c r="R206" s="359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58">
        <v>4680115884281</v>
      </c>
      <c r="E207" s="359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8" t="s">
        <v>318</v>
      </c>
      <c r="O207" s="370"/>
      <c r="P207" s="370"/>
      <c r="Q207" s="370"/>
      <c r="R207" s="359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58">
        <v>4680115884298</v>
      </c>
      <c r="E208" s="359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7" t="s">
        <v>321</v>
      </c>
      <c r="O208" s="370"/>
      <c r="P208" s="370"/>
      <c r="Q208" s="370"/>
      <c r="R208" s="359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58">
        <v>4680115884199</v>
      </c>
      <c r="E209" s="359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41" t="s">
        <v>324</v>
      </c>
      <c r="O209" s="370"/>
      <c r="P209" s="370"/>
      <c r="Q209" s="370"/>
      <c r="R209" s="359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58">
        <v>4680115884250</v>
      </c>
      <c r="E210" s="359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28" t="s">
        <v>327</v>
      </c>
      <c r="O210" s="370"/>
      <c r="P210" s="370"/>
      <c r="Q210" s="370"/>
      <c r="R210" s="359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58">
        <v>4680115884267</v>
      </c>
      <c r="E211" s="359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374" t="s">
        <v>330</v>
      </c>
      <c r="O211" s="370"/>
      <c r="P211" s="370"/>
      <c r="Q211" s="370"/>
      <c r="R211" s="359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78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79"/>
      <c r="N212" s="366" t="s">
        <v>66</v>
      </c>
      <c r="O212" s="367"/>
      <c r="P212" s="367"/>
      <c r="Q212" s="367"/>
      <c r="R212" s="367"/>
      <c r="S212" s="367"/>
      <c r="T212" s="368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79"/>
      <c r="N213" s="366" t="s">
        <v>66</v>
      </c>
      <c r="O213" s="367"/>
      <c r="P213" s="367"/>
      <c r="Q213" s="367"/>
      <c r="R213" s="367"/>
      <c r="S213" s="367"/>
      <c r="T213" s="368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64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58">
        <v>4607091389845</v>
      </c>
      <c r="E215" s="359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70"/>
      <c r="P215" s="370"/>
      <c r="Q215" s="370"/>
      <c r="R215" s="359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8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79"/>
      <c r="N216" s="366" t="s">
        <v>66</v>
      </c>
      <c r="O216" s="367"/>
      <c r="P216" s="367"/>
      <c r="Q216" s="367"/>
      <c r="R216" s="367"/>
      <c r="S216" s="367"/>
      <c r="T216" s="368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hidden="1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79"/>
      <c r="N217" s="366" t="s">
        <v>66</v>
      </c>
      <c r="O217" s="367"/>
      <c r="P217" s="367"/>
      <c r="Q217" s="367"/>
      <c r="R217" s="367"/>
      <c r="S217" s="367"/>
      <c r="T217" s="368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hidden="1" customHeight="1" x14ac:dyDescent="0.25">
      <c r="A218" s="372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64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58">
        <v>4680115884137</v>
      </c>
      <c r="E220" s="359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70" t="s">
        <v>336</v>
      </c>
      <c r="O220" s="370"/>
      <c r="P220" s="370"/>
      <c r="Q220" s="370"/>
      <c r="R220" s="359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58">
        <v>4680115884236</v>
      </c>
      <c r="E221" s="359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70"/>
      <c r="P221" s="370"/>
      <c r="Q221" s="370"/>
      <c r="R221" s="359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58">
        <v>4680115884175</v>
      </c>
      <c r="E222" s="359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70"/>
      <c r="P222" s="370"/>
      <c r="Q222" s="370"/>
      <c r="R222" s="359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58">
        <v>4680115884144</v>
      </c>
      <c r="E223" s="359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46" t="s">
        <v>345</v>
      </c>
      <c r="O223" s="370"/>
      <c r="P223" s="370"/>
      <c r="Q223" s="370"/>
      <c r="R223" s="359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58">
        <v>4680115884182</v>
      </c>
      <c r="E224" s="359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15" t="s">
        <v>348</v>
      </c>
      <c r="O224" s="370"/>
      <c r="P224" s="370"/>
      <c r="Q224" s="370"/>
      <c r="R224" s="359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58">
        <v>4680115884205</v>
      </c>
      <c r="E225" s="359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58" t="s">
        <v>351</v>
      </c>
      <c r="O225" s="370"/>
      <c r="P225" s="370"/>
      <c r="Q225" s="370"/>
      <c r="R225" s="359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8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79"/>
      <c r="N226" s="366" t="s">
        <v>66</v>
      </c>
      <c r="O226" s="367"/>
      <c r="P226" s="367"/>
      <c r="Q226" s="367"/>
      <c r="R226" s="367"/>
      <c r="S226" s="367"/>
      <c r="T226" s="368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79"/>
      <c r="N227" s="366" t="s">
        <v>66</v>
      </c>
      <c r="O227" s="367"/>
      <c r="P227" s="367"/>
      <c r="Q227" s="367"/>
      <c r="R227" s="367"/>
      <c r="S227" s="367"/>
      <c r="T227" s="368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72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64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58">
        <v>4607091387445</v>
      </c>
      <c r="E230" s="359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70"/>
      <c r="P230" s="370"/>
      <c r="Q230" s="370"/>
      <c r="R230" s="359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58">
        <v>4607091386004</v>
      </c>
      <c r="E231" s="359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70"/>
      <c r="P231" s="370"/>
      <c r="Q231" s="370"/>
      <c r="R231" s="359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58">
        <v>4607091386004</v>
      </c>
      <c r="E232" s="359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70"/>
      <c r="P232" s="370"/>
      <c r="Q232" s="370"/>
      <c r="R232" s="359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58">
        <v>4607091386073</v>
      </c>
      <c r="E233" s="359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3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70"/>
      <c r="P233" s="370"/>
      <c r="Q233" s="370"/>
      <c r="R233" s="359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58">
        <v>4607091387322</v>
      </c>
      <c r="E234" s="359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70"/>
      <c r="P234" s="370"/>
      <c r="Q234" s="370"/>
      <c r="R234" s="359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58">
        <v>4607091387322</v>
      </c>
      <c r="E235" s="359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70"/>
      <c r="P235" s="370"/>
      <c r="Q235" s="370"/>
      <c r="R235" s="359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58">
        <v>4607091387377</v>
      </c>
      <c r="E236" s="359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70"/>
      <c r="P236" s="370"/>
      <c r="Q236" s="370"/>
      <c r="R236" s="359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58">
        <v>4607091387353</v>
      </c>
      <c r="E237" s="359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70"/>
      <c r="P237" s="370"/>
      <c r="Q237" s="370"/>
      <c r="R237" s="359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58">
        <v>4607091386011</v>
      </c>
      <c r="E238" s="359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70"/>
      <c r="P238" s="370"/>
      <c r="Q238" s="370"/>
      <c r="R238" s="359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58">
        <v>4607091387308</v>
      </c>
      <c r="E239" s="359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70"/>
      <c r="P239" s="370"/>
      <c r="Q239" s="370"/>
      <c r="R239" s="359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58">
        <v>4607091387339</v>
      </c>
      <c r="E240" s="359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70"/>
      <c r="P240" s="370"/>
      <c r="Q240" s="370"/>
      <c r="R240" s="359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58">
        <v>4680115882638</v>
      </c>
      <c r="E241" s="359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2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70"/>
      <c r="P241" s="370"/>
      <c r="Q241" s="370"/>
      <c r="R241" s="359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58">
        <v>4680115881938</v>
      </c>
      <c r="E242" s="359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70"/>
      <c r="P242" s="370"/>
      <c r="Q242" s="370"/>
      <c r="R242" s="359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58">
        <v>4607091387346</v>
      </c>
      <c r="E243" s="359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70"/>
      <c r="P243" s="370"/>
      <c r="Q243" s="370"/>
      <c r="R243" s="359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58">
        <v>4607091389807</v>
      </c>
      <c r="E244" s="359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70"/>
      <c r="P244" s="370"/>
      <c r="Q244" s="370"/>
      <c r="R244" s="359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78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79"/>
      <c r="N245" s="366" t="s">
        <v>66</v>
      </c>
      <c r="O245" s="367"/>
      <c r="P245" s="367"/>
      <c r="Q245" s="367"/>
      <c r="R245" s="367"/>
      <c r="S245" s="367"/>
      <c r="T245" s="368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79"/>
      <c r="N246" s="366" t="s">
        <v>66</v>
      </c>
      <c r="O246" s="367"/>
      <c r="P246" s="367"/>
      <c r="Q246" s="367"/>
      <c r="R246" s="367"/>
      <c r="S246" s="367"/>
      <c r="T246" s="368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64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58">
        <v>4680115881914</v>
      </c>
      <c r="E248" s="359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70"/>
      <c r="P248" s="370"/>
      <c r="Q248" s="370"/>
      <c r="R248" s="359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8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9"/>
      <c r="N249" s="366" t="s">
        <v>66</v>
      </c>
      <c r="O249" s="367"/>
      <c r="P249" s="367"/>
      <c r="Q249" s="367"/>
      <c r="R249" s="367"/>
      <c r="S249" s="367"/>
      <c r="T249" s="368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9"/>
      <c r="N250" s="366" t="s">
        <v>66</v>
      </c>
      <c r="O250" s="367"/>
      <c r="P250" s="367"/>
      <c r="Q250" s="367"/>
      <c r="R250" s="367"/>
      <c r="S250" s="367"/>
      <c r="T250" s="368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64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58">
        <v>4607091387193</v>
      </c>
      <c r="E252" s="359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70"/>
      <c r="P252" s="370"/>
      <c r="Q252" s="370"/>
      <c r="R252" s="359"/>
      <c r="S252" s="34"/>
      <c r="T252" s="34"/>
      <c r="U252" s="35" t="s">
        <v>65</v>
      </c>
      <c r="V252" s="354">
        <v>0</v>
      </c>
      <c r="W252" s="355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58">
        <v>4607091387230</v>
      </c>
      <c r="E253" s="359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70"/>
      <c r="P253" s="370"/>
      <c r="Q253" s="370"/>
      <c r="R253" s="359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58">
        <v>4607091387285</v>
      </c>
      <c r="E254" s="359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70"/>
      <c r="P254" s="370"/>
      <c r="Q254" s="370"/>
      <c r="R254" s="359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58">
        <v>4680115880481</v>
      </c>
      <c r="E255" s="359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8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70"/>
      <c r="P255" s="370"/>
      <c r="Q255" s="370"/>
      <c r="R255" s="359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78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79"/>
      <c r="N256" s="366" t="s">
        <v>66</v>
      </c>
      <c r="O256" s="367"/>
      <c r="P256" s="367"/>
      <c r="Q256" s="367"/>
      <c r="R256" s="367"/>
      <c r="S256" s="367"/>
      <c r="T256" s="368"/>
      <c r="U256" s="37" t="s">
        <v>67</v>
      </c>
      <c r="V256" s="356">
        <f>IFERROR(V252/H252,"0")+IFERROR(V253/H253,"0")+IFERROR(V254/H254,"0")+IFERROR(V255/H255,"0")</f>
        <v>0</v>
      </c>
      <c r="W256" s="356">
        <f>IFERROR(W252/H252,"0")+IFERROR(W253/H253,"0")+IFERROR(W254/H254,"0")+IFERROR(W255/H255,"0")</f>
        <v>0</v>
      </c>
      <c r="X256" s="356">
        <f>IFERROR(IF(X252="",0,X252),"0")+IFERROR(IF(X253="",0,X253),"0")+IFERROR(IF(X254="",0,X254),"0")+IFERROR(IF(X255="",0,X255),"0")</f>
        <v>0</v>
      </c>
      <c r="Y256" s="357"/>
      <c r="Z256" s="357"/>
    </row>
    <row r="257" spans="1:53" hidden="1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79"/>
      <c r="N257" s="366" t="s">
        <v>66</v>
      </c>
      <c r="O257" s="367"/>
      <c r="P257" s="367"/>
      <c r="Q257" s="367"/>
      <c r="R257" s="367"/>
      <c r="S257" s="367"/>
      <c r="T257" s="368"/>
      <c r="U257" s="37" t="s">
        <v>65</v>
      </c>
      <c r="V257" s="356">
        <f>IFERROR(SUM(V252:V255),"0")</f>
        <v>0</v>
      </c>
      <c r="W257" s="356">
        <f>IFERROR(SUM(W252:W255),"0")</f>
        <v>0</v>
      </c>
      <c r="X257" s="37"/>
      <c r="Y257" s="357"/>
      <c r="Z257" s="357"/>
    </row>
    <row r="258" spans="1:53" ht="14.25" hidden="1" customHeight="1" x14ac:dyDescent="0.25">
      <c r="A258" s="364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8">
        <v>4607091387766</v>
      </c>
      <c r="E259" s="359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70"/>
      <c r="P259" s="370"/>
      <c r="Q259" s="370"/>
      <c r="R259" s="359"/>
      <c r="S259" s="34"/>
      <c r="T259" s="34"/>
      <c r="U259" s="35" t="s">
        <v>65</v>
      </c>
      <c r="V259" s="354">
        <v>2000</v>
      </c>
      <c r="W259" s="355">
        <f t="shared" ref="W259:W268" si="15">IFERROR(IF(V259="",0,CEILING((V259/$H259),1)*$H259),"")</f>
        <v>2004.6</v>
      </c>
      <c r="X259" s="36">
        <f>IFERROR(IF(W259=0,"",ROUNDUP(W259/H259,0)*0.02175),"")</f>
        <v>5.5897499999999996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58">
        <v>4607091387957</v>
      </c>
      <c r="E260" s="359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70"/>
      <c r="P260" s="370"/>
      <c r="Q260" s="370"/>
      <c r="R260" s="359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58">
        <v>4607091387964</v>
      </c>
      <c r="E261" s="359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70"/>
      <c r="P261" s="370"/>
      <c r="Q261" s="370"/>
      <c r="R261" s="359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58">
        <v>4680115883604</v>
      </c>
      <c r="E262" s="359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2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70"/>
      <c r="P262" s="370"/>
      <c r="Q262" s="370"/>
      <c r="R262" s="359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58">
        <v>4680115883567</v>
      </c>
      <c r="E263" s="359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70"/>
      <c r="P263" s="370"/>
      <c r="Q263" s="370"/>
      <c r="R263" s="359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58">
        <v>4607091381672</v>
      </c>
      <c r="E264" s="359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1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70"/>
      <c r="P264" s="370"/>
      <c r="Q264" s="370"/>
      <c r="R264" s="359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58">
        <v>4607091387537</v>
      </c>
      <c r="E265" s="359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70"/>
      <c r="P265" s="370"/>
      <c r="Q265" s="370"/>
      <c r="R265" s="359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58">
        <v>4607091387513</v>
      </c>
      <c r="E266" s="359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70"/>
      <c r="P266" s="370"/>
      <c r="Q266" s="370"/>
      <c r="R266" s="359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58">
        <v>4680115880511</v>
      </c>
      <c r="E267" s="359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70"/>
      <c r="P267" s="370"/>
      <c r="Q267" s="370"/>
      <c r="R267" s="359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58">
        <v>4680115880412</v>
      </c>
      <c r="E268" s="359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70"/>
      <c r="P268" s="370"/>
      <c r="Q268" s="370"/>
      <c r="R268" s="359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8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79"/>
      <c r="N269" s="366" t="s">
        <v>66</v>
      </c>
      <c r="O269" s="367"/>
      <c r="P269" s="367"/>
      <c r="Q269" s="367"/>
      <c r="R269" s="367"/>
      <c r="S269" s="367"/>
      <c r="T269" s="368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256.41025641025641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257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5.5897499999999996</v>
      </c>
      <c r="Y269" s="357"/>
      <c r="Z269" s="357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79"/>
      <c r="N270" s="366" t="s">
        <v>66</v>
      </c>
      <c r="O270" s="367"/>
      <c r="P270" s="367"/>
      <c r="Q270" s="367"/>
      <c r="R270" s="367"/>
      <c r="S270" s="367"/>
      <c r="T270" s="368"/>
      <c r="U270" s="37" t="s">
        <v>65</v>
      </c>
      <c r="V270" s="356">
        <f>IFERROR(SUM(V259:V268),"0")</f>
        <v>2000</v>
      </c>
      <c r="W270" s="356">
        <f>IFERROR(SUM(W259:W268),"0")</f>
        <v>2004.6</v>
      </c>
      <c r="X270" s="37"/>
      <c r="Y270" s="357"/>
      <c r="Z270" s="357"/>
    </row>
    <row r="271" spans="1:53" ht="14.25" hidden="1" customHeight="1" x14ac:dyDescent="0.25">
      <c r="A271" s="364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58">
        <v>4607091380880</v>
      </c>
      <c r="E272" s="359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4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70"/>
      <c r="P272" s="370"/>
      <c r="Q272" s="370"/>
      <c r="R272" s="359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8">
        <v>4607091384482</v>
      </c>
      <c r="E273" s="359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70"/>
      <c r="P273" s="370"/>
      <c r="Q273" s="370"/>
      <c r="R273" s="359"/>
      <c r="S273" s="34"/>
      <c r="T273" s="34"/>
      <c r="U273" s="35" t="s">
        <v>65</v>
      </c>
      <c r="V273" s="354">
        <v>225</v>
      </c>
      <c r="W273" s="355">
        <f>IFERROR(IF(V273="",0,CEILING((V273/$H273),1)*$H273),"")</f>
        <v>226.2</v>
      </c>
      <c r="X273" s="36">
        <f>IFERROR(IF(W273=0,"",ROUNDUP(W273/H273,0)*0.02175),"")</f>
        <v>0.63074999999999992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8">
        <v>4607091380897</v>
      </c>
      <c r="E274" s="359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4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70"/>
      <c r="P274" s="370"/>
      <c r="Q274" s="370"/>
      <c r="R274" s="359"/>
      <c r="S274" s="34"/>
      <c r="T274" s="34"/>
      <c r="U274" s="35" t="s">
        <v>65</v>
      </c>
      <c r="V274" s="354">
        <v>70</v>
      </c>
      <c r="W274" s="355">
        <f>IFERROR(IF(V274="",0,CEILING((V274/$H274),1)*$H274),"")</f>
        <v>75.600000000000009</v>
      </c>
      <c r="X274" s="36">
        <f>IFERROR(IF(W274=0,"",ROUNDUP(W274/H274,0)*0.02175),"")</f>
        <v>0.19574999999999998</v>
      </c>
      <c r="Y274" s="56"/>
      <c r="Z274" s="57"/>
      <c r="AD274" s="58"/>
      <c r="BA274" s="218" t="s">
        <v>1</v>
      </c>
    </row>
    <row r="275" spans="1:53" x14ac:dyDescent="0.2">
      <c r="A275" s="378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79"/>
      <c r="N275" s="366" t="s">
        <v>66</v>
      </c>
      <c r="O275" s="367"/>
      <c r="P275" s="367"/>
      <c r="Q275" s="367"/>
      <c r="R275" s="367"/>
      <c r="S275" s="367"/>
      <c r="T275" s="368"/>
      <c r="U275" s="37" t="s">
        <v>67</v>
      </c>
      <c r="V275" s="356">
        <f>IFERROR(V272/H272,"0")+IFERROR(V273/H273,"0")+IFERROR(V274/H274,"0")</f>
        <v>37.179487179487182</v>
      </c>
      <c r="W275" s="356">
        <f>IFERROR(W272/H272,"0")+IFERROR(W273/H273,"0")+IFERROR(W274/H274,"0")</f>
        <v>38</v>
      </c>
      <c r="X275" s="356">
        <f>IFERROR(IF(X272="",0,X272),"0")+IFERROR(IF(X273="",0,X273),"0")+IFERROR(IF(X274="",0,X274),"0")</f>
        <v>0.8264999999999999</v>
      </c>
      <c r="Y275" s="357"/>
      <c r="Z275" s="357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79"/>
      <c r="N276" s="366" t="s">
        <v>66</v>
      </c>
      <c r="O276" s="367"/>
      <c r="P276" s="367"/>
      <c r="Q276" s="367"/>
      <c r="R276" s="367"/>
      <c r="S276" s="367"/>
      <c r="T276" s="368"/>
      <c r="U276" s="37" t="s">
        <v>65</v>
      </c>
      <c r="V276" s="356">
        <f>IFERROR(SUM(V272:V274),"0")</f>
        <v>295</v>
      </c>
      <c r="W276" s="356">
        <f>IFERROR(SUM(W272:W274),"0")</f>
        <v>301.8</v>
      </c>
      <c r="X276" s="37"/>
      <c r="Y276" s="357"/>
      <c r="Z276" s="357"/>
    </row>
    <row r="277" spans="1:53" ht="14.25" hidden="1" customHeight="1" x14ac:dyDescent="0.25">
      <c r="A277" s="364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58">
        <v>4607091388374</v>
      </c>
      <c r="E278" s="359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5" t="s">
        <v>419</v>
      </c>
      <c r="O278" s="370"/>
      <c r="P278" s="370"/>
      <c r="Q278" s="370"/>
      <c r="R278" s="359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58">
        <v>4607091388381</v>
      </c>
      <c r="E279" s="359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3" t="s">
        <v>422</v>
      </c>
      <c r="O279" s="370"/>
      <c r="P279" s="370"/>
      <c r="Q279" s="370"/>
      <c r="R279" s="359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58">
        <v>4607091388404</v>
      </c>
      <c r="E280" s="359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70"/>
      <c r="P280" s="370"/>
      <c r="Q280" s="370"/>
      <c r="R280" s="359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78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79"/>
      <c r="N281" s="366" t="s">
        <v>66</v>
      </c>
      <c r="O281" s="367"/>
      <c r="P281" s="367"/>
      <c r="Q281" s="367"/>
      <c r="R281" s="367"/>
      <c r="S281" s="367"/>
      <c r="T281" s="368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hidden="1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79"/>
      <c r="N282" s="366" t="s">
        <v>66</v>
      </c>
      <c r="O282" s="367"/>
      <c r="P282" s="367"/>
      <c r="Q282" s="367"/>
      <c r="R282" s="367"/>
      <c r="S282" s="367"/>
      <c r="T282" s="368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hidden="1" customHeight="1" x14ac:dyDescent="0.25">
      <c r="A283" s="364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58">
        <v>4680115881808</v>
      </c>
      <c r="E284" s="359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70"/>
      <c r="P284" s="370"/>
      <c r="Q284" s="370"/>
      <c r="R284" s="359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58">
        <v>4680115881822</v>
      </c>
      <c r="E285" s="359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70"/>
      <c r="P285" s="370"/>
      <c r="Q285" s="370"/>
      <c r="R285" s="359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58">
        <v>4680115880016</v>
      </c>
      <c r="E286" s="359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70"/>
      <c r="P286" s="370"/>
      <c r="Q286" s="370"/>
      <c r="R286" s="359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78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79"/>
      <c r="N287" s="366" t="s">
        <v>66</v>
      </c>
      <c r="O287" s="367"/>
      <c r="P287" s="367"/>
      <c r="Q287" s="367"/>
      <c r="R287" s="367"/>
      <c r="S287" s="367"/>
      <c r="T287" s="368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79"/>
      <c r="N288" s="366" t="s">
        <v>66</v>
      </c>
      <c r="O288" s="367"/>
      <c r="P288" s="367"/>
      <c r="Q288" s="367"/>
      <c r="R288" s="367"/>
      <c r="S288" s="367"/>
      <c r="T288" s="368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72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64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8">
        <v>4607091387421</v>
      </c>
      <c r="E291" s="359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70"/>
      <c r="P291" s="370"/>
      <c r="Q291" s="370"/>
      <c r="R291" s="359"/>
      <c r="S291" s="34"/>
      <c r="T291" s="34"/>
      <c r="U291" s="35" t="s">
        <v>65</v>
      </c>
      <c r="V291" s="354">
        <v>150</v>
      </c>
      <c r="W291" s="355">
        <f t="shared" ref="W291:W298" si="16">IFERROR(IF(V291="",0,CEILING((V291/$H291),1)*$H291),"")</f>
        <v>151.20000000000002</v>
      </c>
      <c r="X291" s="36">
        <f>IFERROR(IF(W291=0,"",ROUNDUP(W291/H291,0)*0.02175),"")</f>
        <v>0.30449999999999999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58">
        <v>4607091387421</v>
      </c>
      <c r="E292" s="359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70"/>
      <c r="P292" s="370"/>
      <c r="Q292" s="370"/>
      <c r="R292" s="359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58">
        <v>4607091387452</v>
      </c>
      <c r="E293" s="359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70"/>
      <c r="P293" s="370"/>
      <c r="Q293" s="370"/>
      <c r="R293" s="359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58">
        <v>4607091387452</v>
      </c>
      <c r="E294" s="359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70"/>
      <c r="P294" s="370"/>
      <c r="Q294" s="370"/>
      <c r="R294" s="359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58">
        <v>4607091387452</v>
      </c>
      <c r="E295" s="359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70"/>
      <c r="P295" s="370"/>
      <c r="Q295" s="370"/>
      <c r="R295" s="359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58">
        <v>4607091385984</v>
      </c>
      <c r="E296" s="359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70"/>
      <c r="P296" s="370"/>
      <c r="Q296" s="370"/>
      <c r="R296" s="359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58">
        <v>4607091387438</v>
      </c>
      <c r="E297" s="359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70"/>
      <c r="P297" s="370"/>
      <c r="Q297" s="370"/>
      <c r="R297" s="359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58">
        <v>4607091387469</v>
      </c>
      <c r="E298" s="359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70"/>
      <c r="P298" s="370"/>
      <c r="Q298" s="370"/>
      <c r="R298" s="359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8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79"/>
      <c r="N299" s="366" t="s">
        <v>66</v>
      </c>
      <c r="O299" s="367"/>
      <c r="P299" s="367"/>
      <c r="Q299" s="367"/>
      <c r="R299" s="367"/>
      <c r="S299" s="367"/>
      <c r="T299" s="368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13.888888888888888</v>
      </c>
      <c r="W299" s="356">
        <f>IFERROR(W291/H291,"0")+IFERROR(W292/H292,"0")+IFERROR(W293/H293,"0")+IFERROR(W294/H294,"0")+IFERROR(W295/H295,"0")+IFERROR(W296/H296,"0")+IFERROR(W297/H297,"0")+IFERROR(W298/H298,"0")</f>
        <v>14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0.30449999999999999</v>
      </c>
      <c r="Y299" s="357"/>
      <c r="Z299" s="357"/>
    </row>
    <row r="300" spans="1:53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79"/>
      <c r="N300" s="366" t="s">
        <v>66</v>
      </c>
      <c r="O300" s="367"/>
      <c r="P300" s="367"/>
      <c r="Q300" s="367"/>
      <c r="R300" s="367"/>
      <c r="S300" s="367"/>
      <c r="T300" s="368"/>
      <c r="U300" s="37" t="s">
        <v>65</v>
      </c>
      <c r="V300" s="356">
        <f>IFERROR(SUM(V291:V298),"0")</f>
        <v>150</v>
      </c>
      <c r="W300" s="356">
        <f>IFERROR(SUM(W291:W298),"0")</f>
        <v>151.20000000000002</v>
      </c>
      <c r="X300" s="37"/>
      <c r="Y300" s="357"/>
      <c r="Z300" s="357"/>
    </row>
    <row r="301" spans="1:53" ht="14.25" hidden="1" customHeight="1" x14ac:dyDescent="0.25">
      <c r="A301" s="364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58">
        <v>4607091387292</v>
      </c>
      <c r="E302" s="359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70"/>
      <c r="P302" s="370"/>
      <c r="Q302" s="370"/>
      <c r="R302" s="359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58">
        <v>4607091387315</v>
      </c>
      <c r="E303" s="359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70"/>
      <c r="P303" s="370"/>
      <c r="Q303" s="370"/>
      <c r="R303" s="359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78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79"/>
      <c r="N304" s="366" t="s">
        <v>66</v>
      </c>
      <c r="O304" s="367"/>
      <c r="P304" s="367"/>
      <c r="Q304" s="367"/>
      <c r="R304" s="367"/>
      <c r="S304" s="367"/>
      <c r="T304" s="368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79"/>
      <c r="N305" s="366" t="s">
        <v>66</v>
      </c>
      <c r="O305" s="367"/>
      <c r="P305" s="367"/>
      <c r="Q305" s="367"/>
      <c r="R305" s="367"/>
      <c r="S305" s="367"/>
      <c r="T305" s="368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72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64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8">
        <v>4607091383836</v>
      </c>
      <c r="E308" s="359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70"/>
      <c r="P308" s="370"/>
      <c r="Q308" s="370"/>
      <c r="R308" s="359"/>
      <c r="S308" s="34"/>
      <c r="T308" s="34"/>
      <c r="U308" s="35" t="s">
        <v>65</v>
      </c>
      <c r="V308" s="354">
        <v>5.3999999999999986</v>
      </c>
      <c r="W308" s="355">
        <f>IFERROR(IF(V308="",0,CEILING((V308/$H308),1)*$H308),"")</f>
        <v>5.4</v>
      </c>
      <c r="X308" s="36">
        <f>IFERROR(IF(W308=0,"",ROUNDUP(W308/H308,0)*0.00753),"")</f>
        <v>2.2589999999999999E-2</v>
      </c>
      <c r="Y308" s="56"/>
      <c r="Z308" s="57"/>
      <c r="AD308" s="58"/>
      <c r="BA308" s="235" t="s">
        <v>1</v>
      </c>
    </row>
    <row r="309" spans="1:53" x14ac:dyDescent="0.2">
      <c r="A309" s="378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79"/>
      <c r="N309" s="366" t="s">
        <v>66</v>
      </c>
      <c r="O309" s="367"/>
      <c r="P309" s="367"/>
      <c r="Q309" s="367"/>
      <c r="R309" s="367"/>
      <c r="S309" s="367"/>
      <c r="T309" s="368"/>
      <c r="U309" s="37" t="s">
        <v>67</v>
      </c>
      <c r="V309" s="356">
        <f>IFERROR(V308/H308,"0")</f>
        <v>2.9999999999999991</v>
      </c>
      <c r="W309" s="356">
        <f>IFERROR(W308/H308,"0")</f>
        <v>3</v>
      </c>
      <c r="X309" s="356">
        <f>IFERROR(IF(X308="",0,X308),"0")</f>
        <v>2.2589999999999999E-2</v>
      </c>
      <c r="Y309" s="357"/>
      <c r="Z309" s="357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79"/>
      <c r="N310" s="366" t="s">
        <v>66</v>
      </c>
      <c r="O310" s="367"/>
      <c r="P310" s="367"/>
      <c r="Q310" s="367"/>
      <c r="R310" s="367"/>
      <c r="S310" s="367"/>
      <c r="T310" s="368"/>
      <c r="U310" s="37" t="s">
        <v>65</v>
      </c>
      <c r="V310" s="356">
        <f>IFERROR(SUM(V308:V308),"0")</f>
        <v>5.3999999999999986</v>
      </c>
      <c r="W310" s="356">
        <f>IFERROR(SUM(W308:W308),"0")</f>
        <v>5.4</v>
      </c>
      <c r="X310" s="37"/>
      <c r="Y310" s="357"/>
      <c r="Z310" s="357"/>
    </row>
    <row r="311" spans="1:53" ht="14.25" hidden="1" customHeight="1" x14ac:dyDescent="0.25">
      <c r="A311" s="364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58">
        <v>4607091387919</v>
      </c>
      <c r="E312" s="359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70"/>
      <c r="P312" s="370"/>
      <c r="Q312" s="370"/>
      <c r="R312" s="359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78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9"/>
      <c r="N313" s="366" t="s">
        <v>66</v>
      </c>
      <c r="O313" s="367"/>
      <c r="P313" s="367"/>
      <c r="Q313" s="367"/>
      <c r="R313" s="367"/>
      <c r="S313" s="367"/>
      <c r="T313" s="368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79"/>
      <c r="N314" s="366" t="s">
        <v>66</v>
      </c>
      <c r="O314" s="367"/>
      <c r="P314" s="367"/>
      <c r="Q314" s="367"/>
      <c r="R314" s="367"/>
      <c r="S314" s="367"/>
      <c r="T314" s="368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64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58">
        <v>4607091388831</v>
      </c>
      <c r="E316" s="359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6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70"/>
      <c r="P316" s="370"/>
      <c r="Q316" s="370"/>
      <c r="R316" s="359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8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79"/>
      <c r="N317" s="366" t="s">
        <v>66</v>
      </c>
      <c r="O317" s="367"/>
      <c r="P317" s="367"/>
      <c r="Q317" s="367"/>
      <c r="R317" s="367"/>
      <c r="S317" s="367"/>
      <c r="T317" s="368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9"/>
      <c r="N318" s="366" t="s">
        <v>66</v>
      </c>
      <c r="O318" s="367"/>
      <c r="P318" s="367"/>
      <c r="Q318" s="367"/>
      <c r="R318" s="367"/>
      <c r="S318" s="367"/>
      <c r="T318" s="368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64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58">
        <v>4607091383102</v>
      </c>
      <c r="E320" s="359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70"/>
      <c r="P320" s="370"/>
      <c r="Q320" s="370"/>
      <c r="R320" s="359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8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79"/>
      <c r="N321" s="366" t="s">
        <v>66</v>
      </c>
      <c r="O321" s="367"/>
      <c r="P321" s="367"/>
      <c r="Q321" s="367"/>
      <c r="R321" s="367"/>
      <c r="S321" s="367"/>
      <c r="T321" s="368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9"/>
      <c r="N322" s="366" t="s">
        <v>66</v>
      </c>
      <c r="O322" s="367"/>
      <c r="P322" s="367"/>
      <c r="Q322" s="367"/>
      <c r="R322" s="367"/>
      <c r="S322" s="367"/>
      <c r="T322" s="368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362" t="s">
        <v>461</v>
      </c>
      <c r="B323" s="363"/>
      <c r="C323" s="363"/>
      <c r="D323" s="363"/>
      <c r="E323" s="363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  <c r="X323" s="363"/>
      <c r="Y323" s="48"/>
      <c r="Z323" s="48"/>
    </row>
    <row r="324" spans="1:53" ht="16.5" hidden="1" customHeight="1" x14ac:dyDescent="0.25">
      <c r="A324" s="372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64" t="s">
        <v>68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58">
        <v>4607091383928</v>
      </c>
      <c r="E326" s="359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70"/>
      <c r="P326" s="370"/>
      <c r="Q326" s="370"/>
      <c r="R326" s="359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8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9"/>
      <c r="N327" s="366" t="s">
        <v>66</v>
      </c>
      <c r="O327" s="367"/>
      <c r="P327" s="367"/>
      <c r="Q327" s="367"/>
      <c r="R327" s="367"/>
      <c r="S327" s="367"/>
      <c r="T327" s="368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hidden="1" x14ac:dyDescent="0.2">
      <c r="A328" s="365"/>
      <c r="B328" s="365"/>
      <c r="C328" s="365"/>
      <c r="D328" s="365"/>
      <c r="E328" s="365"/>
      <c r="F328" s="365"/>
      <c r="G328" s="365"/>
      <c r="H328" s="365"/>
      <c r="I328" s="365"/>
      <c r="J328" s="365"/>
      <c r="K328" s="365"/>
      <c r="L328" s="365"/>
      <c r="M328" s="379"/>
      <c r="N328" s="366" t="s">
        <v>66</v>
      </c>
      <c r="O328" s="367"/>
      <c r="P328" s="367"/>
      <c r="Q328" s="367"/>
      <c r="R328" s="367"/>
      <c r="S328" s="367"/>
      <c r="T328" s="368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hidden="1" customHeight="1" x14ac:dyDescent="0.2">
      <c r="A329" s="362" t="s">
        <v>465</v>
      </c>
      <c r="B329" s="363"/>
      <c r="C329" s="363"/>
      <c r="D329" s="363"/>
      <c r="E329" s="363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  <c r="X329" s="363"/>
      <c r="Y329" s="48"/>
      <c r="Z329" s="48"/>
    </row>
    <row r="330" spans="1:53" ht="16.5" hidden="1" customHeight="1" x14ac:dyDescent="0.25">
      <c r="A330" s="372" t="s">
        <v>466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50"/>
      <c r="Z330" s="350"/>
    </row>
    <row r="331" spans="1:53" ht="14.25" hidden="1" customHeight="1" x14ac:dyDescent="0.25">
      <c r="A331" s="364" t="s">
        <v>105</v>
      </c>
      <c r="B331" s="365"/>
      <c r="C331" s="365"/>
      <c r="D331" s="365"/>
      <c r="E331" s="365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  <c r="X331" s="365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8">
        <v>4607091383997</v>
      </c>
      <c r="E332" s="359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70"/>
      <c r="P332" s="370"/>
      <c r="Q332" s="370"/>
      <c r="R332" s="359"/>
      <c r="S332" s="34"/>
      <c r="T332" s="34"/>
      <c r="U332" s="35" t="s">
        <v>65</v>
      </c>
      <c r="V332" s="354">
        <v>1000</v>
      </c>
      <c r="W332" s="355">
        <f t="shared" ref="W332:W339" si="17">IFERROR(IF(V332="",0,CEILING((V332/$H332),1)*$H332),"")</f>
        <v>1005</v>
      </c>
      <c r="X332" s="36">
        <f>IFERROR(IF(W332=0,"",ROUNDUP(W332/H332,0)*0.02175),"")</f>
        <v>1.4572499999999999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58">
        <v>4607091383997</v>
      </c>
      <c r="E333" s="359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70"/>
      <c r="P333" s="370"/>
      <c r="Q333" s="370"/>
      <c r="R333" s="359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470</v>
      </c>
      <c r="B334" s="54" t="s">
        <v>471</v>
      </c>
      <c r="C334" s="31">
        <v>4301011326</v>
      </c>
      <c r="D334" s="358">
        <v>4607091384130</v>
      </c>
      <c r="E334" s="359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70"/>
      <c r="P334" s="370"/>
      <c r="Q334" s="370"/>
      <c r="R334" s="359"/>
      <c r="S334" s="34"/>
      <c r="T334" s="34"/>
      <c r="U334" s="35" t="s">
        <v>65</v>
      </c>
      <c r="V334" s="354">
        <v>0</v>
      </c>
      <c r="W334" s="355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58">
        <v>4607091384130</v>
      </c>
      <c r="E335" s="359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70"/>
      <c r="P335" s="370"/>
      <c r="Q335" s="370"/>
      <c r="R335" s="359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58">
        <v>4607091384147</v>
      </c>
      <c r="E336" s="359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70"/>
      <c r="P336" s="370"/>
      <c r="Q336" s="370"/>
      <c r="R336" s="359"/>
      <c r="S336" s="34"/>
      <c r="T336" s="34"/>
      <c r="U336" s="35" t="s">
        <v>65</v>
      </c>
      <c r="V336" s="354">
        <v>400</v>
      </c>
      <c r="W336" s="355">
        <f t="shared" si="17"/>
        <v>405</v>
      </c>
      <c r="X336" s="36">
        <f>IFERROR(IF(W336=0,"",ROUNDUP(W336/H336,0)*0.02175),"")</f>
        <v>0.58724999999999994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58">
        <v>4607091384147</v>
      </c>
      <c r="E337" s="359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65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70"/>
      <c r="P337" s="370"/>
      <c r="Q337" s="370"/>
      <c r="R337" s="359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58">
        <v>4607091384154</v>
      </c>
      <c r="E338" s="359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70"/>
      <c r="P338" s="370"/>
      <c r="Q338" s="370"/>
      <c r="R338" s="359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58">
        <v>4607091384161</v>
      </c>
      <c r="E339" s="359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70"/>
      <c r="P339" s="370"/>
      <c r="Q339" s="370"/>
      <c r="R339" s="359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8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9"/>
      <c r="N340" s="366" t="s">
        <v>66</v>
      </c>
      <c r="O340" s="367"/>
      <c r="P340" s="367"/>
      <c r="Q340" s="367"/>
      <c r="R340" s="367"/>
      <c r="S340" s="367"/>
      <c r="T340" s="368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93.333333333333343</v>
      </c>
      <c r="W340" s="356">
        <f>IFERROR(W332/H332,"0")+IFERROR(W333/H333,"0")+IFERROR(W334/H334,"0")+IFERROR(W335/H335,"0")+IFERROR(W336/H336,"0")+IFERROR(W337/H337,"0")+IFERROR(W338/H338,"0")+IFERROR(W339/H339,"0")</f>
        <v>94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2.0444999999999998</v>
      </c>
      <c r="Y340" s="357"/>
      <c r="Z340" s="357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79"/>
      <c r="N341" s="366" t="s">
        <v>66</v>
      </c>
      <c r="O341" s="367"/>
      <c r="P341" s="367"/>
      <c r="Q341" s="367"/>
      <c r="R341" s="367"/>
      <c r="S341" s="367"/>
      <c r="T341" s="368"/>
      <c r="U341" s="37" t="s">
        <v>65</v>
      </c>
      <c r="V341" s="356">
        <f>IFERROR(SUM(V332:V339),"0")</f>
        <v>1400</v>
      </c>
      <c r="W341" s="356">
        <f>IFERROR(SUM(W332:W339),"0")</f>
        <v>1410</v>
      </c>
      <c r="X341" s="37"/>
      <c r="Y341" s="357"/>
      <c r="Z341" s="357"/>
    </row>
    <row r="342" spans="1:53" ht="14.25" hidden="1" customHeight="1" x14ac:dyDescent="0.25">
      <c r="A342" s="364" t="s">
        <v>97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8">
        <v>4607091383980</v>
      </c>
      <c r="E343" s="359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70"/>
      <c r="P343" s="370"/>
      <c r="Q343" s="370"/>
      <c r="R343" s="359"/>
      <c r="S343" s="34"/>
      <c r="T343" s="34"/>
      <c r="U343" s="35" t="s">
        <v>65</v>
      </c>
      <c r="V343" s="354">
        <v>1000</v>
      </c>
      <c r="W343" s="355">
        <f>IFERROR(IF(V343="",0,CEILING((V343/$H343),1)*$H343),"")</f>
        <v>1005</v>
      </c>
      <c r="X343" s="36">
        <f>IFERROR(IF(W343=0,"",ROUNDUP(W343/H343,0)*0.02175),"")</f>
        <v>1.4572499999999999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58">
        <v>4680115883314</v>
      </c>
      <c r="E344" s="359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2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70"/>
      <c r="P344" s="370"/>
      <c r="Q344" s="370"/>
      <c r="R344" s="359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58">
        <v>4607091384178</v>
      </c>
      <c r="E345" s="359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70"/>
      <c r="P345" s="370"/>
      <c r="Q345" s="370"/>
      <c r="R345" s="359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8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9"/>
      <c r="N346" s="366" t="s">
        <v>66</v>
      </c>
      <c r="O346" s="367"/>
      <c r="P346" s="367"/>
      <c r="Q346" s="367"/>
      <c r="R346" s="367"/>
      <c r="S346" s="367"/>
      <c r="T346" s="368"/>
      <c r="U346" s="37" t="s">
        <v>67</v>
      </c>
      <c r="V346" s="356">
        <f>IFERROR(V343/H343,"0")+IFERROR(V344/H344,"0")+IFERROR(V345/H345,"0")</f>
        <v>66.666666666666671</v>
      </c>
      <c r="W346" s="356">
        <f>IFERROR(W343/H343,"0")+IFERROR(W344/H344,"0")+IFERROR(W345/H345,"0")</f>
        <v>67</v>
      </c>
      <c r="X346" s="356">
        <f>IFERROR(IF(X343="",0,X343),"0")+IFERROR(IF(X344="",0,X344),"0")+IFERROR(IF(X345="",0,X345),"0")</f>
        <v>1.4572499999999999</v>
      </c>
      <c r="Y346" s="357"/>
      <c r="Z346" s="357"/>
    </row>
    <row r="347" spans="1:53" x14ac:dyDescent="0.2">
      <c r="A347" s="365"/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79"/>
      <c r="N347" s="366" t="s">
        <v>66</v>
      </c>
      <c r="O347" s="367"/>
      <c r="P347" s="367"/>
      <c r="Q347" s="367"/>
      <c r="R347" s="367"/>
      <c r="S347" s="367"/>
      <c r="T347" s="368"/>
      <c r="U347" s="37" t="s">
        <v>65</v>
      </c>
      <c r="V347" s="356">
        <f>IFERROR(SUM(V343:V345),"0")</f>
        <v>1000</v>
      </c>
      <c r="W347" s="356">
        <f>IFERROR(SUM(W343:W345),"0")</f>
        <v>1005</v>
      </c>
      <c r="X347" s="37"/>
      <c r="Y347" s="357"/>
      <c r="Z347" s="357"/>
    </row>
    <row r="348" spans="1:53" ht="14.25" hidden="1" customHeight="1" x14ac:dyDescent="0.25">
      <c r="A348" s="364" t="s">
        <v>68</v>
      </c>
      <c r="B348" s="365"/>
      <c r="C348" s="365"/>
      <c r="D348" s="365"/>
      <c r="E348" s="365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  <c r="X348" s="365"/>
      <c r="Y348" s="349"/>
      <c r="Z348" s="349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58">
        <v>4607091383928</v>
      </c>
      <c r="E349" s="359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733" t="s">
        <v>488</v>
      </c>
      <c r="O349" s="370"/>
      <c r="P349" s="370"/>
      <c r="Q349" s="370"/>
      <c r="R349" s="359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58">
        <v>4607091384260</v>
      </c>
      <c r="E350" s="359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70"/>
      <c r="P350" s="370"/>
      <c r="Q350" s="370"/>
      <c r="R350" s="359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8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9"/>
      <c r="N351" s="366" t="s">
        <v>66</v>
      </c>
      <c r="O351" s="367"/>
      <c r="P351" s="367"/>
      <c r="Q351" s="367"/>
      <c r="R351" s="367"/>
      <c r="S351" s="367"/>
      <c r="T351" s="368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hidden="1" x14ac:dyDescent="0.2">
      <c r="A352" s="365"/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79"/>
      <c r="N352" s="366" t="s">
        <v>66</v>
      </c>
      <c r="O352" s="367"/>
      <c r="P352" s="367"/>
      <c r="Q352" s="367"/>
      <c r="R352" s="367"/>
      <c r="S352" s="367"/>
      <c r="T352" s="368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hidden="1" customHeight="1" x14ac:dyDescent="0.25">
      <c r="A353" s="364" t="s">
        <v>203</v>
      </c>
      <c r="B353" s="365"/>
      <c r="C353" s="365"/>
      <c r="D353" s="365"/>
      <c r="E353" s="365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  <c r="X353" s="365"/>
      <c r="Y353" s="349"/>
      <c r="Z353" s="349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58">
        <v>4607091384673</v>
      </c>
      <c r="E354" s="359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70"/>
      <c r="P354" s="370"/>
      <c r="Q354" s="370"/>
      <c r="R354" s="359"/>
      <c r="S354" s="34"/>
      <c r="T354" s="34"/>
      <c r="U354" s="35" t="s">
        <v>65</v>
      </c>
      <c r="V354" s="354">
        <v>200</v>
      </c>
      <c r="W354" s="355">
        <f>IFERROR(IF(V354="",0,CEILING((V354/$H354),1)*$H354),"")</f>
        <v>202.79999999999998</v>
      </c>
      <c r="X354" s="36">
        <f>IFERROR(IF(W354=0,"",ROUNDUP(W354/H354,0)*0.02175),"")</f>
        <v>0.5655</v>
      </c>
      <c r="Y354" s="56"/>
      <c r="Z354" s="57"/>
      <c r="AD354" s="58"/>
      <c r="BA354" s="253" t="s">
        <v>1</v>
      </c>
    </row>
    <row r="355" spans="1:53" x14ac:dyDescent="0.2">
      <c r="A355" s="378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9"/>
      <c r="N355" s="366" t="s">
        <v>66</v>
      </c>
      <c r="O355" s="367"/>
      <c r="P355" s="367"/>
      <c r="Q355" s="367"/>
      <c r="R355" s="367"/>
      <c r="S355" s="367"/>
      <c r="T355" s="368"/>
      <c r="U355" s="37" t="s">
        <v>67</v>
      </c>
      <c r="V355" s="356">
        <f>IFERROR(V354/H354,"0")</f>
        <v>25.641025641025642</v>
      </c>
      <c r="W355" s="356">
        <f>IFERROR(W354/H354,"0")</f>
        <v>26</v>
      </c>
      <c r="X355" s="356">
        <f>IFERROR(IF(X354="",0,X354),"0")</f>
        <v>0.5655</v>
      </c>
      <c r="Y355" s="357"/>
      <c r="Z355" s="357"/>
    </row>
    <row r="356" spans="1:53" x14ac:dyDescent="0.2">
      <c r="A356" s="365"/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79"/>
      <c r="N356" s="366" t="s">
        <v>66</v>
      </c>
      <c r="O356" s="367"/>
      <c r="P356" s="367"/>
      <c r="Q356" s="367"/>
      <c r="R356" s="367"/>
      <c r="S356" s="367"/>
      <c r="T356" s="368"/>
      <c r="U356" s="37" t="s">
        <v>65</v>
      </c>
      <c r="V356" s="356">
        <f>IFERROR(SUM(V354:V354),"0")</f>
        <v>200</v>
      </c>
      <c r="W356" s="356">
        <f>IFERROR(SUM(W354:W354),"0")</f>
        <v>202.79999999999998</v>
      </c>
      <c r="X356" s="37"/>
      <c r="Y356" s="357"/>
      <c r="Z356" s="357"/>
    </row>
    <row r="357" spans="1:53" ht="16.5" hidden="1" customHeight="1" x14ac:dyDescent="0.25">
      <c r="A357" s="372" t="s">
        <v>493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50"/>
      <c r="Z357" s="350"/>
    </row>
    <row r="358" spans="1:53" ht="14.25" hidden="1" customHeight="1" x14ac:dyDescent="0.25">
      <c r="A358" s="364" t="s">
        <v>105</v>
      </c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  <c r="X358" s="365"/>
      <c r="Y358" s="349"/>
      <c r="Z358" s="349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58">
        <v>4607091384185</v>
      </c>
      <c r="E359" s="359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70"/>
      <c r="P359" s="370"/>
      <c r="Q359" s="370"/>
      <c r="R359" s="359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58">
        <v>4607091384192</v>
      </c>
      <c r="E360" s="359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70"/>
      <c r="P360" s="370"/>
      <c r="Q360" s="370"/>
      <c r="R360" s="359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58">
        <v>4680115881907</v>
      </c>
      <c r="E361" s="359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70"/>
      <c r="P361" s="370"/>
      <c r="Q361" s="370"/>
      <c r="R361" s="359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58">
        <v>4680115883925</v>
      </c>
      <c r="E362" s="359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73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70"/>
      <c r="P362" s="370"/>
      <c r="Q362" s="370"/>
      <c r="R362" s="359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58">
        <v>4607091384680</v>
      </c>
      <c r="E363" s="359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70"/>
      <c r="P363" s="370"/>
      <c r="Q363" s="370"/>
      <c r="R363" s="359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8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9"/>
      <c r="N364" s="366" t="s">
        <v>66</v>
      </c>
      <c r="O364" s="367"/>
      <c r="P364" s="367"/>
      <c r="Q364" s="367"/>
      <c r="R364" s="367"/>
      <c r="S364" s="367"/>
      <c r="T364" s="368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hidden="1" x14ac:dyDescent="0.2">
      <c r="A365" s="365"/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79"/>
      <c r="N365" s="366" t="s">
        <v>66</v>
      </c>
      <c r="O365" s="367"/>
      <c r="P365" s="367"/>
      <c r="Q365" s="367"/>
      <c r="R365" s="367"/>
      <c r="S365" s="367"/>
      <c r="T365" s="368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hidden="1" customHeight="1" x14ac:dyDescent="0.25">
      <c r="A366" s="364" t="s">
        <v>60</v>
      </c>
      <c r="B366" s="365"/>
      <c r="C366" s="365"/>
      <c r="D366" s="365"/>
      <c r="E366" s="365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  <c r="X366" s="365"/>
      <c r="Y366" s="349"/>
      <c r="Z366" s="349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58">
        <v>4607091384802</v>
      </c>
      <c r="E367" s="359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70"/>
      <c r="P367" s="370"/>
      <c r="Q367" s="370"/>
      <c r="R367" s="359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58">
        <v>4607091384826</v>
      </c>
      <c r="E368" s="359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67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70"/>
      <c r="P368" s="370"/>
      <c r="Q368" s="370"/>
      <c r="R368" s="359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8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9"/>
      <c r="N369" s="366" t="s">
        <v>66</v>
      </c>
      <c r="O369" s="367"/>
      <c r="P369" s="367"/>
      <c r="Q369" s="367"/>
      <c r="R369" s="367"/>
      <c r="S369" s="367"/>
      <c r="T369" s="368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hidden="1" x14ac:dyDescent="0.2">
      <c r="A370" s="365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79"/>
      <c r="N370" s="366" t="s">
        <v>66</v>
      </c>
      <c r="O370" s="367"/>
      <c r="P370" s="367"/>
      <c r="Q370" s="367"/>
      <c r="R370" s="367"/>
      <c r="S370" s="367"/>
      <c r="T370" s="368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hidden="1" customHeight="1" x14ac:dyDescent="0.25">
      <c r="A371" s="364" t="s">
        <v>68</v>
      </c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5"/>
      <c r="N371" s="365"/>
      <c r="O371" s="365"/>
      <c r="P371" s="365"/>
      <c r="Q371" s="365"/>
      <c r="R371" s="365"/>
      <c r="S371" s="365"/>
      <c r="T371" s="365"/>
      <c r="U371" s="365"/>
      <c r="V371" s="365"/>
      <c r="W371" s="365"/>
      <c r="X371" s="365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58">
        <v>4607091384246</v>
      </c>
      <c r="E372" s="359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70"/>
      <c r="P372" s="370"/>
      <c r="Q372" s="370"/>
      <c r="R372" s="359"/>
      <c r="S372" s="34"/>
      <c r="T372" s="34"/>
      <c r="U372" s="35" t="s">
        <v>65</v>
      </c>
      <c r="V372" s="354">
        <v>200</v>
      </c>
      <c r="W372" s="355">
        <f>IFERROR(IF(V372="",0,CEILING((V372/$H372),1)*$H372),"")</f>
        <v>202.79999999999998</v>
      </c>
      <c r="X372" s="36">
        <f>IFERROR(IF(W372=0,"",ROUNDUP(W372/H372,0)*0.02175),"")</f>
        <v>0.5655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58">
        <v>4680115881976</v>
      </c>
      <c r="E373" s="359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70"/>
      <c r="P373" s="370"/>
      <c r="Q373" s="370"/>
      <c r="R373" s="359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58">
        <v>4607091384253</v>
      </c>
      <c r="E374" s="359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70"/>
      <c r="P374" s="370"/>
      <c r="Q374" s="370"/>
      <c r="R374" s="359"/>
      <c r="S374" s="34"/>
      <c r="T374" s="34"/>
      <c r="U374" s="35" t="s">
        <v>65</v>
      </c>
      <c r="V374" s="354">
        <v>0</v>
      </c>
      <c r="W374" s="355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58">
        <v>4680115881969</v>
      </c>
      <c r="E375" s="359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70"/>
      <c r="P375" s="370"/>
      <c r="Q375" s="370"/>
      <c r="R375" s="359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8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9"/>
      <c r="N376" s="366" t="s">
        <v>66</v>
      </c>
      <c r="O376" s="367"/>
      <c r="P376" s="367"/>
      <c r="Q376" s="367"/>
      <c r="R376" s="367"/>
      <c r="S376" s="367"/>
      <c r="T376" s="368"/>
      <c r="U376" s="37" t="s">
        <v>67</v>
      </c>
      <c r="V376" s="356">
        <f>IFERROR(V372/H372,"0")+IFERROR(V373/H373,"0")+IFERROR(V374/H374,"0")+IFERROR(V375/H375,"0")</f>
        <v>25.641025641025642</v>
      </c>
      <c r="W376" s="356">
        <f>IFERROR(W372/H372,"0")+IFERROR(W373/H373,"0")+IFERROR(W374/H374,"0")+IFERROR(W375/H375,"0")</f>
        <v>26</v>
      </c>
      <c r="X376" s="356">
        <f>IFERROR(IF(X372="",0,X372),"0")+IFERROR(IF(X373="",0,X373),"0")+IFERROR(IF(X374="",0,X374),"0")+IFERROR(IF(X375="",0,X375),"0")</f>
        <v>0.5655</v>
      </c>
      <c r="Y376" s="357"/>
      <c r="Z376" s="357"/>
    </row>
    <row r="377" spans="1:53" x14ac:dyDescent="0.2">
      <c r="A377" s="365"/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79"/>
      <c r="N377" s="366" t="s">
        <v>66</v>
      </c>
      <c r="O377" s="367"/>
      <c r="P377" s="367"/>
      <c r="Q377" s="367"/>
      <c r="R377" s="367"/>
      <c r="S377" s="367"/>
      <c r="T377" s="368"/>
      <c r="U377" s="37" t="s">
        <v>65</v>
      </c>
      <c r="V377" s="356">
        <f>IFERROR(SUM(V372:V375),"0")</f>
        <v>200</v>
      </c>
      <c r="W377" s="356">
        <f>IFERROR(SUM(W372:W375),"0")</f>
        <v>202.79999999999998</v>
      </c>
      <c r="X377" s="37"/>
      <c r="Y377" s="357"/>
      <c r="Z377" s="357"/>
    </row>
    <row r="378" spans="1:53" ht="14.25" hidden="1" customHeight="1" x14ac:dyDescent="0.25">
      <c r="A378" s="364" t="s">
        <v>203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58">
        <v>4607091389357</v>
      </c>
      <c r="E379" s="359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70"/>
      <c r="P379" s="370"/>
      <c r="Q379" s="370"/>
      <c r="R379" s="359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8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9"/>
      <c r="N380" s="366" t="s">
        <v>66</v>
      </c>
      <c r="O380" s="367"/>
      <c r="P380" s="367"/>
      <c r="Q380" s="367"/>
      <c r="R380" s="367"/>
      <c r="S380" s="367"/>
      <c r="T380" s="368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hidden="1" x14ac:dyDescent="0.2">
      <c r="A381" s="365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79"/>
      <c r="N381" s="366" t="s">
        <v>66</v>
      </c>
      <c r="O381" s="367"/>
      <c r="P381" s="367"/>
      <c r="Q381" s="367"/>
      <c r="R381" s="367"/>
      <c r="S381" s="367"/>
      <c r="T381" s="368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hidden="1" customHeight="1" x14ac:dyDescent="0.2">
      <c r="A382" s="362" t="s">
        <v>518</v>
      </c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3"/>
      <c r="N382" s="363"/>
      <c r="O382" s="363"/>
      <c r="P382" s="363"/>
      <c r="Q382" s="363"/>
      <c r="R382" s="363"/>
      <c r="S382" s="363"/>
      <c r="T382" s="363"/>
      <c r="U382" s="363"/>
      <c r="V382" s="363"/>
      <c r="W382" s="363"/>
      <c r="X382" s="363"/>
      <c r="Y382" s="48"/>
      <c r="Z382" s="48"/>
    </row>
    <row r="383" spans="1:53" ht="16.5" hidden="1" customHeight="1" x14ac:dyDescent="0.25">
      <c r="A383" s="372" t="s">
        <v>519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50"/>
      <c r="Z383" s="350"/>
    </row>
    <row r="384" spans="1:53" ht="14.25" hidden="1" customHeight="1" x14ac:dyDescent="0.25">
      <c r="A384" s="364" t="s">
        <v>105</v>
      </c>
      <c r="B384" s="365"/>
      <c r="C384" s="365"/>
      <c r="D384" s="365"/>
      <c r="E384" s="365"/>
      <c r="F384" s="365"/>
      <c r="G384" s="365"/>
      <c r="H384" s="365"/>
      <c r="I384" s="365"/>
      <c r="J384" s="365"/>
      <c r="K384" s="365"/>
      <c r="L384" s="365"/>
      <c r="M384" s="365"/>
      <c r="N384" s="365"/>
      <c r="O384" s="365"/>
      <c r="P384" s="365"/>
      <c r="Q384" s="365"/>
      <c r="R384" s="365"/>
      <c r="S384" s="365"/>
      <c r="T384" s="365"/>
      <c r="U384" s="365"/>
      <c r="V384" s="365"/>
      <c r="W384" s="365"/>
      <c r="X384" s="365"/>
      <c r="Y384" s="349"/>
      <c r="Z384" s="349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58">
        <v>4607091389708</v>
      </c>
      <c r="E385" s="359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70"/>
      <c r="P385" s="370"/>
      <c r="Q385" s="370"/>
      <c r="R385" s="359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58">
        <v>4607091389692</v>
      </c>
      <c r="E386" s="359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70"/>
      <c r="P386" s="370"/>
      <c r="Q386" s="370"/>
      <c r="R386" s="359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8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9"/>
      <c r="N387" s="366" t="s">
        <v>66</v>
      </c>
      <c r="O387" s="367"/>
      <c r="P387" s="367"/>
      <c r="Q387" s="367"/>
      <c r="R387" s="367"/>
      <c r="S387" s="367"/>
      <c r="T387" s="368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hidden="1" x14ac:dyDescent="0.2">
      <c r="A388" s="365"/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79"/>
      <c r="N388" s="366" t="s">
        <v>66</v>
      </c>
      <c r="O388" s="367"/>
      <c r="P388" s="367"/>
      <c r="Q388" s="367"/>
      <c r="R388" s="367"/>
      <c r="S388" s="367"/>
      <c r="T388" s="368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hidden="1" customHeight="1" x14ac:dyDescent="0.25">
      <c r="A389" s="364" t="s">
        <v>60</v>
      </c>
      <c r="B389" s="365"/>
      <c r="C389" s="365"/>
      <c r="D389" s="365"/>
      <c r="E389" s="365"/>
      <c r="F389" s="365"/>
      <c r="G389" s="365"/>
      <c r="H389" s="365"/>
      <c r="I389" s="365"/>
      <c r="J389" s="365"/>
      <c r="K389" s="365"/>
      <c r="L389" s="365"/>
      <c r="M389" s="365"/>
      <c r="N389" s="365"/>
      <c r="O389" s="365"/>
      <c r="P389" s="365"/>
      <c r="Q389" s="365"/>
      <c r="R389" s="365"/>
      <c r="S389" s="365"/>
      <c r="T389" s="365"/>
      <c r="U389" s="365"/>
      <c r="V389" s="365"/>
      <c r="W389" s="365"/>
      <c r="X389" s="365"/>
      <c r="Y389" s="349"/>
      <c r="Z389" s="349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58">
        <v>4607091389753</v>
      </c>
      <c r="E390" s="359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70"/>
      <c r="P390" s="370"/>
      <c r="Q390" s="370"/>
      <c r="R390" s="359"/>
      <c r="S390" s="34"/>
      <c r="T390" s="34"/>
      <c r="U390" s="35" t="s">
        <v>65</v>
      </c>
      <c r="V390" s="354">
        <v>200</v>
      </c>
      <c r="W390" s="355">
        <f t="shared" ref="W390:W402" si="18">IFERROR(IF(V390="",0,CEILING((V390/$H390),1)*$H390),"")</f>
        <v>201.60000000000002</v>
      </c>
      <c r="X390" s="36">
        <f>IFERROR(IF(W390=0,"",ROUNDUP(W390/H390,0)*0.00753),"")</f>
        <v>0.36143999999999998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58">
        <v>4607091389760</v>
      </c>
      <c r="E391" s="359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70"/>
      <c r="P391" s="370"/>
      <c r="Q391" s="370"/>
      <c r="R391" s="359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4301031175</v>
      </c>
      <c r="D392" s="358">
        <v>4607091389746</v>
      </c>
      <c r="E392" s="359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70"/>
      <c r="P392" s="370"/>
      <c r="Q392" s="370"/>
      <c r="R392" s="359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58">
        <v>4680115882928</v>
      </c>
      <c r="E393" s="359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70"/>
      <c r="P393" s="370"/>
      <c r="Q393" s="370"/>
      <c r="R393" s="359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58">
        <v>4680115883147</v>
      </c>
      <c r="E394" s="359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70"/>
      <c r="P394" s="370"/>
      <c r="Q394" s="370"/>
      <c r="R394" s="359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4301031178</v>
      </c>
      <c r="D395" s="358">
        <v>4607091384338</v>
      </c>
      <c r="E395" s="359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70"/>
      <c r="P395" s="370"/>
      <c r="Q395" s="370"/>
      <c r="R395" s="359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58">
        <v>4680115883154</v>
      </c>
      <c r="E396" s="359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70"/>
      <c r="P396" s="370"/>
      <c r="Q396" s="370"/>
      <c r="R396" s="359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58">
        <v>4607091389524</v>
      </c>
      <c r="E397" s="359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6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70"/>
      <c r="P397" s="370"/>
      <c r="Q397" s="370"/>
      <c r="R397" s="359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58">
        <v>4680115883161</v>
      </c>
      <c r="E398" s="359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70"/>
      <c r="P398" s="370"/>
      <c r="Q398" s="370"/>
      <c r="R398" s="359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58">
        <v>4607091384345</v>
      </c>
      <c r="E399" s="359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6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70"/>
      <c r="P399" s="370"/>
      <c r="Q399" s="370"/>
      <c r="R399" s="359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58">
        <v>4680115883178</v>
      </c>
      <c r="E400" s="359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6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70"/>
      <c r="P400" s="370"/>
      <c r="Q400" s="370"/>
      <c r="R400" s="359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58">
        <v>4607091389531</v>
      </c>
      <c r="E401" s="359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5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70"/>
      <c r="P401" s="370"/>
      <c r="Q401" s="370"/>
      <c r="R401" s="359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58">
        <v>4680115883185</v>
      </c>
      <c r="E402" s="359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6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70"/>
      <c r="P402" s="370"/>
      <c r="Q402" s="370"/>
      <c r="R402" s="359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8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9"/>
      <c r="N403" s="366" t="s">
        <v>66</v>
      </c>
      <c r="O403" s="367"/>
      <c r="P403" s="367"/>
      <c r="Q403" s="367"/>
      <c r="R403" s="367"/>
      <c r="S403" s="367"/>
      <c r="T403" s="368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47.61904761904762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48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0.36143999999999998</v>
      </c>
      <c r="Y403" s="357"/>
      <c r="Z403" s="357"/>
    </row>
    <row r="404" spans="1:53" x14ac:dyDescent="0.2">
      <c r="A404" s="365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79"/>
      <c r="N404" s="366" t="s">
        <v>66</v>
      </c>
      <c r="O404" s="367"/>
      <c r="P404" s="367"/>
      <c r="Q404" s="367"/>
      <c r="R404" s="367"/>
      <c r="S404" s="367"/>
      <c r="T404" s="368"/>
      <c r="U404" s="37" t="s">
        <v>65</v>
      </c>
      <c r="V404" s="356">
        <f>IFERROR(SUM(V390:V402),"0")</f>
        <v>200</v>
      </c>
      <c r="W404" s="356">
        <f>IFERROR(SUM(W390:W402),"0")</f>
        <v>201.60000000000002</v>
      </c>
      <c r="X404" s="37"/>
      <c r="Y404" s="357"/>
      <c r="Z404" s="357"/>
    </row>
    <row r="405" spans="1:53" ht="14.25" hidden="1" customHeight="1" x14ac:dyDescent="0.25">
      <c r="A405" s="364" t="s">
        <v>68</v>
      </c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5"/>
      <c r="N405" s="365"/>
      <c r="O405" s="365"/>
      <c r="P405" s="365"/>
      <c r="Q405" s="365"/>
      <c r="R405" s="365"/>
      <c r="S405" s="365"/>
      <c r="T405" s="365"/>
      <c r="U405" s="365"/>
      <c r="V405" s="365"/>
      <c r="W405" s="365"/>
      <c r="X405" s="365"/>
      <c r="Y405" s="349"/>
      <c r="Z405" s="349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58">
        <v>4607091389685</v>
      </c>
      <c r="E406" s="359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70"/>
      <c r="P406" s="370"/>
      <c r="Q406" s="370"/>
      <c r="R406" s="359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58">
        <v>4607091389654</v>
      </c>
      <c r="E407" s="359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70"/>
      <c r="P407" s="370"/>
      <c r="Q407" s="370"/>
      <c r="R407" s="359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58">
        <v>4607091384352</v>
      </c>
      <c r="E408" s="359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70"/>
      <c r="P408" s="370"/>
      <c r="Q408" s="370"/>
      <c r="R408" s="359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58">
        <v>4607091389661</v>
      </c>
      <c r="E409" s="359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7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70"/>
      <c r="P409" s="370"/>
      <c r="Q409" s="370"/>
      <c r="R409" s="359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8"/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79"/>
      <c r="N410" s="366" t="s">
        <v>66</v>
      </c>
      <c r="O410" s="367"/>
      <c r="P410" s="367"/>
      <c r="Q410" s="367"/>
      <c r="R410" s="367"/>
      <c r="S410" s="367"/>
      <c r="T410" s="368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hidden="1" x14ac:dyDescent="0.2">
      <c r="A411" s="365"/>
      <c r="B411" s="365"/>
      <c r="C411" s="365"/>
      <c r="D411" s="365"/>
      <c r="E411" s="365"/>
      <c r="F411" s="365"/>
      <c r="G411" s="365"/>
      <c r="H411" s="365"/>
      <c r="I411" s="365"/>
      <c r="J411" s="365"/>
      <c r="K411" s="365"/>
      <c r="L411" s="365"/>
      <c r="M411" s="379"/>
      <c r="N411" s="366" t="s">
        <v>66</v>
      </c>
      <c r="O411" s="367"/>
      <c r="P411" s="367"/>
      <c r="Q411" s="367"/>
      <c r="R411" s="367"/>
      <c r="S411" s="367"/>
      <c r="T411" s="368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hidden="1" customHeight="1" x14ac:dyDescent="0.25">
      <c r="A412" s="364" t="s">
        <v>203</v>
      </c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65"/>
      <c r="N412" s="365"/>
      <c r="O412" s="365"/>
      <c r="P412" s="365"/>
      <c r="Q412" s="365"/>
      <c r="R412" s="365"/>
      <c r="S412" s="365"/>
      <c r="T412" s="365"/>
      <c r="U412" s="365"/>
      <c r="V412" s="365"/>
      <c r="W412" s="365"/>
      <c r="X412" s="365"/>
      <c r="Y412" s="349"/>
      <c r="Z412" s="349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58">
        <v>4680115881648</v>
      </c>
      <c r="E413" s="359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70"/>
      <c r="P413" s="370"/>
      <c r="Q413" s="370"/>
      <c r="R413" s="359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8"/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79"/>
      <c r="N414" s="366" t="s">
        <v>66</v>
      </c>
      <c r="O414" s="367"/>
      <c r="P414" s="367"/>
      <c r="Q414" s="367"/>
      <c r="R414" s="367"/>
      <c r="S414" s="367"/>
      <c r="T414" s="368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hidden="1" x14ac:dyDescent="0.2">
      <c r="A415" s="365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79"/>
      <c r="N415" s="366" t="s">
        <v>66</v>
      </c>
      <c r="O415" s="367"/>
      <c r="P415" s="367"/>
      <c r="Q415" s="367"/>
      <c r="R415" s="367"/>
      <c r="S415" s="367"/>
      <c r="T415" s="368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hidden="1" customHeight="1" x14ac:dyDescent="0.25">
      <c r="A416" s="364" t="s">
        <v>83</v>
      </c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5"/>
      <c r="N416" s="365"/>
      <c r="O416" s="365"/>
      <c r="P416" s="365"/>
      <c r="Q416" s="365"/>
      <c r="R416" s="365"/>
      <c r="S416" s="365"/>
      <c r="T416" s="365"/>
      <c r="U416" s="365"/>
      <c r="V416" s="365"/>
      <c r="W416" s="365"/>
      <c r="X416" s="365"/>
      <c r="Y416" s="349"/>
      <c r="Z416" s="349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58">
        <v>4680115884359</v>
      </c>
      <c r="E417" s="359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47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70"/>
      <c r="P417" s="370"/>
      <c r="Q417" s="370"/>
      <c r="R417" s="359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58">
        <v>4680115884335</v>
      </c>
      <c r="E418" s="359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70"/>
      <c r="P418" s="370"/>
      <c r="Q418" s="370"/>
      <c r="R418" s="359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58">
        <v>4680115884342</v>
      </c>
      <c r="E419" s="359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70"/>
      <c r="P419" s="370"/>
      <c r="Q419" s="370"/>
      <c r="R419" s="359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58">
        <v>4680115884113</v>
      </c>
      <c r="E420" s="359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4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70"/>
      <c r="P420" s="370"/>
      <c r="Q420" s="370"/>
      <c r="R420" s="359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78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79"/>
      <c r="N421" s="366" t="s">
        <v>66</v>
      </c>
      <c r="O421" s="367"/>
      <c r="P421" s="367"/>
      <c r="Q421" s="367"/>
      <c r="R421" s="367"/>
      <c r="S421" s="367"/>
      <c r="T421" s="368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79"/>
      <c r="N422" s="366" t="s">
        <v>66</v>
      </c>
      <c r="O422" s="367"/>
      <c r="P422" s="367"/>
      <c r="Q422" s="367"/>
      <c r="R422" s="367"/>
      <c r="S422" s="367"/>
      <c r="T422" s="368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hidden="1" customHeight="1" x14ac:dyDescent="0.25">
      <c r="A423" s="372" t="s">
        <v>570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50"/>
      <c r="Z423" s="350"/>
    </row>
    <row r="424" spans="1:53" ht="14.25" hidden="1" customHeight="1" x14ac:dyDescent="0.25">
      <c r="A424" s="364" t="s">
        <v>97</v>
      </c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65"/>
      <c r="N424" s="365"/>
      <c r="O424" s="365"/>
      <c r="P424" s="365"/>
      <c r="Q424" s="365"/>
      <c r="R424" s="365"/>
      <c r="S424" s="365"/>
      <c r="T424" s="365"/>
      <c r="U424" s="365"/>
      <c r="V424" s="365"/>
      <c r="W424" s="365"/>
      <c r="X424" s="365"/>
      <c r="Y424" s="349"/>
      <c r="Z424" s="349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58">
        <v>4607091389388</v>
      </c>
      <c r="E425" s="359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4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70"/>
      <c r="P425" s="370"/>
      <c r="Q425" s="370"/>
      <c r="R425" s="359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58">
        <v>4607091389364</v>
      </c>
      <c r="E426" s="359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70"/>
      <c r="P426" s="370"/>
      <c r="Q426" s="370"/>
      <c r="R426" s="359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8"/>
      <c r="B427" s="365"/>
      <c r="C427" s="365"/>
      <c r="D427" s="365"/>
      <c r="E427" s="365"/>
      <c r="F427" s="365"/>
      <c r="G427" s="365"/>
      <c r="H427" s="365"/>
      <c r="I427" s="365"/>
      <c r="J427" s="365"/>
      <c r="K427" s="365"/>
      <c r="L427" s="365"/>
      <c r="M427" s="379"/>
      <c r="N427" s="366" t="s">
        <v>66</v>
      </c>
      <c r="O427" s="367"/>
      <c r="P427" s="367"/>
      <c r="Q427" s="367"/>
      <c r="R427" s="367"/>
      <c r="S427" s="367"/>
      <c r="T427" s="368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hidden="1" x14ac:dyDescent="0.2">
      <c r="A428" s="365"/>
      <c r="B428" s="365"/>
      <c r="C428" s="365"/>
      <c r="D428" s="365"/>
      <c r="E428" s="365"/>
      <c r="F428" s="365"/>
      <c r="G428" s="365"/>
      <c r="H428" s="365"/>
      <c r="I428" s="365"/>
      <c r="J428" s="365"/>
      <c r="K428" s="365"/>
      <c r="L428" s="365"/>
      <c r="M428" s="379"/>
      <c r="N428" s="366" t="s">
        <v>66</v>
      </c>
      <c r="O428" s="367"/>
      <c r="P428" s="367"/>
      <c r="Q428" s="367"/>
      <c r="R428" s="367"/>
      <c r="S428" s="367"/>
      <c r="T428" s="368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hidden="1" customHeight="1" x14ac:dyDescent="0.25">
      <c r="A429" s="364" t="s">
        <v>60</v>
      </c>
      <c r="B429" s="365"/>
      <c r="C429" s="365"/>
      <c r="D429" s="365"/>
      <c r="E429" s="365"/>
      <c r="F429" s="365"/>
      <c r="G429" s="365"/>
      <c r="H429" s="365"/>
      <c r="I429" s="365"/>
      <c r="J429" s="365"/>
      <c r="K429" s="365"/>
      <c r="L429" s="365"/>
      <c r="M429" s="365"/>
      <c r="N429" s="365"/>
      <c r="O429" s="365"/>
      <c r="P429" s="365"/>
      <c r="Q429" s="365"/>
      <c r="R429" s="365"/>
      <c r="S429" s="365"/>
      <c r="T429" s="365"/>
      <c r="U429" s="365"/>
      <c r="V429" s="365"/>
      <c r="W429" s="365"/>
      <c r="X429" s="365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58">
        <v>4607091389739</v>
      </c>
      <c r="E430" s="359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4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70"/>
      <c r="P430" s="370"/>
      <c r="Q430" s="370"/>
      <c r="R430" s="359"/>
      <c r="S430" s="34"/>
      <c r="T430" s="34"/>
      <c r="U430" s="35" t="s">
        <v>65</v>
      </c>
      <c r="V430" s="354">
        <v>200</v>
      </c>
      <c r="W430" s="355">
        <f t="shared" ref="W430:W436" si="20">IFERROR(IF(V430="",0,CEILING((V430/$H430),1)*$H430),"")</f>
        <v>201.60000000000002</v>
      </c>
      <c r="X430" s="36">
        <f>IFERROR(IF(W430=0,"",ROUNDUP(W430/H430,0)*0.00753),"")</f>
        <v>0.36143999999999998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58">
        <v>4680115883048</v>
      </c>
      <c r="E431" s="359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70"/>
      <c r="P431" s="370"/>
      <c r="Q431" s="370"/>
      <c r="R431" s="359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58">
        <v>4607091389425</v>
      </c>
      <c r="E432" s="359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70"/>
      <c r="P432" s="370"/>
      <c r="Q432" s="370"/>
      <c r="R432" s="359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58">
        <v>4680115882911</v>
      </c>
      <c r="E433" s="359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70"/>
      <c r="P433" s="370"/>
      <c r="Q433" s="370"/>
      <c r="R433" s="359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58">
        <v>4680115880771</v>
      </c>
      <c r="E434" s="359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70"/>
      <c r="P434" s="370"/>
      <c r="Q434" s="370"/>
      <c r="R434" s="359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58">
        <v>4607091389500</v>
      </c>
      <c r="E435" s="359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70"/>
      <c r="P435" s="370"/>
      <c r="Q435" s="370"/>
      <c r="R435" s="359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58">
        <v>4680115881983</v>
      </c>
      <c r="E436" s="359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0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70"/>
      <c r="P436" s="370"/>
      <c r="Q436" s="370"/>
      <c r="R436" s="359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8"/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79"/>
      <c r="N437" s="366" t="s">
        <v>66</v>
      </c>
      <c r="O437" s="367"/>
      <c r="P437" s="367"/>
      <c r="Q437" s="367"/>
      <c r="R437" s="367"/>
      <c r="S437" s="367"/>
      <c r="T437" s="368"/>
      <c r="U437" s="37" t="s">
        <v>67</v>
      </c>
      <c r="V437" s="356">
        <f>IFERROR(V430/H430,"0")+IFERROR(V431/H431,"0")+IFERROR(V432/H432,"0")+IFERROR(V433/H433,"0")+IFERROR(V434/H434,"0")+IFERROR(V435/H435,"0")+IFERROR(V436/H436,"0")</f>
        <v>47.61904761904762</v>
      </c>
      <c r="W437" s="356">
        <f>IFERROR(W430/H430,"0")+IFERROR(W431/H431,"0")+IFERROR(W432/H432,"0")+IFERROR(W433/H433,"0")+IFERROR(W434/H434,"0")+IFERROR(W435/H435,"0")+IFERROR(W436/H436,"0")</f>
        <v>48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0.36143999999999998</v>
      </c>
      <c r="Y437" s="357"/>
      <c r="Z437" s="357"/>
    </row>
    <row r="438" spans="1:53" x14ac:dyDescent="0.2">
      <c r="A438" s="365"/>
      <c r="B438" s="365"/>
      <c r="C438" s="365"/>
      <c r="D438" s="365"/>
      <c r="E438" s="365"/>
      <c r="F438" s="365"/>
      <c r="G438" s="365"/>
      <c r="H438" s="365"/>
      <c r="I438" s="365"/>
      <c r="J438" s="365"/>
      <c r="K438" s="365"/>
      <c r="L438" s="365"/>
      <c r="M438" s="379"/>
      <c r="N438" s="366" t="s">
        <v>66</v>
      </c>
      <c r="O438" s="367"/>
      <c r="P438" s="367"/>
      <c r="Q438" s="367"/>
      <c r="R438" s="367"/>
      <c r="S438" s="367"/>
      <c r="T438" s="368"/>
      <c r="U438" s="37" t="s">
        <v>65</v>
      </c>
      <c r="V438" s="356">
        <f>IFERROR(SUM(V430:V436),"0")</f>
        <v>200</v>
      </c>
      <c r="W438" s="356">
        <f>IFERROR(SUM(W430:W436),"0")</f>
        <v>201.60000000000002</v>
      </c>
      <c r="X438" s="37"/>
      <c r="Y438" s="357"/>
      <c r="Z438" s="357"/>
    </row>
    <row r="439" spans="1:53" ht="14.25" hidden="1" customHeight="1" x14ac:dyDescent="0.25">
      <c r="A439" s="364" t="s">
        <v>92</v>
      </c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5"/>
      <c r="N439" s="365"/>
      <c r="O439" s="365"/>
      <c r="P439" s="365"/>
      <c r="Q439" s="365"/>
      <c r="R439" s="365"/>
      <c r="S439" s="365"/>
      <c r="T439" s="365"/>
      <c r="U439" s="365"/>
      <c r="V439" s="365"/>
      <c r="W439" s="365"/>
      <c r="X439" s="365"/>
      <c r="Y439" s="349"/>
      <c r="Z439" s="349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58">
        <v>4680115884090</v>
      </c>
      <c r="E440" s="359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4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70"/>
      <c r="P440" s="370"/>
      <c r="Q440" s="370"/>
      <c r="R440" s="359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8"/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79"/>
      <c r="N441" s="366" t="s">
        <v>66</v>
      </c>
      <c r="O441" s="367"/>
      <c r="P441" s="367"/>
      <c r="Q441" s="367"/>
      <c r="R441" s="367"/>
      <c r="S441" s="367"/>
      <c r="T441" s="368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hidden="1" x14ac:dyDescent="0.2">
      <c r="A442" s="365"/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79"/>
      <c r="N442" s="366" t="s">
        <v>66</v>
      </c>
      <c r="O442" s="367"/>
      <c r="P442" s="367"/>
      <c r="Q442" s="367"/>
      <c r="R442" s="367"/>
      <c r="S442" s="367"/>
      <c r="T442" s="368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hidden="1" customHeight="1" x14ac:dyDescent="0.25">
      <c r="A443" s="364" t="s">
        <v>591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58">
        <v>4680115884564</v>
      </c>
      <c r="E444" s="359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6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70"/>
      <c r="P444" s="370"/>
      <c r="Q444" s="370"/>
      <c r="R444" s="359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8"/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79"/>
      <c r="N445" s="366" t="s">
        <v>66</v>
      </c>
      <c r="O445" s="367"/>
      <c r="P445" s="367"/>
      <c r="Q445" s="367"/>
      <c r="R445" s="367"/>
      <c r="S445" s="367"/>
      <c r="T445" s="368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hidden="1" x14ac:dyDescent="0.2">
      <c r="A446" s="365"/>
      <c r="B446" s="365"/>
      <c r="C446" s="365"/>
      <c r="D446" s="365"/>
      <c r="E446" s="365"/>
      <c r="F446" s="365"/>
      <c r="G446" s="365"/>
      <c r="H446" s="365"/>
      <c r="I446" s="365"/>
      <c r="J446" s="365"/>
      <c r="K446" s="365"/>
      <c r="L446" s="365"/>
      <c r="M446" s="379"/>
      <c r="N446" s="366" t="s">
        <v>66</v>
      </c>
      <c r="O446" s="367"/>
      <c r="P446" s="367"/>
      <c r="Q446" s="367"/>
      <c r="R446" s="367"/>
      <c r="S446" s="367"/>
      <c r="T446" s="368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hidden="1" customHeight="1" x14ac:dyDescent="0.2">
      <c r="A447" s="362" t="s">
        <v>594</v>
      </c>
      <c r="B447" s="363"/>
      <c r="C447" s="363"/>
      <c r="D447" s="363"/>
      <c r="E447" s="363"/>
      <c r="F447" s="363"/>
      <c r="G447" s="363"/>
      <c r="H447" s="363"/>
      <c r="I447" s="363"/>
      <c r="J447" s="363"/>
      <c r="K447" s="363"/>
      <c r="L447" s="363"/>
      <c r="M447" s="363"/>
      <c r="N447" s="363"/>
      <c r="O447" s="363"/>
      <c r="P447" s="363"/>
      <c r="Q447" s="363"/>
      <c r="R447" s="363"/>
      <c r="S447" s="363"/>
      <c r="T447" s="363"/>
      <c r="U447" s="363"/>
      <c r="V447" s="363"/>
      <c r="W447" s="363"/>
      <c r="X447" s="363"/>
      <c r="Y447" s="48"/>
      <c r="Z447" s="48"/>
    </row>
    <row r="448" spans="1:53" ht="16.5" hidden="1" customHeight="1" x14ac:dyDescent="0.25">
      <c r="A448" s="372" t="s">
        <v>594</v>
      </c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65"/>
      <c r="N448" s="365"/>
      <c r="O448" s="365"/>
      <c r="P448" s="365"/>
      <c r="Q448" s="365"/>
      <c r="R448" s="365"/>
      <c r="S448" s="365"/>
      <c r="T448" s="365"/>
      <c r="U448" s="365"/>
      <c r="V448" s="365"/>
      <c r="W448" s="365"/>
      <c r="X448" s="365"/>
      <c r="Y448" s="350"/>
      <c r="Z448" s="350"/>
    </row>
    <row r="449" spans="1:53" ht="14.25" hidden="1" customHeight="1" x14ac:dyDescent="0.25">
      <c r="A449" s="364" t="s">
        <v>105</v>
      </c>
      <c r="B449" s="365"/>
      <c r="C449" s="365"/>
      <c r="D449" s="365"/>
      <c r="E449" s="365"/>
      <c r="F449" s="365"/>
      <c r="G449" s="365"/>
      <c r="H449" s="365"/>
      <c r="I449" s="365"/>
      <c r="J449" s="365"/>
      <c r="K449" s="365"/>
      <c r="L449" s="365"/>
      <c r="M449" s="365"/>
      <c r="N449" s="365"/>
      <c r="O449" s="365"/>
      <c r="P449" s="365"/>
      <c r="Q449" s="365"/>
      <c r="R449" s="365"/>
      <c r="S449" s="365"/>
      <c r="T449" s="365"/>
      <c r="U449" s="365"/>
      <c r="V449" s="365"/>
      <c r="W449" s="365"/>
      <c r="X449" s="365"/>
      <c r="Y449" s="349"/>
      <c r="Z449" s="349"/>
    </row>
    <row r="450" spans="1:53" ht="27" hidden="1" customHeight="1" x14ac:dyDescent="0.25">
      <c r="A450" s="54" t="s">
        <v>595</v>
      </c>
      <c r="B450" s="54" t="s">
        <v>596</v>
      </c>
      <c r="C450" s="31">
        <v>4301011371</v>
      </c>
      <c r="D450" s="358">
        <v>4607091389067</v>
      </c>
      <c r="E450" s="359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60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70"/>
      <c r="P450" s="370"/>
      <c r="Q450" s="370"/>
      <c r="R450" s="359"/>
      <c r="S450" s="34"/>
      <c r="T450" s="34"/>
      <c r="U450" s="35" t="s">
        <v>65</v>
      </c>
      <c r="V450" s="354">
        <v>0</v>
      </c>
      <c r="W450" s="355">
        <f t="shared" ref="W450:W467" si="21">IFERROR(IF(V450="",0,CEILING((V450/$H450),1)*$H450),"")</f>
        <v>0</v>
      </c>
      <c r="X450" s="36" t="str">
        <f t="shared" ref="X450:X458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4301011795</v>
      </c>
      <c r="D451" s="358">
        <v>4607091389067</v>
      </c>
      <c r="E451" s="359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9" t="s">
        <v>598</v>
      </c>
      <c r="O451" s="370"/>
      <c r="P451" s="370"/>
      <c r="Q451" s="370"/>
      <c r="R451" s="359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58">
        <v>4607091383522</v>
      </c>
      <c r="E452" s="359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70"/>
      <c r="P452" s="370"/>
      <c r="Q452" s="370"/>
      <c r="R452" s="359"/>
      <c r="S452" s="34"/>
      <c r="T452" s="34"/>
      <c r="U452" s="35" t="s">
        <v>65</v>
      </c>
      <c r="V452" s="354">
        <v>200</v>
      </c>
      <c r="W452" s="355">
        <f t="shared" si="21"/>
        <v>200.64000000000001</v>
      </c>
      <c r="X452" s="36">
        <f t="shared" si="22"/>
        <v>0.45448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599</v>
      </c>
      <c r="B453" s="54" t="s">
        <v>601</v>
      </c>
      <c r="C453" s="31">
        <v>4301011779</v>
      </c>
      <c r="D453" s="358">
        <v>4607091383522</v>
      </c>
      <c r="E453" s="359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9" t="s">
        <v>602</v>
      </c>
      <c r="O453" s="370"/>
      <c r="P453" s="370"/>
      <c r="Q453" s="370"/>
      <c r="R453" s="359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603</v>
      </c>
      <c r="B454" s="54" t="s">
        <v>604</v>
      </c>
      <c r="C454" s="31">
        <v>4301011785</v>
      </c>
      <c r="D454" s="358">
        <v>4607091384437</v>
      </c>
      <c r="E454" s="359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13" t="s">
        <v>605</v>
      </c>
      <c r="O454" s="370"/>
      <c r="P454" s="370"/>
      <c r="Q454" s="370"/>
      <c r="R454" s="359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606</v>
      </c>
      <c r="B455" s="54" t="s">
        <v>607</v>
      </c>
      <c r="C455" s="31">
        <v>4301011774</v>
      </c>
      <c r="D455" s="358">
        <v>4680115884502</v>
      </c>
      <c r="E455" s="359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22" t="s">
        <v>608</v>
      </c>
      <c r="O455" s="370"/>
      <c r="P455" s="370"/>
      <c r="Q455" s="370"/>
      <c r="R455" s="359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609</v>
      </c>
      <c r="B456" s="54" t="s">
        <v>610</v>
      </c>
      <c r="C456" s="31">
        <v>4301011365</v>
      </c>
      <c r="D456" s="358">
        <v>4607091389104</v>
      </c>
      <c r="E456" s="359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70"/>
      <c r="P456" s="370"/>
      <c r="Q456" s="370"/>
      <c r="R456" s="359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609</v>
      </c>
      <c r="B457" s="54" t="s">
        <v>611</v>
      </c>
      <c r="C457" s="31">
        <v>4301011771</v>
      </c>
      <c r="D457" s="358">
        <v>4607091389104</v>
      </c>
      <c r="E457" s="359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710" t="s">
        <v>612</v>
      </c>
      <c r="O457" s="370"/>
      <c r="P457" s="370"/>
      <c r="Q457" s="370"/>
      <c r="R457" s="359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hidden="1" customHeight="1" x14ac:dyDescent="0.25">
      <c r="A458" s="54" t="s">
        <v>613</v>
      </c>
      <c r="B458" s="54" t="s">
        <v>614</v>
      </c>
      <c r="C458" s="31">
        <v>4301011799</v>
      </c>
      <c r="D458" s="358">
        <v>4680115884519</v>
      </c>
      <c r="E458" s="359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674" t="s">
        <v>615</v>
      </c>
      <c r="O458" s="370"/>
      <c r="P458" s="370"/>
      <c r="Q458" s="370"/>
      <c r="R458" s="359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4301011367</v>
      </c>
      <c r="D459" s="358">
        <v>4680115880603</v>
      </c>
      <c r="E459" s="359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4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70"/>
      <c r="P459" s="370"/>
      <c r="Q459" s="370"/>
      <c r="R459" s="359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4301011778</v>
      </c>
      <c r="D460" s="358">
        <v>4680115880603</v>
      </c>
      <c r="E460" s="359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6" t="s">
        <v>619</v>
      </c>
      <c r="O460" s="370"/>
      <c r="P460" s="370"/>
      <c r="Q460" s="370"/>
      <c r="R460" s="359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4301011168</v>
      </c>
      <c r="D461" s="358">
        <v>4607091389999</v>
      </c>
      <c r="E461" s="359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70"/>
      <c r="P461" s="370"/>
      <c r="Q461" s="370"/>
      <c r="R461" s="359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620</v>
      </c>
      <c r="B462" s="54" t="s">
        <v>622</v>
      </c>
      <c r="C462" s="31">
        <v>4301011775</v>
      </c>
      <c r="D462" s="358">
        <v>4607091389999</v>
      </c>
      <c r="E462" s="359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7" t="s">
        <v>623</v>
      </c>
      <c r="O462" s="370"/>
      <c r="P462" s="370"/>
      <c r="Q462" s="370"/>
      <c r="R462" s="359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624</v>
      </c>
      <c r="B463" s="54" t="s">
        <v>625</v>
      </c>
      <c r="C463" s="31">
        <v>4301011372</v>
      </c>
      <c r="D463" s="358">
        <v>4680115882782</v>
      </c>
      <c r="E463" s="359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6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70"/>
      <c r="P463" s="370"/>
      <c r="Q463" s="370"/>
      <c r="R463" s="359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624</v>
      </c>
      <c r="B464" s="54" t="s">
        <v>626</v>
      </c>
      <c r="C464" s="31">
        <v>4301011770</v>
      </c>
      <c r="D464" s="358">
        <v>4680115882782</v>
      </c>
      <c r="E464" s="359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433" t="s">
        <v>627</v>
      </c>
      <c r="O464" s="370"/>
      <c r="P464" s="370"/>
      <c r="Q464" s="370"/>
      <c r="R464" s="359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4301011190</v>
      </c>
      <c r="D465" s="358">
        <v>4607091389098</v>
      </c>
      <c r="E465" s="359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70"/>
      <c r="P465" s="370"/>
      <c r="Q465" s="370"/>
      <c r="R465" s="359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4301011366</v>
      </c>
      <c r="D466" s="358">
        <v>4607091389982</v>
      </c>
      <c r="E466" s="359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2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70"/>
      <c r="P466" s="370"/>
      <c r="Q466" s="370"/>
      <c r="R466" s="359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630</v>
      </c>
      <c r="B467" s="54" t="s">
        <v>632</v>
      </c>
      <c r="C467" s="31">
        <v>4301011784</v>
      </c>
      <c r="D467" s="358">
        <v>4607091389982</v>
      </c>
      <c r="E467" s="359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496" t="s">
        <v>633</v>
      </c>
      <c r="O467" s="370"/>
      <c r="P467" s="370"/>
      <c r="Q467" s="370"/>
      <c r="R467" s="359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8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9"/>
      <c r="N468" s="366" t="s">
        <v>66</v>
      </c>
      <c r="O468" s="367"/>
      <c r="P468" s="367"/>
      <c r="Q468" s="367"/>
      <c r="R468" s="367"/>
      <c r="S468" s="367"/>
      <c r="T468" s="368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37.878787878787875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38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0.45448</v>
      </c>
      <c r="Y468" s="357"/>
      <c r="Z468" s="357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9"/>
      <c r="N469" s="366" t="s">
        <v>66</v>
      </c>
      <c r="O469" s="367"/>
      <c r="P469" s="367"/>
      <c r="Q469" s="367"/>
      <c r="R469" s="367"/>
      <c r="S469" s="367"/>
      <c r="T469" s="368"/>
      <c r="U469" s="37" t="s">
        <v>65</v>
      </c>
      <c r="V469" s="356">
        <f>IFERROR(SUM(V450:V467),"0")</f>
        <v>200</v>
      </c>
      <c r="W469" s="356">
        <f>IFERROR(SUM(W450:W467),"0")</f>
        <v>200.64000000000001</v>
      </c>
      <c r="X469" s="37"/>
      <c r="Y469" s="357"/>
      <c r="Z469" s="357"/>
    </row>
    <row r="470" spans="1:53" ht="14.25" hidden="1" customHeight="1" x14ac:dyDescent="0.25">
      <c r="A470" s="364" t="s">
        <v>97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16.5" hidden="1" customHeight="1" x14ac:dyDescent="0.25">
      <c r="A471" s="54" t="s">
        <v>634</v>
      </c>
      <c r="B471" s="54" t="s">
        <v>635</v>
      </c>
      <c r="C471" s="31">
        <v>4301020222</v>
      </c>
      <c r="D471" s="358">
        <v>4607091388930</v>
      </c>
      <c r="E471" s="359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70"/>
      <c r="P471" s="370"/>
      <c r="Q471" s="370"/>
      <c r="R471" s="359"/>
      <c r="S471" s="34"/>
      <c r="T471" s="34"/>
      <c r="U471" s="35" t="s">
        <v>65</v>
      </c>
      <c r="V471" s="354">
        <v>0</v>
      </c>
      <c r="W471" s="355">
        <f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9" t="s">
        <v>1</v>
      </c>
    </row>
    <row r="472" spans="1:53" ht="16.5" hidden="1" customHeight="1" x14ac:dyDescent="0.25">
      <c r="A472" s="54" t="s">
        <v>636</v>
      </c>
      <c r="B472" s="54" t="s">
        <v>637</v>
      </c>
      <c r="C472" s="31">
        <v>4301020206</v>
      </c>
      <c r="D472" s="358">
        <v>4680115880054</v>
      </c>
      <c r="E472" s="359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5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70"/>
      <c r="P472" s="370"/>
      <c r="Q472" s="370"/>
      <c r="R472" s="359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hidden="1" x14ac:dyDescent="0.2">
      <c r="A473" s="378"/>
      <c r="B473" s="365"/>
      <c r="C473" s="365"/>
      <c r="D473" s="365"/>
      <c r="E473" s="365"/>
      <c r="F473" s="365"/>
      <c r="G473" s="365"/>
      <c r="H473" s="365"/>
      <c r="I473" s="365"/>
      <c r="J473" s="365"/>
      <c r="K473" s="365"/>
      <c r="L473" s="365"/>
      <c r="M473" s="379"/>
      <c r="N473" s="366" t="s">
        <v>66</v>
      </c>
      <c r="O473" s="367"/>
      <c r="P473" s="367"/>
      <c r="Q473" s="367"/>
      <c r="R473" s="367"/>
      <c r="S473" s="367"/>
      <c r="T473" s="368"/>
      <c r="U473" s="37" t="s">
        <v>67</v>
      </c>
      <c r="V473" s="356">
        <f>IFERROR(V471/H471,"0")+IFERROR(V472/H472,"0")</f>
        <v>0</v>
      </c>
      <c r="W473" s="356">
        <f>IFERROR(W471/H471,"0")+IFERROR(W472/H472,"0")</f>
        <v>0</v>
      </c>
      <c r="X473" s="356">
        <f>IFERROR(IF(X471="",0,X471),"0")+IFERROR(IF(X472="",0,X472),"0")</f>
        <v>0</v>
      </c>
      <c r="Y473" s="357"/>
      <c r="Z473" s="357"/>
    </row>
    <row r="474" spans="1:53" hidden="1" x14ac:dyDescent="0.2">
      <c r="A474" s="365"/>
      <c r="B474" s="365"/>
      <c r="C474" s="365"/>
      <c r="D474" s="365"/>
      <c r="E474" s="365"/>
      <c r="F474" s="365"/>
      <c r="G474" s="365"/>
      <c r="H474" s="365"/>
      <c r="I474" s="365"/>
      <c r="J474" s="365"/>
      <c r="K474" s="365"/>
      <c r="L474" s="365"/>
      <c r="M474" s="379"/>
      <c r="N474" s="366" t="s">
        <v>66</v>
      </c>
      <c r="O474" s="367"/>
      <c r="P474" s="367"/>
      <c r="Q474" s="367"/>
      <c r="R474" s="367"/>
      <c r="S474" s="367"/>
      <c r="T474" s="368"/>
      <c r="U474" s="37" t="s">
        <v>65</v>
      </c>
      <c r="V474" s="356">
        <f>IFERROR(SUM(V471:V472),"0")</f>
        <v>0</v>
      </c>
      <c r="W474" s="356">
        <f>IFERROR(SUM(W471:W472),"0")</f>
        <v>0</v>
      </c>
      <c r="X474" s="37"/>
      <c r="Y474" s="357"/>
      <c r="Z474" s="357"/>
    </row>
    <row r="475" spans="1:53" ht="14.25" hidden="1" customHeight="1" x14ac:dyDescent="0.25">
      <c r="A475" s="364" t="s">
        <v>60</v>
      </c>
      <c r="B475" s="365"/>
      <c r="C475" s="365"/>
      <c r="D475" s="365"/>
      <c r="E475" s="365"/>
      <c r="F475" s="365"/>
      <c r="G475" s="365"/>
      <c r="H475" s="365"/>
      <c r="I475" s="365"/>
      <c r="J475" s="365"/>
      <c r="K475" s="365"/>
      <c r="L475" s="365"/>
      <c r="M475" s="365"/>
      <c r="N475" s="365"/>
      <c r="O475" s="365"/>
      <c r="P475" s="365"/>
      <c r="Q475" s="365"/>
      <c r="R475" s="365"/>
      <c r="S475" s="365"/>
      <c r="T475" s="365"/>
      <c r="U475" s="365"/>
      <c r="V475" s="365"/>
      <c r="W475" s="365"/>
      <c r="X475" s="365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58">
        <v>4680115883116</v>
      </c>
      <c r="E476" s="359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6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70"/>
      <c r="P476" s="370"/>
      <c r="Q476" s="370"/>
      <c r="R476" s="359"/>
      <c r="S476" s="34"/>
      <c r="T476" s="34"/>
      <c r="U476" s="35" t="s">
        <v>65</v>
      </c>
      <c r="V476" s="354">
        <v>60</v>
      </c>
      <c r="W476" s="355">
        <f t="shared" ref="W476:W481" si="24">IFERROR(IF(V476="",0,CEILING((V476/$H476),1)*$H476),"")</f>
        <v>63.36</v>
      </c>
      <c r="X476" s="36">
        <f>IFERROR(IF(W476=0,"",ROUNDUP(W476/H476,0)*0.01196),"")</f>
        <v>0.14352000000000001</v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4301031248</v>
      </c>
      <c r="D477" s="358">
        <v>4680115883093</v>
      </c>
      <c r="E477" s="359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70"/>
      <c r="P477" s="370"/>
      <c r="Q477" s="370"/>
      <c r="R477" s="359"/>
      <c r="S477" s="34"/>
      <c r="T477" s="34"/>
      <c r="U477" s="35" t="s">
        <v>65</v>
      </c>
      <c r="V477" s="354">
        <v>0</v>
      </c>
      <c r="W477" s="355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58">
        <v>4680115883109</v>
      </c>
      <c r="E478" s="359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70"/>
      <c r="P478" s="370"/>
      <c r="Q478" s="370"/>
      <c r="R478" s="359"/>
      <c r="S478" s="34"/>
      <c r="T478" s="34"/>
      <c r="U478" s="35" t="s">
        <v>65</v>
      </c>
      <c r="V478" s="354">
        <v>100</v>
      </c>
      <c r="W478" s="355">
        <f t="shared" si="24"/>
        <v>100.32000000000001</v>
      </c>
      <c r="X478" s="36">
        <f>IFERROR(IF(W478=0,"",ROUNDUP(W478/H478,0)*0.01196),"")</f>
        <v>0.22724</v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4301031249</v>
      </c>
      <c r="D479" s="358">
        <v>4680115882072</v>
      </c>
      <c r="E479" s="359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70"/>
      <c r="P479" s="370"/>
      <c r="Q479" s="370"/>
      <c r="R479" s="359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4301031251</v>
      </c>
      <c r="D480" s="358">
        <v>4680115882102</v>
      </c>
      <c r="E480" s="359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4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70"/>
      <c r="P480" s="370"/>
      <c r="Q480" s="370"/>
      <c r="R480" s="359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4301031253</v>
      </c>
      <c r="D481" s="358">
        <v>4680115882096</v>
      </c>
      <c r="E481" s="359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70"/>
      <c r="P481" s="370"/>
      <c r="Q481" s="370"/>
      <c r="R481" s="359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8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79"/>
      <c r="N482" s="366" t="s">
        <v>66</v>
      </c>
      <c r="O482" s="367"/>
      <c r="P482" s="367"/>
      <c r="Q482" s="367"/>
      <c r="R482" s="367"/>
      <c r="S482" s="367"/>
      <c r="T482" s="368"/>
      <c r="U482" s="37" t="s">
        <v>67</v>
      </c>
      <c r="V482" s="356">
        <f>IFERROR(V476/H476,"0")+IFERROR(V477/H477,"0")+IFERROR(V478/H478,"0")+IFERROR(V479/H479,"0")+IFERROR(V480/H480,"0")+IFERROR(V481/H481,"0")</f>
        <v>30.303030303030301</v>
      </c>
      <c r="W482" s="356">
        <f>IFERROR(W476/H476,"0")+IFERROR(W477/H477,"0")+IFERROR(W478/H478,"0")+IFERROR(W479/H479,"0")+IFERROR(W480/H480,"0")+IFERROR(W481/H481,"0")</f>
        <v>31</v>
      </c>
      <c r="X482" s="356">
        <f>IFERROR(IF(X476="",0,X476),"0")+IFERROR(IF(X477="",0,X477),"0")+IFERROR(IF(X478="",0,X478),"0")+IFERROR(IF(X479="",0,X479),"0")+IFERROR(IF(X480="",0,X480),"0")+IFERROR(IF(X481="",0,X481),"0")</f>
        <v>0.37075999999999998</v>
      </c>
      <c r="Y482" s="357"/>
      <c r="Z482" s="357"/>
    </row>
    <row r="483" spans="1:53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9"/>
      <c r="N483" s="366" t="s">
        <v>66</v>
      </c>
      <c r="O483" s="367"/>
      <c r="P483" s="367"/>
      <c r="Q483" s="367"/>
      <c r="R483" s="367"/>
      <c r="S483" s="367"/>
      <c r="T483" s="368"/>
      <c r="U483" s="37" t="s">
        <v>65</v>
      </c>
      <c r="V483" s="356">
        <f>IFERROR(SUM(V476:V481),"0")</f>
        <v>160</v>
      </c>
      <c r="W483" s="356">
        <f>IFERROR(SUM(W476:W481),"0")</f>
        <v>163.68</v>
      </c>
      <c r="X483" s="37"/>
      <c r="Y483" s="357"/>
      <c r="Z483" s="357"/>
    </row>
    <row r="484" spans="1:53" ht="14.25" hidden="1" customHeight="1" x14ac:dyDescent="0.25">
      <c r="A484" s="364" t="s">
        <v>68</v>
      </c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5"/>
      <c r="N484" s="365"/>
      <c r="O484" s="365"/>
      <c r="P484" s="365"/>
      <c r="Q484" s="365"/>
      <c r="R484" s="365"/>
      <c r="S484" s="365"/>
      <c r="T484" s="365"/>
      <c r="U484" s="365"/>
      <c r="V484" s="365"/>
      <c r="W484" s="365"/>
      <c r="X484" s="365"/>
      <c r="Y484" s="349"/>
      <c r="Z484" s="349"/>
    </row>
    <row r="485" spans="1:53" ht="16.5" hidden="1" customHeight="1" x14ac:dyDescent="0.25">
      <c r="A485" s="54" t="s">
        <v>650</v>
      </c>
      <c r="B485" s="54" t="s">
        <v>651</v>
      </c>
      <c r="C485" s="31">
        <v>4301051230</v>
      </c>
      <c r="D485" s="358">
        <v>4607091383409</v>
      </c>
      <c r="E485" s="359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70"/>
      <c r="P485" s="370"/>
      <c r="Q485" s="370"/>
      <c r="R485" s="359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hidden="1" customHeight="1" x14ac:dyDescent="0.25">
      <c r="A486" s="54" t="s">
        <v>652</v>
      </c>
      <c r="B486" s="54" t="s">
        <v>653</v>
      </c>
      <c r="C486" s="31">
        <v>4301051231</v>
      </c>
      <c r="D486" s="358">
        <v>4607091383416</v>
      </c>
      <c r="E486" s="359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70"/>
      <c r="P486" s="370"/>
      <c r="Q486" s="370"/>
      <c r="R486" s="359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4301051058</v>
      </c>
      <c r="D487" s="358">
        <v>4680115883536</v>
      </c>
      <c r="E487" s="359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5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70"/>
      <c r="P487" s="370"/>
      <c r="Q487" s="370"/>
      <c r="R487" s="359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hidden="1" x14ac:dyDescent="0.2">
      <c r="A488" s="378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9"/>
      <c r="N488" s="366" t="s">
        <v>66</v>
      </c>
      <c r="O488" s="367"/>
      <c r="P488" s="367"/>
      <c r="Q488" s="367"/>
      <c r="R488" s="367"/>
      <c r="S488" s="367"/>
      <c r="T488" s="368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hidden="1" x14ac:dyDescent="0.2">
      <c r="A489" s="365"/>
      <c r="B489" s="365"/>
      <c r="C489" s="365"/>
      <c r="D489" s="365"/>
      <c r="E489" s="365"/>
      <c r="F489" s="365"/>
      <c r="G489" s="365"/>
      <c r="H489" s="365"/>
      <c r="I489" s="365"/>
      <c r="J489" s="365"/>
      <c r="K489" s="365"/>
      <c r="L489" s="365"/>
      <c r="M489" s="379"/>
      <c r="N489" s="366" t="s">
        <v>66</v>
      </c>
      <c r="O489" s="367"/>
      <c r="P489" s="367"/>
      <c r="Q489" s="367"/>
      <c r="R489" s="367"/>
      <c r="S489" s="367"/>
      <c r="T489" s="368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hidden="1" customHeight="1" x14ac:dyDescent="0.2">
      <c r="A490" s="362" t="s">
        <v>656</v>
      </c>
      <c r="B490" s="363"/>
      <c r="C490" s="363"/>
      <c r="D490" s="363"/>
      <c r="E490" s="363"/>
      <c r="F490" s="363"/>
      <c r="G490" s="363"/>
      <c r="H490" s="363"/>
      <c r="I490" s="363"/>
      <c r="J490" s="363"/>
      <c r="K490" s="363"/>
      <c r="L490" s="363"/>
      <c r="M490" s="363"/>
      <c r="N490" s="363"/>
      <c r="O490" s="363"/>
      <c r="P490" s="363"/>
      <c r="Q490" s="363"/>
      <c r="R490" s="363"/>
      <c r="S490" s="363"/>
      <c r="T490" s="363"/>
      <c r="U490" s="363"/>
      <c r="V490" s="363"/>
      <c r="W490" s="363"/>
      <c r="X490" s="363"/>
      <c r="Y490" s="48"/>
      <c r="Z490" s="48"/>
    </row>
    <row r="491" spans="1:53" ht="16.5" hidden="1" customHeight="1" x14ac:dyDescent="0.25">
      <c r="A491" s="372" t="s">
        <v>657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50"/>
      <c r="Z491" s="350"/>
    </row>
    <row r="492" spans="1:53" ht="14.25" hidden="1" customHeight="1" x14ac:dyDescent="0.25">
      <c r="A492" s="364" t="s">
        <v>105</v>
      </c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5"/>
      <c r="N492" s="365"/>
      <c r="O492" s="365"/>
      <c r="P492" s="365"/>
      <c r="Q492" s="365"/>
      <c r="R492" s="365"/>
      <c r="S492" s="365"/>
      <c r="T492" s="365"/>
      <c r="U492" s="365"/>
      <c r="V492" s="365"/>
      <c r="W492" s="365"/>
      <c r="X492" s="365"/>
      <c r="Y492" s="349"/>
      <c r="Z492" s="349"/>
    </row>
    <row r="493" spans="1:53" ht="27" hidden="1" customHeight="1" x14ac:dyDescent="0.25">
      <c r="A493" s="54" t="s">
        <v>658</v>
      </c>
      <c r="B493" s="54" t="s">
        <v>659</v>
      </c>
      <c r="C493" s="31">
        <v>4301011763</v>
      </c>
      <c r="D493" s="358">
        <v>4640242181011</v>
      </c>
      <c r="E493" s="359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519" t="s">
        <v>660</v>
      </c>
      <c r="O493" s="370"/>
      <c r="P493" s="370"/>
      <c r="Q493" s="370"/>
      <c r="R493" s="359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4301011585</v>
      </c>
      <c r="D494" s="358">
        <v>4640242180441</v>
      </c>
      <c r="E494" s="359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0" t="s">
        <v>663</v>
      </c>
      <c r="O494" s="370"/>
      <c r="P494" s="370"/>
      <c r="Q494" s="370"/>
      <c r="R494" s="359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4301011584</v>
      </c>
      <c r="D495" s="358">
        <v>4640242180564</v>
      </c>
      <c r="E495" s="359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506" t="s">
        <v>666</v>
      </c>
      <c r="O495" s="370"/>
      <c r="P495" s="370"/>
      <c r="Q495" s="370"/>
      <c r="R495" s="359"/>
      <c r="S495" s="34"/>
      <c r="T495" s="34"/>
      <c r="U495" s="35" t="s">
        <v>65</v>
      </c>
      <c r="V495" s="354">
        <v>100</v>
      </c>
      <c r="W495" s="355">
        <f>IFERROR(IF(V495="",0,CEILING((V495/$H495),1)*$H495),"")</f>
        <v>108</v>
      </c>
      <c r="X495" s="36">
        <f>IFERROR(IF(W495=0,"",ROUNDUP(W495/H495,0)*0.02175),"")</f>
        <v>0.19574999999999998</v>
      </c>
      <c r="Y495" s="56"/>
      <c r="Z495" s="57"/>
      <c r="AD495" s="58"/>
      <c r="BA495" s="332" t="s">
        <v>1</v>
      </c>
    </row>
    <row r="496" spans="1:53" ht="27" hidden="1" customHeight="1" x14ac:dyDescent="0.25">
      <c r="A496" s="54" t="s">
        <v>667</v>
      </c>
      <c r="B496" s="54" t="s">
        <v>668</v>
      </c>
      <c r="C496" s="31">
        <v>4301011762</v>
      </c>
      <c r="D496" s="358">
        <v>4640242180922</v>
      </c>
      <c r="E496" s="359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491" t="s">
        <v>669</v>
      </c>
      <c r="O496" s="370"/>
      <c r="P496" s="370"/>
      <c r="Q496" s="370"/>
      <c r="R496" s="359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670</v>
      </c>
      <c r="B497" s="54" t="s">
        <v>671</v>
      </c>
      <c r="C497" s="31">
        <v>4301011551</v>
      </c>
      <c r="D497" s="358">
        <v>4640242180038</v>
      </c>
      <c r="E497" s="359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629" t="s">
        <v>672</v>
      </c>
      <c r="O497" s="370"/>
      <c r="P497" s="370"/>
      <c r="Q497" s="370"/>
      <c r="R497" s="359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x14ac:dyDescent="0.2">
      <c r="A498" s="378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9"/>
      <c r="N498" s="366" t="s">
        <v>66</v>
      </c>
      <c r="O498" s="367"/>
      <c r="P498" s="367"/>
      <c r="Q498" s="367"/>
      <c r="R498" s="367"/>
      <c r="S498" s="367"/>
      <c r="T498" s="368"/>
      <c r="U498" s="37" t="s">
        <v>67</v>
      </c>
      <c r="V498" s="356">
        <f>IFERROR(V493/H493,"0")+IFERROR(V494/H494,"0")+IFERROR(V495/H495,"0")+IFERROR(V496/H496,"0")+IFERROR(V497/H497,"0")</f>
        <v>8.3333333333333339</v>
      </c>
      <c r="W498" s="356">
        <f>IFERROR(W493/H493,"0")+IFERROR(W494/H494,"0")+IFERROR(W495/H495,"0")+IFERROR(W496/H496,"0")+IFERROR(W497/H497,"0")</f>
        <v>9</v>
      </c>
      <c r="X498" s="356">
        <f>IFERROR(IF(X493="",0,X493),"0")+IFERROR(IF(X494="",0,X494),"0")+IFERROR(IF(X495="",0,X495),"0")+IFERROR(IF(X496="",0,X496),"0")+IFERROR(IF(X497="",0,X497),"0")</f>
        <v>0.19574999999999998</v>
      </c>
      <c r="Y498" s="357"/>
      <c r="Z498" s="357"/>
    </row>
    <row r="499" spans="1:53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79"/>
      <c r="N499" s="366" t="s">
        <v>66</v>
      </c>
      <c r="O499" s="367"/>
      <c r="P499" s="367"/>
      <c r="Q499" s="367"/>
      <c r="R499" s="367"/>
      <c r="S499" s="367"/>
      <c r="T499" s="368"/>
      <c r="U499" s="37" t="s">
        <v>65</v>
      </c>
      <c r="V499" s="356">
        <f>IFERROR(SUM(V493:V497),"0")</f>
        <v>100</v>
      </c>
      <c r="W499" s="356">
        <f>IFERROR(SUM(W493:W497),"0")</f>
        <v>108</v>
      </c>
      <c r="X499" s="37"/>
      <c r="Y499" s="357"/>
      <c r="Z499" s="357"/>
    </row>
    <row r="500" spans="1:53" ht="14.25" hidden="1" customHeight="1" x14ac:dyDescent="0.25">
      <c r="A500" s="364" t="s">
        <v>97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9"/>
      <c r="Z500" s="349"/>
    </row>
    <row r="501" spans="1:53" ht="27" hidden="1" customHeight="1" x14ac:dyDescent="0.25">
      <c r="A501" s="54" t="s">
        <v>673</v>
      </c>
      <c r="B501" s="54" t="s">
        <v>674</v>
      </c>
      <c r="C501" s="31">
        <v>4301020260</v>
      </c>
      <c r="D501" s="358">
        <v>4640242180526</v>
      </c>
      <c r="E501" s="359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31" t="s">
        <v>675</v>
      </c>
      <c r="O501" s="370"/>
      <c r="P501" s="370"/>
      <c r="Q501" s="370"/>
      <c r="R501" s="359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hidden="1" customHeight="1" x14ac:dyDescent="0.25">
      <c r="A502" s="54" t="s">
        <v>676</v>
      </c>
      <c r="B502" s="54" t="s">
        <v>677</v>
      </c>
      <c r="C502" s="31">
        <v>4301020269</v>
      </c>
      <c r="D502" s="358">
        <v>4640242180519</v>
      </c>
      <c r="E502" s="359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54" t="s">
        <v>678</v>
      </c>
      <c r="O502" s="370"/>
      <c r="P502" s="370"/>
      <c r="Q502" s="370"/>
      <c r="R502" s="359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hidden="1" customHeight="1" x14ac:dyDescent="0.25">
      <c r="A503" s="54" t="s">
        <v>679</v>
      </c>
      <c r="B503" s="54" t="s">
        <v>680</v>
      </c>
      <c r="C503" s="31">
        <v>4301020309</v>
      </c>
      <c r="D503" s="358">
        <v>4640242180090</v>
      </c>
      <c r="E503" s="359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493" t="s">
        <v>681</v>
      </c>
      <c r="O503" s="370"/>
      <c r="P503" s="370"/>
      <c r="Q503" s="370"/>
      <c r="R503" s="359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idden="1" x14ac:dyDescent="0.2">
      <c r="A504" s="378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9"/>
      <c r="N504" s="366" t="s">
        <v>66</v>
      </c>
      <c r="O504" s="367"/>
      <c r="P504" s="367"/>
      <c r="Q504" s="367"/>
      <c r="R504" s="367"/>
      <c r="S504" s="367"/>
      <c r="T504" s="368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hidden="1" x14ac:dyDescent="0.2">
      <c r="A505" s="365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79"/>
      <c r="N505" s="366" t="s">
        <v>66</v>
      </c>
      <c r="O505" s="367"/>
      <c r="P505" s="367"/>
      <c r="Q505" s="367"/>
      <c r="R505" s="367"/>
      <c r="S505" s="367"/>
      <c r="T505" s="368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hidden="1" customHeight="1" x14ac:dyDescent="0.25">
      <c r="A506" s="364" t="s">
        <v>60</v>
      </c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5"/>
      <c r="N506" s="365"/>
      <c r="O506" s="365"/>
      <c r="P506" s="365"/>
      <c r="Q506" s="365"/>
      <c r="R506" s="365"/>
      <c r="S506" s="365"/>
      <c r="T506" s="365"/>
      <c r="U506" s="365"/>
      <c r="V506" s="365"/>
      <c r="W506" s="365"/>
      <c r="X506" s="365"/>
      <c r="Y506" s="349"/>
      <c r="Z506" s="349"/>
    </row>
    <row r="507" spans="1:53" ht="27" customHeight="1" x14ac:dyDescent="0.25">
      <c r="A507" s="54" t="s">
        <v>682</v>
      </c>
      <c r="B507" s="54" t="s">
        <v>683</v>
      </c>
      <c r="C507" s="31">
        <v>4301031280</v>
      </c>
      <c r="D507" s="358">
        <v>4640242180816</v>
      </c>
      <c r="E507" s="359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699" t="s">
        <v>684</v>
      </c>
      <c r="O507" s="370"/>
      <c r="P507" s="370"/>
      <c r="Q507" s="370"/>
      <c r="R507" s="359"/>
      <c r="S507" s="34"/>
      <c r="T507" s="34"/>
      <c r="U507" s="35" t="s">
        <v>65</v>
      </c>
      <c r="V507" s="354">
        <v>100</v>
      </c>
      <c r="W507" s="355">
        <f>IFERROR(IF(V507="",0,CEILING((V507/$H507),1)*$H507),"")</f>
        <v>100.80000000000001</v>
      </c>
      <c r="X507" s="36">
        <f>IFERROR(IF(W507=0,"",ROUNDUP(W507/H507,0)*0.00753),"")</f>
        <v>0.18071999999999999</v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4301031244</v>
      </c>
      <c r="D508" s="358">
        <v>4640242180595</v>
      </c>
      <c r="E508" s="359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654" t="s">
        <v>687</v>
      </c>
      <c r="O508" s="370"/>
      <c r="P508" s="370"/>
      <c r="Q508" s="370"/>
      <c r="R508" s="359"/>
      <c r="S508" s="34"/>
      <c r="T508" s="34"/>
      <c r="U508" s="35" t="s">
        <v>65</v>
      </c>
      <c r="V508" s="354">
        <v>100</v>
      </c>
      <c r="W508" s="355">
        <f>IFERROR(IF(V508="",0,CEILING((V508/$H508),1)*$H508),"")</f>
        <v>100.80000000000001</v>
      </c>
      <c r="X508" s="36">
        <f>IFERROR(IF(W508=0,"",ROUNDUP(W508/H508,0)*0.00753),"")</f>
        <v>0.18071999999999999</v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4301031203</v>
      </c>
      <c r="D509" s="358">
        <v>4640242180908</v>
      </c>
      <c r="E509" s="359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489" t="s">
        <v>690</v>
      </c>
      <c r="O509" s="370"/>
      <c r="P509" s="370"/>
      <c r="Q509" s="370"/>
      <c r="R509" s="359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4301031200</v>
      </c>
      <c r="D510" s="358">
        <v>4640242180489</v>
      </c>
      <c r="E510" s="359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473" t="s">
        <v>693</v>
      </c>
      <c r="O510" s="370"/>
      <c r="P510" s="370"/>
      <c r="Q510" s="370"/>
      <c r="R510" s="359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x14ac:dyDescent="0.2">
      <c r="A511" s="378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9"/>
      <c r="N511" s="366" t="s">
        <v>66</v>
      </c>
      <c r="O511" s="367"/>
      <c r="P511" s="367"/>
      <c r="Q511" s="367"/>
      <c r="R511" s="367"/>
      <c r="S511" s="367"/>
      <c r="T511" s="368"/>
      <c r="U511" s="37" t="s">
        <v>67</v>
      </c>
      <c r="V511" s="356">
        <f>IFERROR(V507/H507,"0")+IFERROR(V508/H508,"0")+IFERROR(V509/H509,"0")+IFERROR(V510/H510,"0")</f>
        <v>47.61904761904762</v>
      </c>
      <c r="W511" s="356">
        <f>IFERROR(W507/H507,"0")+IFERROR(W508/H508,"0")+IFERROR(W509/H509,"0")+IFERROR(W510/H510,"0")</f>
        <v>48</v>
      </c>
      <c r="X511" s="356">
        <f>IFERROR(IF(X507="",0,X507),"0")+IFERROR(IF(X508="",0,X508),"0")+IFERROR(IF(X509="",0,X509),"0")+IFERROR(IF(X510="",0,X510),"0")</f>
        <v>0.36143999999999998</v>
      </c>
      <c r="Y511" s="357"/>
      <c r="Z511" s="357"/>
    </row>
    <row r="512" spans="1:53" x14ac:dyDescent="0.2">
      <c r="A512" s="365"/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79"/>
      <c r="N512" s="366" t="s">
        <v>66</v>
      </c>
      <c r="O512" s="367"/>
      <c r="P512" s="367"/>
      <c r="Q512" s="367"/>
      <c r="R512" s="367"/>
      <c r="S512" s="367"/>
      <c r="T512" s="368"/>
      <c r="U512" s="37" t="s">
        <v>65</v>
      </c>
      <c r="V512" s="356">
        <f>IFERROR(SUM(V507:V510),"0")</f>
        <v>200</v>
      </c>
      <c r="W512" s="356">
        <f>IFERROR(SUM(W507:W510),"0")</f>
        <v>201.60000000000002</v>
      </c>
      <c r="X512" s="37"/>
      <c r="Y512" s="357"/>
      <c r="Z512" s="357"/>
    </row>
    <row r="513" spans="1:53" ht="14.25" hidden="1" customHeight="1" x14ac:dyDescent="0.25">
      <c r="A513" s="364" t="s">
        <v>68</v>
      </c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5"/>
      <c r="N513" s="365"/>
      <c r="O513" s="365"/>
      <c r="P513" s="365"/>
      <c r="Q513" s="365"/>
      <c r="R513" s="365"/>
      <c r="S513" s="365"/>
      <c r="T513" s="365"/>
      <c r="U513" s="365"/>
      <c r="V513" s="365"/>
      <c r="W513" s="365"/>
      <c r="X513" s="365"/>
      <c r="Y513" s="349"/>
      <c r="Z513" s="349"/>
    </row>
    <row r="514" spans="1:53" ht="27" hidden="1" customHeight="1" x14ac:dyDescent="0.25">
      <c r="A514" s="54" t="s">
        <v>694</v>
      </c>
      <c r="B514" s="54" t="s">
        <v>695</v>
      </c>
      <c r="C514" s="31">
        <v>4301051310</v>
      </c>
      <c r="D514" s="358">
        <v>4680115880870</v>
      </c>
      <c r="E514" s="359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70"/>
      <c r="P514" s="370"/>
      <c r="Q514" s="370"/>
      <c r="R514" s="359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696</v>
      </c>
      <c r="B515" s="54" t="s">
        <v>697</v>
      </c>
      <c r="C515" s="31">
        <v>4301051510</v>
      </c>
      <c r="D515" s="358">
        <v>4640242180540</v>
      </c>
      <c r="E515" s="359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648" t="s">
        <v>698</v>
      </c>
      <c r="O515" s="370"/>
      <c r="P515" s="370"/>
      <c r="Q515" s="370"/>
      <c r="R515" s="359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699</v>
      </c>
      <c r="B516" s="54" t="s">
        <v>700</v>
      </c>
      <c r="C516" s="31">
        <v>4301051390</v>
      </c>
      <c r="D516" s="358">
        <v>4640242181233</v>
      </c>
      <c r="E516" s="359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431" t="s">
        <v>701</v>
      </c>
      <c r="O516" s="370"/>
      <c r="P516" s="370"/>
      <c r="Q516" s="370"/>
      <c r="R516" s="359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702</v>
      </c>
      <c r="B517" s="54" t="s">
        <v>703</v>
      </c>
      <c r="C517" s="31">
        <v>4301051508</v>
      </c>
      <c r="D517" s="358">
        <v>4640242180557</v>
      </c>
      <c r="E517" s="359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468" t="s">
        <v>704</v>
      </c>
      <c r="O517" s="370"/>
      <c r="P517" s="370"/>
      <c r="Q517" s="370"/>
      <c r="R517" s="359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705</v>
      </c>
      <c r="B518" s="54" t="s">
        <v>706</v>
      </c>
      <c r="C518" s="31">
        <v>4301051448</v>
      </c>
      <c r="D518" s="358">
        <v>4640242181226</v>
      </c>
      <c r="E518" s="359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728" t="s">
        <v>707</v>
      </c>
      <c r="O518" s="370"/>
      <c r="P518" s="370"/>
      <c r="Q518" s="370"/>
      <c r="R518" s="359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hidden="1" x14ac:dyDescent="0.2">
      <c r="A519" s="378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9"/>
      <c r="N519" s="366" t="s">
        <v>66</v>
      </c>
      <c r="O519" s="367"/>
      <c r="P519" s="367"/>
      <c r="Q519" s="367"/>
      <c r="R519" s="367"/>
      <c r="S519" s="367"/>
      <c r="T519" s="368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hidden="1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79"/>
      <c r="N520" s="366" t="s">
        <v>66</v>
      </c>
      <c r="O520" s="367"/>
      <c r="P520" s="367"/>
      <c r="Q520" s="367"/>
      <c r="R520" s="367"/>
      <c r="S520" s="367"/>
      <c r="T520" s="368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726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87"/>
      <c r="N521" s="454" t="s">
        <v>708</v>
      </c>
      <c r="O521" s="396"/>
      <c r="P521" s="396"/>
      <c r="Q521" s="396"/>
      <c r="R521" s="396"/>
      <c r="S521" s="396"/>
      <c r="T521" s="394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6595.4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6661.9200000000028</v>
      </c>
      <c r="X521" s="37"/>
      <c r="Y521" s="357"/>
      <c r="Z521" s="357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387"/>
      <c r="N522" s="454" t="s">
        <v>709</v>
      </c>
      <c r="O522" s="396"/>
      <c r="P522" s="396"/>
      <c r="Q522" s="396"/>
      <c r="R522" s="396"/>
      <c r="S522" s="396"/>
      <c r="T522" s="394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6952.2158281718275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7022.41</v>
      </c>
      <c r="X522" s="37"/>
      <c r="Y522" s="357"/>
      <c r="Z522" s="357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387"/>
      <c r="N523" s="454" t="s">
        <v>710</v>
      </c>
      <c r="O523" s="396"/>
      <c r="P523" s="396"/>
      <c r="Q523" s="396"/>
      <c r="R523" s="396"/>
      <c r="S523" s="396"/>
      <c r="T523" s="394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13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13</v>
      </c>
      <c r="X523" s="37"/>
      <c r="Y523" s="357"/>
      <c r="Z523" s="357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387"/>
      <c r="N524" s="454" t="s">
        <v>712</v>
      </c>
      <c r="O524" s="396"/>
      <c r="P524" s="396"/>
      <c r="Q524" s="396"/>
      <c r="R524" s="396"/>
      <c r="S524" s="396"/>
      <c r="T524" s="394"/>
      <c r="U524" s="37" t="s">
        <v>65</v>
      </c>
      <c r="V524" s="356">
        <f>GrossWeightTotal+PalletQtyTotal*25</f>
        <v>7277.2158281718275</v>
      </c>
      <c r="W524" s="356">
        <f>GrossWeightTotalR+PalletQtyTotalR*25</f>
        <v>7347.41</v>
      </c>
      <c r="X524" s="37"/>
      <c r="Y524" s="357"/>
      <c r="Z524" s="357"/>
    </row>
    <row r="525" spans="1:53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387"/>
      <c r="N525" s="454" t="s">
        <v>713</v>
      </c>
      <c r="O525" s="396"/>
      <c r="P525" s="396"/>
      <c r="Q525" s="396"/>
      <c r="R525" s="396"/>
      <c r="S525" s="396"/>
      <c r="T525" s="394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788.03774003773992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796</v>
      </c>
      <c r="X525" s="37"/>
      <c r="Y525" s="357"/>
      <c r="Z525" s="357"/>
    </row>
    <row r="526" spans="1:53" ht="14.25" hidden="1" customHeight="1" x14ac:dyDescent="0.2">
      <c r="A526" s="365"/>
      <c r="B526" s="365"/>
      <c r="C526" s="365"/>
      <c r="D526" s="365"/>
      <c r="E526" s="365"/>
      <c r="F526" s="365"/>
      <c r="G526" s="365"/>
      <c r="H526" s="365"/>
      <c r="I526" s="365"/>
      <c r="J526" s="365"/>
      <c r="K526" s="365"/>
      <c r="L526" s="365"/>
      <c r="M526" s="387"/>
      <c r="N526" s="454" t="s">
        <v>714</v>
      </c>
      <c r="O526" s="396"/>
      <c r="P526" s="396"/>
      <c r="Q526" s="396"/>
      <c r="R526" s="396"/>
      <c r="S526" s="396"/>
      <c r="T526" s="394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14.181610000000001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401" t="s">
        <v>95</v>
      </c>
      <c r="D528" s="471"/>
      <c r="E528" s="471"/>
      <c r="F528" s="472"/>
      <c r="G528" s="401" t="s">
        <v>225</v>
      </c>
      <c r="H528" s="471"/>
      <c r="I528" s="471"/>
      <c r="J528" s="471"/>
      <c r="K528" s="471"/>
      <c r="L528" s="471"/>
      <c r="M528" s="471"/>
      <c r="N528" s="471"/>
      <c r="O528" s="472"/>
      <c r="P528" s="347" t="s">
        <v>461</v>
      </c>
      <c r="Q528" s="401" t="s">
        <v>465</v>
      </c>
      <c r="R528" s="472"/>
      <c r="S528" s="401" t="s">
        <v>518</v>
      </c>
      <c r="T528" s="472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475" t="s">
        <v>717</v>
      </c>
      <c r="B529" s="401" t="s">
        <v>59</v>
      </c>
      <c r="C529" s="401" t="s">
        <v>96</v>
      </c>
      <c r="D529" s="401" t="s">
        <v>104</v>
      </c>
      <c r="E529" s="401" t="s">
        <v>95</v>
      </c>
      <c r="F529" s="401" t="s">
        <v>217</v>
      </c>
      <c r="G529" s="401" t="s">
        <v>226</v>
      </c>
      <c r="H529" s="401" t="s">
        <v>233</v>
      </c>
      <c r="I529" s="401" t="s">
        <v>252</v>
      </c>
      <c r="J529" s="401" t="s">
        <v>311</v>
      </c>
      <c r="K529" s="348"/>
      <c r="L529" s="401" t="s">
        <v>333</v>
      </c>
      <c r="M529" s="401" t="s">
        <v>352</v>
      </c>
      <c r="N529" s="401" t="s">
        <v>434</v>
      </c>
      <c r="O529" s="401" t="s">
        <v>452</v>
      </c>
      <c r="P529" s="401" t="s">
        <v>462</v>
      </c>
      <c r="Q529" s="401" t="s">
        <v>466</v>
      </c>
      <c r="R529" s="401" t="s">
        <v>493</v>
      </c>
      <c r="S529" s="401" t="s">
        <v>519</v>
      </c>
      <c r="T529" s="401" t="s">
        <v>570</v>
      </c>
      <c r="U529" s="401" t="s">
        <v>594</v>
      </c>
      <c r="V529" s="401" t="s">
        <v>657</v>
      </c>
      <c r="Z529" s="52"/>
      <c r="AC529" s="348"/>
    </row>
    <row r="530" spans="1:29" ht="13.5" customHeight="1" thickBot="1" x14ac:dyDescent="0.25">
      <c r="A530" s="476"/>
      <c r="B530" s="402"/>
      <c r="C530" s="402"/>
      <c r="D530" s="402"/>
      <c r="E530" s="402"/>
      <c r="F530" s="402"/>
      <c r="G530" s="402"/>
      <c r="H530" s="402"/>
      <c r="I530" s="402"/>
      <c r="J530" s="402"/>
      <c r="K530" s="348"/>
      <c r="L530" s="402"/>
      <c r="M530" s="402"/>
      <c r="N530" s="402"/>
      <c r="O530" s="402"/>
      <c r="P530" s="402"/>
      <c r="Q530" s="402"/>
      <c r="R530" s="402"/>
      <c r="S530" s="402"/>
      <c r="T530" s="402"/>
      <c r="U530" s="402"/>
      <c r="V530" s="402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0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162.60000000000002</v>
      </c>
      <c r="F531" s="46">
        <f>IFERROR(W132*1,"0")+IFERROR(W133*1,"0")+IFERROR(W134*1,"0")+IFERROR(W135*1,"0")</f>
        <v>67.2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71.400000000000006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2306.3999999999996</v>
      </c>
      <c r="N531" s="46">
        <f>IFERROR(W291*1,"0")+IFERROR(W292*1,"0")+IFERROR(W293*1,"0")+IFERROR(W294*1,"0")+IFERROR(W295*1,"0")+IFERROR(W296*1,"0")+IFERROR(W297*1,"0")+IFERROR(W298*1,"0")+IFERROR(W302*1,"0")+IFERROR(W303*1,"0")</f>
        <v>151.20000000000002</v>
      </c>
      <c r="O531" s="46">
        <f>IFERROR(W308*1,"0")+IFERROR(W312*1,"0")+IFERROR(W316*1,"0")+IFERROR(W320*1,"0")</f>
        <v>5.4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2617.8000000000002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202.79999999999998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201.60000000000002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201.60000000000002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364.32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309.60000000000002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00,00"/>
        <filter val="10,00"/>
        <filter val="100,00"/>
        <filter val="110,00"/>
        <filter val="13"/>
        <filter val="13,10"/>
        <filter val="13,89"/>
        <filter val="150,00"/>
        <filter val="16,67"/>
        <filter val="160,00"/>
        <filter val="2 000,00"/>
        <filter val="200,00"/>
        <filter val="225,00"/>
        <filter val="25,64"/>
        <filter val="256,41"/>
        <filter val="295,00"/>
        <filter val="3,00"/>
        <filter val="30,30"/>
        <filter val="37,18"/>
        <filter val="37,88"/>
        <filter val="400,00"/>
        <filter val="45,00"/>
        <filter val="47,62"/>
        <filter val="5,40"/>
        <filter val="50,00"/>
        <filter val="6 595,40"/>
        <filter val="6 952,22"/>
        <filter val="60,00"/>
        <filter val="66,67"/>
        <filter val="7 277,22"/>
        <filter val="7,14"/>
        <filter val="70,00"/>
        <filter val="788,04"/>
        <filter val="8,33"/>
        <filter val="93,33"/>
      </filters>
    </filterColumn>
  </autoFilter>
  <mergeCells count="949"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  <mergeCell ref="N199:R199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N28:R28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D36:E36"/>
    <mergeCell ref="A45:M4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168:T168"/>
    <mergeCell ref="N195:T195"/>
    <mergeCell ref="N332:R332"/>
    <mergeCell ref="D71:E71"/>
    <mergeCell ref="N186:R186"/>
    <mergeCell ref="D332:E332"/>
    <mergeCell ref="A427:M428"/>
    <mergeCell ref="A205:X205"/>
    <mergeCell ref="N234:R234"/>
    <mergeCell ref="N104:T104"/>
    <mergeCell ref="N275:T275"/>
    <mergeCell ref="N175:T175"/>
    <mergeCell ref="D296:E296"/>
    <mergeCell ref="N346:T346"/>
    <mergeCell ref="A216:M217"/>
    <mergeCell ref="A287:M288"/>
    <mergeCell ref="N313:T313"/>
    <mergeCell ref="N184:R184"/>
    <mergeCell ref="A281:M282"/>
    <mergeCell ref="A378:X378"/>
    <mergeCell ref="N269:T269"/>
    <mergeCell ref="A376:M377"/>
    <mergeCell ref="N392:R392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N254:R254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D463:E463"/>
    <mergeCell ref="G529:G530"/>
    <mergeCell ref="D64:E64"/>
    <mergeCell ref="D362:E362"/>
    <mergeCell ref="N471:R471"/>
    <mergeCell ref="D477:E477"/>
    <mergeCell ref="D75:E75"/>
    <mergeCell ref="D206:E206"/>
    <mergeCell ref="N41:T41"/>
    <mergeCell ref="N461:R461"/>
    <mergeCell ref="N483:T483"/>
    <mergeCell ref="D89:E89"/>
    <mergeCell ref="A41:M42"/>
    <mergeCell ref="N188:R188"/>
    <mergeCell ref="N343:R343"/>
    <mergeCell ref="N396:R396"/>
    <mergeCell ref="D267:E267"/>
    <mergeCell ref="A447:X447"/>
    <mergeCell ref="D425:E425"/>
    <mergeCell ref="N96:R96"/>
    <mergeCell ref="D359:E359"/>
    <mergeCell ref="N161:R161"/>
    <mergeCell ref="N44:R44"/>
    <mergeCell ref="N215:R215"/>
    <mergeCell ref="D112:E112"/>
    <mergeCell ref="A445:M446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A473:M474"/>
    <mergeCell ref="N395:R395"/>
    <mergeCell ref="A511:M512"/>
    <mergeCell ref="D153:E153"/>
    <mergeCell ref="D420:E420"/>
    <mergeCell ref="A212:M213"/>
    <mergeCell ref="N109:R109"/>
    <mergeCell ref="N505:T505"/>
    <mergeCell ref="N364:T364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84:R84"/>
    <mergeCell ref="N401:R401"/>
    <mergeCell ref="D194:E194"/>
    <mergeCell ref="A87:X87"/>
    <mergeCell ref="A218:X218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114:R114"/>
    <mergeCell ref="N206:R206"/>
    <mergeCell ref="D222:E222"/>
    <mergeCell ref="N128:T128"/>
    <mergeCell ref="N459:R459"/>
    <mergeCell ref="A384:X384"/>
    <mergeCell ref="D198:E198"/>
    <mergeCell ref="D465:E465"/>
    <mergeCell ref="D440:E440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A498:M499"/>
    <mergeCell ref="D509:E509"/>
    <mergeCell ref="N503:R503"/>
    <mergeCell ref="A500:X500"/>
    <mergeCell ref="N489:T489"/>
    <mergeCell ref="N493:R493"/>
    <mergeCell ref="N487:R487"/>
    <mergeCell ref="N190:R190"/>
    <mergeCell ref="D393:E39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N182:R182"/>
    <mergeCell ref="D184:E184"/>
    <mergeCell ref="N474:T474"/>
    <mergeCell ref="N224:R224"/>
    <mergeCell ref="N144:T144"/>
    <mergeCell ref="N189:R189"/>
    <mergeCell ref="N411:T411"/>
    <mergeCell ref="D455:E455"/>
    <mergeCell ref="D430:E430"/>
    <mergeCell ref="N253:R253"/>
    <mergeCell ref="D221:E221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J9:L9"/>
    <mergeCell ref="R5:S5"/>
    <mergeCell ref="N27:R27"/>
    <mergeCell ref="N83:R83"/>
    <mergeCell ref="N154:R154"/>
    <mergeCell ref="A8:C8"/>
    <mergeCell ref="A10:C10"/>
    <mergeCell ref="A43:X43"/>
    <mergeCell ref="F5:G5"/>
    <mergeCell ref="A14:L14"/>
    <mergeCell ref="A47:X47"/>
    <mergeCell ref="N82:R82"/>
    <mergeCell ref="T11:U11"/>
    <mergeCell ref="D392:E392"/>
    <mergeCell ref="N57:R57"/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D29:E29"/>
    <mergeCell ref="N233:R233"/>
    <mergeCell ref="A324:X324"/>
    <mergeCell ref="D336:E336"/>
    <mergeCell ref="D435:E435"/>
    <mergeCell ref="D407:E407"/>
    <mergeCell ref="A416:X416"/>
    <mergeCell ref="A353:X353"/>
    <mergeCell ref="A492:X492"/>
    <mergeCell ref="D510:E510"/>
    <mergeCell ref="N162:R162"/>
    <mergeCell ref="N211:R211"/>
    <mergeCell ref="D83:E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2024-02-27T11:07:28Z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