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BE2575-3FB2-4693-BB1D-38F27E2F0F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W520" i="1" s="1"/>
  <c r="N514" i="1"/>
  <c r="V512" i="1"/>
  <c r="V511" i="1"/>
  <c r="W510" i="1"/>
  <c r="X510" i="1" s="1"/>
  <c r="W509" i="1"/>
  <c r="X509" i="1" s="1"/>
  <c r="X508" i="1"/>
  <c r="W508" i="1"/>
  <c r="W507" i="1"/>
  <c r="W512" i="1" s="1"/>
  <c r="V505" i="1"/>
  <c r="V504" i="1"/>
  <c r="W503" i="1"/>
  <c r="X503" i="1" s="1"/>
  <c r="X502" i="1"/>
  <c r="W502" i="1"/>
  <c r="W501" i="1"/>
  <c r="W504" i="1" s="1"/>
  <c r="V499" i="1"/>
  <c r="V498" i="1"/>
  <c r="W497" i="1"/>
  <c r="X497" i="1" s="1"/>
  <c r="W496" i="1"/>
  <c r="X496" i="1" s="1"/>
  <c r="W495" i="1"/>
  <c r="X495" i="1" s="1"/>
  <c r="W494" i="1"/>
  <c r="W493" i="1"/>
  <c r="V489" i="1"/>
  <c r="V488" i="1"/>
  <c r="W487" i="1"/>
  <c r="X487" i="1" s="1"/>
  <c r="N487" i="1"/>
  <c r="W486" i="1"/>
  <c r="X486" i="1" s="1"/>
  <c r="N486" i="1"/>
  <c r="W485" i="1"/>
  <c r="W489" i="1" s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X478" i="1"/>
  <c r="W478" i="1"/>
  <c r="N478" i="1"/>
  <c r="W477" i="1"/>
  <c r="N477" i="1"/>
  <c r="W476" i="1"/>
  <c r="X476" i="1" s="1"/>
  <c r="N476" i="1"/>
  <c r="V474" i="1"/>
  <c r="V473" i="1"/>
  <c r="W472" i="1"/>
  <c r="X472" i="1" s="1"/>
  <c r="N472" i="1"/>
  <c r="W471" i="1"/>
  <c r="X471" i="1" s="1"/>
  <c r="N471" i="1"/>
  <c r="V469" i="1"/>
  <c r="V468" i="1"/>
  <c r="X467" i="1"/>
  <c r="W467" i="1"/>
  <c r="W466" i="1"/>
  <c r="X466" i="1" s="1"/>
  <c r="N466" i="1"/>
  <c r="X465" i="1"/>
  <c r="W465" i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W450" i="1"/>
  <c r="X450" i="1" s="1"/>
  <c r="N450" i="1"/>
  <c r="V446" i="1"/>
  <c r="V445" i="1"/>
  <c r="W444" i="1"/>
  <c r="W446" i="1" s="1"/>
  <c r="N444" i="1"/>
  <c r="V442" i="1"/>
  <c r="V441" i="1"/>
  <c r="W440" i="1"/>
  <c r="N440" i="1"/>
  <c r="V438" i="1"/>
  <c r="V437" i="1"/>
  <c r="X436" i="1"/>
  <c r="W436" i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5" i="1"/>
  <c r="V414" i="1"/>
  <c r="W413" i="1"/>
  <c r="X413" i="1" s="1"/>
  <c r="X414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X379" i="1" s="1"/>
  <c r="X380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V356" i="1"/>
  <c r="V355" i="1"/>
  <c r="W354" i="1"/>
  <c r="X354" i="1" s="1"/>
  <c r="X355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X343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W322" i="1" s="1"/>
  <c r="N320" i="1"/>
  <c r="V318" i="1"/>
  <c r="V317" i="1"/>
  <c r="W316" i="1"/>
  <c r="N316" i="1"/>
  <c r="W314" i="1"/>
  <c r="V314" i="1"/>
  <c r="V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5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V288" i="1"/>
  <c r="V287" i="1"/>
  <c r="W286" i="1"/>
  <c r="X286" i="1" s="1"/>
  <c r="N286" i="1"/>
  <c r="W285" i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X281" i="1" s="1"/>
  <c r="V276" i="1"/>
  <c r="V275" i="1"/>
  <c r="W274" i="1"/>
  <c r="X274" i="1" s="1"/>
  <c r="N274" i="1"/>
  <c r="W273" i="1"/>
  <c r="X273" i="1" s="1"/>
  <c r="N273" i="1"/>
  <c r="X272" i="1"/>
  <c r="X275" i="1" s="1"/>
  <c r="W272" i="1"/>
  <c r="W276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V212" i="1"/>
  <c r="W211" i="1"/>
  <c r="X211" i="1" s="1"/>
  <c r="X210" i="1"/>
  <c r="W210" i="1"/>
  <c r="W209" i="1"/>
  <c r="X209" i="1" s="1"/>
  <c r="W208" i="1"/>
  <c r="X208" i="1" s="1"/>
  <c r="W207" i="1"/>
  <c r="X207" i="1" s="1"/>
  <c r="W206" i="1"/>
  <c r="X206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N166" i="1"/>
  <c r="V164" i="1"/>
  <c r="V163" i="1"/>
  <c r="W162" i="1"/>
  <c r="N162" i="1"/>
  <c r="W161" i="1"/>
  <c r="X161" i="1" s="1"/>
  <c r="N161" i="1"/>
  <c r="V158" i="1"/>
  <c r="V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X143" i="1"/>
  <c r="W143" i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W94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W86" i="1" s="1"/>
  <c r="N64" i="1"/>
  <c r="V61" i="1"/>
  <c r="V60" i="1"/>
  <c r="X59" i="1"/>
  <c r="W59" i="1"/>
  <c r="X58" i="1"/>
  <c r="W58" i="1"/>
  <c r="N58" i="1"/>
  <c r="W57" i="1"/>
  <c r="X57" i="1" s="1"/>
  <c r="N57" i="1"/>
  <c r="W56" i="1"/>
  <c r="W61" i="1" s="1"/>
  <c r="N56" i="1"/>
  <c r="V53" i="1"/>
  <c r="V52" i="1"/>
  <c r="W51" i="1"/>
  <c r="X51" i="1" s="1"/>
  <c r="N51" i="1"/>
  <c r="W50" i="1"/>
  <c r="C531" i="1" s="1"/>
  <c r="N50" i="1"/>
  <c r="V46" i="1"/>
  <c r="V45" i="1"/>
  <c r="W44" i="1"/>
  <c r="W45" i="1" s="1"/>
  <c r="N44" i="1"/>
  <c r="V42" i="1"/>
  <c r="V41" i="1"/>
  <c r="W40" i="1"/>
  <c r="W41" i="1" s="1"/>
  <c r="N40" i="1"/>
  <c r="W38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46" i="1" l="1"/>
  <c r="W388" i="1"/>
  <c r="X421" i="1"/>
  <c r="W522" i="1"/>
  <c r="V521" i="1"/>
  <c r="W33" i="1"/>
  <c r="W46" i="1"/>
  <c r="W118" i="1"/>
  <c r="W164" i="1"/>
  <c r="X444" i="1"/>
  <c r="X445" i="1" s="1"/>
  <c r="W445" i="1"/>
  <c r="W473" i="1"/>
  <c r="W474" i="1"/>
  <c r="W499" i="1"/>
  <c r="X514" i="1"/>
  <c r="X519" i="1" s="1"/>
  <c r="W519" i="1"/>
  <c r="W288" i="1"/>
  <c r="X285" i="1"/>
  <c r="W309" i="1"/>
  <c r="O531" i="1"/>
  <c r="X308" i="1"/>
  <c r="X309" i="1" s="1"/>
  <c r="W317" i="1"/>
  <c r="X316" i="1"/>
  <c r="X317" i="1" s="1"/>
  <c r="W327" i="1"/>
  <c r="X326" i="1"/>
  <c r="X327" i="1" s="1"/>
  <c r="W410" i="1"/>
  <c r="X406" i="1"/>
  <c r="X410" i="1" s="1"/>
  <c r="X22" i="1"/>
  <c r="X23" i="1" s="1"/>
  <c r="W23" i="1"/>
  <c r="X26" i="1"/>
  <c r="X33" i="1" s="1"/>
  <c r="W42" i="1"/>
  <c r="W52" i="1"/>
  <c r="X56" i="1"/>
  <c r="X64" i="1"/>
  <c r="X85" i="1" s="1"/>
  <c r="W93" i="1"/>
  <c r="W119" i="1"/>
  <c r="W128" i="1"/>
  <c r="W144" i="1"/>
  <c r="W157" i="1"/>
  <c r="W196" i="1"/>
  <c r="W202" i="1"/>
  <c r="X198" i="1"/>
  <c r="X202" i="1" s="1"/>
  <c r="W226" i="1"/>
  <c r="X220" i="1"/>
  <c r="W249" i="1"/>
  <c r="W250" i="1"/>
  <c r="X248" i="1"/>
  <c r="X249" i="1" s="1"/>
  <c r="W310" i="1"/>
  <c r="W313" i="1"/>
  <c r="X312" i="1"/>
  <c r="X313" i="1" s="1"/>
  <c r="W318" i="1"/>
  <c r="W321" i="1"/>
  <c r="X320" i="1"/>
  <c r="X321" i="1" s="1"/>
  <c r="W328" i="1"/>
  <c r="W340" i="1"/>
  <c r="X332" i="1"/>
  <c r="X340" i="1" s="1"/>
  <c r="W346" i="1"/>
  <c r="W347" i="1"/>
  <c r="W376" i="1"/>
  <c r="X372" i="1"/>
  <c r="X376" i="1" s="1"/>
  <c r="W421" i="1"/>
  <c r="W442" i="1"/>
  <c r="W441" i="1"/>
  <c r="X440" i="1"/>
  <c r="X441" i="1" s="1"/>
  <c r="W469" i="1"/>
  <c r="X473" i="1"/>
  <c r="V531" i="1"/>
  <c r="X493" i="1"/>
  <c r="X136" i="1"/>
  <c r="W169" i="1"/>
  <c r="W168" i="1"/>
  <c r="W175" i="1"/>
  <c r="X171" i="1"/>
  <c r="W163" i="1"/>
  <c r="W203" i="1"/>
  <c r="W227" i="1"/>
  <c r="W246" i="1"/>
  <c r="W257" i="1"/>
  <c r="W270" i="1"/>
  <c r="W275" i="1"/>
  <c r="W304" i="1"/>
  <c r="W387" i="1"/>
  <c r="W438" i="1"/>
  <c r="V524" i="1"/>
  <c r="X299" i="1"/>
  <c r="X175" i="1"/>
  <c r="X212" i="1"/>
  <c r="X364" i="1"/>
  <c r="X60" i="1"/>
  <c r="X104" i="1"/>
  <c r="H9" i="1"/>
  <c r="V525" i="1"/>
  <c r="W24" i="1"/>
  <c r="X36" i="1"/>
  <c r="X37" i="1" s="1"/>
  <c r="X40" i="1"/>
  <c r="X41" i="1" s="1"/>
  <c r="X44" i="1"/>
  <c r="X45" i="1" s="1"/>
  <c r="X50" i="1"/>
  <c r="X52" i="1" s="1"/>
  <c r="W53" i="1"/>
  <c r="X90" i="1"/>
  <c r="X93" i="1" s="1"/>
  <c r="W105" i="1"/>
  <c r="X122" i="1"/>
  <c r="X128" i="1" s="1"/>
  <c r="W137" i="1"/>
  <c r="H531" i="1"/>
  <c r="X149" i="1"/>
  <c r="X157" i="1" s="1"/>
  <c r="I531" i="1"/>
  <c r="X162" i="1"/>
  <c r="X163" i="1" s="1"/>
  <c r="X166" i="1"/>
  <c r="X168" i="1" s="1"/>
  <c r="X178" i="1"/>
  <c r="X195" i="1" s="1"/>
  <c r="W212" i="1"/>
  <c r="W256" i="1"/>
  <c r="W269" i="1"/>
  <c r="X260" i="1"/>
  <c r="X269" i="1" s="1"/>
  <c r="W287" i="1"/>
  <c r="X284" i="1"/>
  <c r="X287" i="1" s="1"/>
  <c r="N531" i="1"/>
  <c r="W300" i="1"/>
  <c r="R531" i="1"/>
  <c r="W364" i="1"/>
  <c r="W365" i="1"/>
  <c r="W370" i="1"/>
  <c r="W380" i="1"/>
  <c r="W381" i="1"/>
  <c r="X403" i="1"/>
  <c r="W404" i="1"/>
  <c r="W414" i="1"/>
  <c r="W415" i="1"/>
  <c r="X494" i="1"/>
  <c r="W498" i="1"/>
  <c r="X507" i="1"/>
  <c r="X511" i="1" s="1"/>
  <c r="W511" i="1"/>
  <c r="F531" i="1"/>
  <c r="J9" i="1"/>
  <c r="W34" i="1"/>
  <c r="W60" i="1"/>
  <c r="W85" i="1"/>
  <c r="W104" i="1"/>
  <c r="W136" i="1"/>
  <c r="W176" i="1"/>
  <c r="W195" i="1"/>
  <c r="M531" i="1"/>
  <c r="W245" i="1"/>
  <c r="X230" i="1"/>
  <c r="X245" i="1" s="1"/>
  <c r="W427" i="1"/>
  <c r="W428" i="1"/>
  <c r="X425" i="1"/>
  <c r="X427" i="1" s="1"/>
  <c r="T531" i="1"/>
  <c r="W437" i="1"/>
  <c r="J531" i="1"/>
  <c r="A10" i="1"/>
  <c r="W523" i="1"/>
  <c r="W524" i="1" s="1"/>
  <c r="D531" i="1"/>
  <c r="E531" i="1"/>
  <c r="X108" i="1"/>
  <c r="X118" i="1" s="1"/>
  <c r="G531" i="1"/>
  <c r="X142" i="1"/>
  <c r="X144" i="1" s="1"/>
  <c r="W145" i="1"/>
  <c r="W158" i="1"/>
  <c r="L531" i="1"/>
  <c r="X222" i="1"/>
  <c r="X226" i="1" s="1"/>
  <c r="X252" i="1"/>
  <c r="X256" i="1" s="1"/>
  <c r="W282" i="1"/>
  <c r="W299" i="1"/>
  <c r="W351" i="1"/>
  <c r="W352" i="1"/>
  <c r="X349" i="1"/>
  <c r="X351" i="1" s="1"/>
  <c r="W355" i="1"/>
  <c r="W356" i="1"/>
  <c r="X367" i="1"/>
  <c r="X369" i="1" s="1"/>
  <c r="W422" i="1"/>
  <c r="X430" i="1"/>
  <c r="X437" i="1" s="1"/>
  <c r="X451" i="1"/>
  <c r="X468" i="1" s="1"/>
  <c r="W483" i="1"/>
  <c r="X477" i="1"/>
  <c r="X482" i="1" s="1"/>
  <c r="X498" i="1"/>
  <c r="F9" i="1"/>
  <c r="W213" i="1"/>
  <c r="W281" i="1"/>
  <c r="W403" i="1"/>
  <c r="U531" i="1"/>
  <c r="W482" i="1"/>
  <c r="W488" i="1"/>
  <c r="X485" i="1"/>
  <c r="X488" i="1" s="1"/>
  <c r="W505" i="1"/>
  <c r="X501" i="1"/>
  <c r="X504" i="1" s="1"/>
  <c r="B531" i="1"/>
  <c r="S531" i="1"/>
  <c r="P531" i="1"/>
  <c r="W341" i="1"/>
  <c r="W377" i="1"/>
  <c r="W411" i="1"/>
  <c r="W468" i="1"/>
  <c r="Q531" i="1"/>
  <c r="W525" i="1" l="1"/>
  <c r="X526" i="1"/>
  <c r="W521" i="1"/>
</calcChain>
</file>

<file path=xl/sharedStrings.xml><?xml version="1.0" encoding="utf-8"?>
<sst xmlns="http://schemas.openxmlformats.org/spreadsheetml/2006/main" count="2275" uniqueCount="763">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</sst>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6" t="s">
        <v>0</v>
      </c>
      <c r="E1" s="372"/>
      <c r="F1" s="372"/>
      <c r="G1" s="12" t="s">
        <v>1</v>
      </c>
      <c r="H1" s="506" t="s">
        <v>2</v>
      </c>
      <c r="I1" s="372"/>
      <c r="J1" s="372"/>
      <c r="K1" s="372"/>
      <c r="L1" s="372"/>
      <c r="M1" s="372"/>
      <c r="N1" s="372"/>
      <c r="O1" s="372"/>
      <c r="P1" s="371" t="s">
        <v>3</v>
      </c>
      <c r="Q1" s="372"/>
      <c r="R1" s="3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93" t="s">
        <v>8</v>
      </c>
      <c r="B5" s="424"/>
      <c r="C5" s="383"/>
      <c r="D5" s="657"/>
      <c r="E5" s="658"/>
      <c r="F5" s="422" t="s">
        <v>9</v>
      </c>
      <c r="G5" s="383"/>
      <c r="H5" s="657" t="s">
        <v>762</v>
      </c>
      <c r="I5" s="701"/>
      <c r="J5" s="701"/>
      <c r="K5" s="701"/>
      <c r="L5" s="658"/>
      <c r="N5" s="24" t="s">
        <v>10</v>
      </c>
      <c r="O5" s="406">
        <v>45351</v>
      </c>
      <c r="P5" s="407"/>
      <c r="R5" s="393" t="s">
        <v>11</v>
      </c>
      <c r="S5" s="394"/>
      <c r="T5" s="568" t="s">
        <v>12</v>
      </c>
      <c r="U5" s="407"/>
      <c r="Z5" s="51"/>
      <c r="AA5" s="51"/>
      <c r="AB5" s="51"/>
    </row>
    <row r="6" spans="1:29" s="352" customFormat="1" ht="24" customHeight="1" x14ac:dyDescent="0.2">
      <c r="A6" s="593" t="s">
        <v>13</v>
      </c>
      <c r="B6" s="424"/>
      <c r="C6" s="383"/>
      <c r="D6" s="582" t="s">
        <v>14</v>
      </c>
      <c r="E6" s="583"/>
      <c r="F6" s="583"/>
      <c r="G6" s="583"/>
      <c r="H6" s="583"/>
      <c r="I6" s="583"/>
      <c r="J6" s="583"/>
      <c r="K6" s="583"/>
      <c r="L6" s="407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Четверг</v>
      </c>
      <c r="P6" s="359"/>
      <c r="R6" s="675" t="s">
        <v>16</v>
      </c>
      <c r="S6" s="394"/>
      <c r="T6" s="556" t="s">
        <v>17</v>
      </c>
      <c r="U6" s="557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4" t="str">
        <f>IFERROR(VLOOKUP(DeliveryAddress,Table,3,0),1)</f>
        <v>6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65"/>
      <c r="S7" s="394"/>
      <c r="T7" s="558"/>
      <c r="U7" s="559"/>
      <c r="Z7" s="51"/>
      <c r="AA7" s="51"/>
      <c r="AB7" s="51"/>
    </row>
    <row r="8" spans="1:29" s="352" customFormat="1" ht="25.5" customHeight="1" x14ac:dyDescent="0.2">
      <c r="A8" s="402" t="s">
        <v>18</v>
      </c>
      <c r="B8" s="367"/>
      <c r="C8" s="368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48">
        <v>0.5</v>
      </c>
      <c r="P8" s="407"/>
      <c r="R8" s="365"/>
      <c r="S8" s="394"/>
      <c r="T8" s="558"/>
      <c r="U8" s="559"/>
      <c r="Z8" s="51"/>
      <c r="AA8" s="51"/>
      <c r="AB8" s="51"/>
    </row>
    <row r="9" spans="1:29" s="352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33"/>
      <c r="E9" s="392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91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N9" s="26" t="s">
        <v>20</v>
      </c>
      <c r="O9" s="406"/>
      <c r="P9" s="407"/>
      <c r="R9" s="365"/>
      <c r="S9" s="394"/>
      <c r="T9" s="560"/>
      <c r="U9" s="561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33"/>
      <c r="E10" s="392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580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8"/>
      <c r="P10" s="407"/>
      <c r="S10" s="24" t="s">
        <v>22</v>
      </c>
      <c r="T10" s="706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07"/>
      <c r="S11" s="24" t="s">
        <v>26</v>
      </c>
      <c r="T11" s="429" t="s">
        <v>27</v>
      </c>
      <c r="U11" s="430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2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383"/>
      <c r="N12" s="24" t="s">
        <v>29</v>
      </c>
      <c r="O12" s="581"/>
      <c r="P12" s="576"/>
      <c r="Q12" s="23"/>
      <c r="S12" s="24"/>
      <c r="T12" s="372"/>
      <c r="U12" s="365"/>
      <c r="Z12" s="51"/>
      <c r="AA12" s="51"/>
      <c r="AB12" s="51"/>
    </row>
    <row r="13" spans="1:29" s="352" customFormat="1" ht="23.25" customHeight="1" x14ac:dyDescent="0.2">
      <c r="A13" s="42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383"/>
      <c r="M13" s="26"/>
      <c r="N13" s="26" t="s">
        <v>31</v>
      </c>
      <c r="O13" s="429"/>
      <c r="P13" s="430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2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383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4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383"/>
      <c r="N15" s="615" t="s">
        <v>34</v>
      </c>
      <c r="O15" s="372"/>
      <c r="P15" s="372"/>
      <c r="Q15" s="372"/>
      <c r="R15" s="3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1" t="s">
        <v>37</v>
      </c>
      <c r="D17" s="360" t="s">
        <v>38</v>
      </c>
      <c r="E17" s="377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4"/>
      <c r="P17" s="634"/>
      <c r="Q17" s="634"/>
      <c r="R17" s="377"/>
      <c r="S17" s="382" t="s">
        <v>48</v>
      </c>
      <c r="T17" s="383"/>
      <c r="U17" s="360" t="s">
        <v>49</v>
      </c>
      <c r="V17" s="360" t="s">
        <v>50</v>
      </c>
      <c r="W17" s="691" t="s">
        <v>51</v>
      </c>
      <c r="X17" s="360" t="s">
        <v>52</v>
      </c>
      <c r="Y17" s="385" t="s">
        <v>53</v>
      </c>
      <c r="Z17" s="385" t="s">
        <v>54</v>
      </c>
      <c r="AA17" s="385" t="s">
        <v>55</v>
      </c>
      <c r="AB17" s="686"/>
      <c r="AC17" s="687"/>
      <c r="AD17" s="611"/>
      <c r="BA17" s="680" t="s">
        <v>56</v>
      </c>
    </row>
    <row r="18" spans="1:53" ht="14.25" customHeight="1" x14ac:dyDescent="0.2">
      <c r="A18" s="361"/>
      <c r="B18" s="361"/>
      <c r="C18" s="361"/>
      <c r="D18" s="378"/>
      <c r="E18" s="379"/>
      <c r="F18" s="361"/>
      <c r="G18" s="361"/>
      <c r="H18" s="361"/>
      <c r="I18" s="361"/>
      <c r="J18" s="361"/>
      <c r="K18" s="361"/>
      <c r="L18" s="361"/>
      <c r="M18" s="361"/>
      <c r="N18" s="378"/>
      <c r="O18" s="635"/>
      <c r="P18" s="635"/>
      <c r="Q18" s="635"/>
      <c r="R18" s="379"/>
      <c r="S18" s="351" t="s">
        <v>57</v>
      </c>
      <c r="T18" s="351" t="s">
        <v>58</v>
      </c>
      <c r="U18" s="361"/>
      <c r="V18" s="361"/>
      <c r="W18" s="692"/>
      <c r="X18" s="361"/>
      <c r="Y18" s="386"/>
      <c r="Z18" s="386"/>
      <c r="AA18" s="688"/>
      <c r="AB18" s="689"/>
      <c r="AC18" s="690"/>
      <c r="AD18" s="612"/>
      <c r="BA18" s="365"/>
    </row>
    <row r="19" spans="1:53" ht="27.75" hidden="1" customHeight="1" x14ac:dyDescent="0.2">
      <c r="A19" s="362" t="s">
        <v>59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5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5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70"/>
      <c r="P31" s="370"/>
      <c r="Q31" s="370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0"/>
      <c r="P32" s="370"/>
      <c r="Q32" s="370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5"/>
      <c r="N33" s="366" t="s">
        <v>66</v>
      </c>
      <c r="O33" s="367"/>
      <c r="P33" s="367"/>
      <c r="Q33" s="367"/>
      <c r="R33" s="367"/>
      <c r="S33" s="367"/>
      <c r="T33" s="368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5"/>
      <c r="N34" s="366" t="s">
        <v>66</v>
      </c>
      <c r="O34" s="367"/>
      <c r="P34" s="367"/>
      <c r="Q34" s="367"/>
      <c r="R34" s="367"/>
      <c r="S34" s="367"/>
      <c r="T34" s="368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0"/>
      <c r="P36" s="370"/>
      <c r="Q36" s="370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5"/>
      <c r="N37" s="366" t="s">
        <v>66</v>
      </c>
      <c r="O37" s="367"/>
      <c r="P37" s="367"/>
      <c r="Q37" s="367"/>
      <c r="R37" s="367"/>
      <c r="S37" s="367"/>
      <c r="T37" s="368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5"/>
      <c r="N38" s="366" t="s">
        <v>66</v>
      </c>
      <c r="O38" s="367"/>
      <c r="P38" s="367"/>
      <c r="Q38" s="367"/>
      <c r="R38" s="367"/>
      <c r="S38" s="367"/>
      <c r="T38" s="368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0"/>
      <c r="P40" s="370"/>
      <c r="Q40" s="370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5"/>
      <c r="N41" s="366" t="s">
        <v>66</v>
      </c>
      <c r="O41" s="367"/>
      <c r="P41" s="367"/>
      <c r="Q41" s="367"/>
      <c r="R41" s="367"/>
      <c r="S41" s="367"/>
      <c r="T41" s="368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5"/>
      <c r="N42" s="366" t="s">
        <v>66</v>
      </c>
      <c r="O42" s="367"/>
      <c r="P42" s="367"/>
      <c r="Q42" s="367"/>
      <c r="R42" s="367"/>
      <c r="S42" s="367"/>
      <c r="T42" s="368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0"/>
      <c r="P44" s="370"/>
      <c r="Q44" s="370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5"/>
      <c r="N45" s="366" t="s">
        <v>66</v>
      </c>
      <c r="O45" s="367"/>
      <c r="P45" s="367"/>
      <c r="Q45" s="367"/>
      <c r="R45" s="367"/>
      <c r="S45" s="367"/>
      <c r="T45" s="368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5"/>
      <c r="N46" s="366" t="s">
        <v>66</v>
      </c>
      <c r="O46" s="367"/>
      <c r="P46" s="367"/>
      <c r="Q46" s="367"/>
      <c r="R46" s="367"/>
      <c r="S46" s="367"/>
      <c r="T46" s="368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62" t="s">
        <v>95</v>
      </c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0"/>
      <c r="P50" s="370"/>
      <c r="Q50" s="370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0"/>
      <c r="P51" s="370"/>
      <c r="Q51" s="370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5"/>
      <c r="N52" s="366" t="s">
        <v>66</v>
      </c>
      <c r="O52" s="367"/>
      <c r="P52" s="367"/>
      <c r="Q52" s="367"/>
      <c r="R52" s="367"/>
      <c r="S52" s="367"/>
      <c r="T52" s="368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5"/>
      <c r="N53" s="366" t="s">
        <v>66</v>
      </c>
      <c r="O53" s="367"/>
      <c r="P53" s="367"/>
      <c r="Q53" s="367"/>
      <c r="R53" s="367"/>
      <c r="S53" s="367"/>
      <c r="T53" s="368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0"/>
      <c r="P56" s="370"/>
      <c r="Q56" s="370"/>
      <c r="R56" s="359"/>
      <c r="S56" s="34"/>
      <c r="T56" s="34"/>
      <c r="U56" s="35" t="s">
        <v>65</v>
      </c>
      <c r="V56" s="354">
        <v>60</v>
      </c>
      <c r="W56" s="355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0"/>
      <c r="P57" s="370"/>
      <c r="Q57" s="370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0"/>
      <c r="P58" s="370"/>
      <c r="Q58" s="370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4" t="s">
        <v>114</v>
      </c>
      <c r="O59" s="370"/>
      <c r="P59" s="370"/>
      <c r="Q59" s="370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5"/>
      <c r="N60" s="366" t="s">
        <v>66</v>
      </c>
      <c r="O60" s="367"/>
      <c r="P60" s="367"/>
      <c r="Q60" s="367"/>
      <c r="R60" s="367"/>
      <c r="S60" s="367"/>
      <c r="T60" s="368"/>
      <c r="U60" s="37" t="s">
        <v>67</v>
      </c>
      <c r="V60" s="356">
        <f>IFERROR(V56/H56,"0")+IFERROR(V57/H57,"0")+IFERROR(V58/H58,"0")+IFERROR(V59/H59,"0")</f>
        <v>5.5555555555555554</v>
      </c>
      <c r="W60" s="356">
        <f>IFERROR(W56/H56,"0")+IFERROR(W57/H57,"0")+IFERROR(W58/H58,"0")+IFERROR(W59/H59,"0")</f>
        <v>6.0000000000000009</v>
      </c>
      <c r="X60" s="356">
        <f>IFERROR(IF(X56="",0,X56),"0")+IFERROR(IF(X57="",0,X57),"0")+IFERROR(IF(X58="",0,X58),"0")+IFERROR(IF(X59="",0,X59),"0")</f>
        <v>0.1305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5"/>
      <c r="N61" s="366" t="s">
        <v>66</v>
      </c>
      <c r="O61" s="367"/>
      <c r="P61" s="367"/>
      <c r="Q61" s="367"/>
      <c r="R61" s="367"/>
      <c r="S61" s="367"/>
      <c r="T61" s="368"/>
      <c r="U61" s="37" t="s">
        <v>65</v>
      </c>
      <c r="V61" s="356">
        <f>IFERROR(SUM(V56:V59),"0")</f>
        <v>60</v>
      </c>
      <c r="W61" s="356">
        <f>IFERROR(SUM(W56:W59),"0")</f>
        <v>64.800000000000011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7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0"/>
      <c r="P64" s="370"/>
      <c r="Q64" s="370"/>
      <c r="R64" s="359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0"/>
      <c r="P65" s="370"/>
      <c r="Q65" s="370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70"/>
      <c r="P66" s="370"/>
      <c r="Q66" s="370"/>
      <c r="R66" s="359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0"/>
      <c r="P67" s="370"/>
      <c r="Q67" s="370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0"/>
      <c r="P68" s="370"/>
      <c r="Q68" s="370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70"/>
      <c r="P69" s="370"/>
      <c r="Q69" s="370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70"/>
      <c r="P70" s="370"/>
      <c r="Q70" s="370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0"/>
      <c r="P71" s="370"/>
      <c r="Q71" s="370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70"/>
      <c r="P72" s="370"/>
      <c r="Q72" s="370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70"/>
      <c r="P73" s="370"/>
      <c r="Q73" s="370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0"/>
      <c r="P74" s="370"/>
      <c r="Q74" s="370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0"/>
      <c r="P75" s="370"/>
      <c r="Q75" s="370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0"/>
      <c r="P76" s="370"/>
      <c r="Q76" s="370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70"/>
      <c r="P77" s="370"/>
      <c r="Q77" s="370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70"/>
      <c r="P78" s="370"/>
      <c r="Q78" s="370"/>
      <c r="R78" s="359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70"/>
      <c r="P79" s="370"/>
      <c r="Q79" s="370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70"/>
      <c r="P80" s="370"/>
      <c r="Q80" s="370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70"/>
      <c r="P81" s="370"/>
      <c r="Q81" s="370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70"/>
      <c r="P82" s="370"/>
      <c r="Q82" s="370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70"/>
      <c r="P83" s="370"/>
      <c r="Q83" s="370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70"/>
      <c r="P84" s="370"/>
      <c r="Q84" s="370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75"/>
      <c r="N85" s="366" t="s">
        <v>66</v>
      </c>
      <c r="O85" s="367"/>
      <c r="P85" s="367"/>
      <c r="Q85" s="367"/>
      <c r="R85" s="367"/>
      <c r="S85" s="367"/>
      <c r="T85" s="368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7"/>
      <c r="Z85" s="357"/>
    </row>
    <row r="86" spans="1:53" hidden="1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5"/>
      <c r="N86" s="366" t="s">
        <v>66</v>
      </c>
      <c r="O86" s="367"/>
      <c r="P86" s="367"/>
      <c r="Q86" s="367"/>
      <c r="R86" s="367"/>
      <c r="S86" s="367"/>
      <c r="T86" s="368"/>
      <c r="U86" s="37" t="s">
        <v>65</v>
      </c>
      <c r="V86" s="356">
        <f>IFERROR(SUM(V64:V84),"0")</f>
        <v>0</v>
      </c>
      <c r="W86" s="356">
        <f>IFERROR(SUM(W64:W84),"0")</f>
        <v>0</v>
      </c>
      <c r="X86" s="37"/>
      <c r="Y86" s="357"/>
      <c r="Z86" s="357"/>
    </row>
    <row r="87" spans="1:53" ht="14.25" hidden="1" customHeight="1" x14ac:dyDescent="0.25">
      <c r="A87" s="364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70"/>
      <c r="P88" s="370"/>
      <c r="Q88" s="370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52" t="s">
        <v>160</v>
      </c>
      <c r="O89" s="370"/>
      <c r="P89" s="370"/>
      <c r="Q89" s="370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70"/>
      <c r="P90" s="370"/>
      <c r="Q90" s="370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3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70"/>
      <c r="P91" s="370"/>
      <c r="Q91" s="370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70"/>
      <c r="P92" s="370"/>
      <c r="Q92" s="370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5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5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70"/>
      <c r="P96" s="370"/>
      <c r="Q96" s="370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70"/>
      <c r="P97" s="370"/>
      <c r="Q97" s="370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70"/>
      <c r="P98" s="370"/>
      <c r="Q98" s="370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70"/>
      <c r="P99" s="370"/>
      <c r="Q99" s="370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70"/>
      <c r="P100" s="370"/>
      <c r="Q100" s="370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70"/>
      <c r="P101" s="370"/>
      <c r="Q101" s="370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0"/>
      <c r="P102" s="370"/>
      <c r="Q102" s="370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70"/>
      <c r="P103" s="370"/>
      <c r="Q103" s="370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5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5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0"/>
      <c r="P107" s="370"/>
      <c r="Q107" s="370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70"/>
      <c r="P108" s="370"/>
      <c r="Q108" s="370"/>
      <c r="R108" s="359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70"/>
      <c r="P109" s="370"/>
      <c r="Q109" s="370"/>
      <c r="R109" s="359"/>
      <c r="S109" s="34"/>
      <c r="T109" s="34"/>
      <c r="U109" s="35" t="s">
        <v>65</v>
      </c>
      <c r="V109" s="354">
        <v>10</v>
      </c>
      <c r="W109" s="355">
        <f t="shared" si="6"/>
        <v>16.8</v>
      </c>
      <c r="X109" s="36">
        <f>IFERROR(IF(W109=0,"",ROUNDUP(W109/H109,0)*0.02175),"")</f>
        <v>4.3499999999999997E-2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70"/>
      <c r="P110" s="370"/>
      <c r="Q110" s="370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70"/>
      <c r="P111" s="370"/>
      <c r="Q111" s="370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70"/>
      <c r="P112" s="370"/>
      <c r="Q112" s="370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70"/>
      <c r="P113" s="370"/>
      <c r="Q113" s="370"/>
      <c r="R113" s="359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70"/>
      <c r="P114" s="370"/>
      <c r="Q114" s="370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70"/>
      <c r="P115" s="370"/>
      <c r="Q115" s="370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70"/>
      <c r="P116" s="370"/>
      <c r="Q116" s="370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70"/>
      <c r="P117" s="370"/>
      <c r="Q117" s="370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75"/>
      <c r="N118" s="366" t="s">
        <v>66</v>
      </c>
      <c r="O118" s="367"/>
      <c r="P118" s="367"/>
      <c r="Q118" s="367"/>
      <c r="R118" s="367"/>
      <c r="S118" s="367"/>
      <c r="T118" s="368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1.1904761904761905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4.3499999999999997E-2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5"/>
      <c r="N119" s="366" t="s">
        <v>66</v>
      </c>
      <c r="O119" s="367"/>
      <c r="P119" s="367"/>
      <c r="Q119" s="367"/>
      <c r="R119" s="367"/>
      <c r="S119" s="367"/>
      <c r="T119" s="368"/>
      <c r="U119" s="37" t="s">
        <v>65</v>
      </c>
      <c r="V119" s="356">
        <f>IFERROR(SUM(V107:V117),"0")</f>
        <v>10</v>
      </c>
      <c r="W119" s="356">
        <f>IFERROR(SUM(W107:W117),"0")</f>
        <v>16.8</v>
      </c>
      <c r="X119" s="37"/>
      <c r="Y119" s="357"/>
      <c r="Z119" s="357"/>
    </row>
    <row r="120" spans="1:53" ht="14.25" hidden="1" customHeight="1" x14ac:dyDescent="0.25">
      <c r="A120" s="364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70"/>
      <c r="P121" s="370"/>
      <c r="Q121" s="370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70"/>
      <c r="P122" s="370"/>
      <c r="Q122" s="370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1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70"/>
      <c r="P123" s="370"/>
      <c r="Q123" s="370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09" t="s">
        <v>210</v>
      </c>
      <c r="O124" s="370"/>
      <c r="P124" s="370"/>
      <c r="Q124" s="370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70"/>
      <c r="P125" s="370"/>
      <c r="Q125" s="370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70"/>
      <c r="P126" s="370"/>
      <c r="Q126" s="370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70"/>
      <c r="P127" s="370"/>
      <c r="Q127" s="370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75"/>
      <c r="N128" s="366" t="s">
        <v>66</v>
      </c>
      <c r="O128" s="367"/>
      <c r="P128" s="367"/>
      <c r="Q128" s="367"/>
      <c r="R128" s="367"/>
      <c r="S128" s="367"/>
      <c r="T128" s="368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5"/>
      <c r="N129" s="366" t="s">
        <v>66</v>
      </c>
      <c r="O129" s="367"/>
      <c r="P129" s="367"/>
      <c r="Q129" s="367"/>
      <c r="R129" s="367"/>
      <c r="S129" s="367"/>
      <c r="T129" s="368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64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70"/>
      <c r="P132" s="370"/>
      <c r="Q132" s="370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70"/>
      <c r="P133" s="370"/>
      <c r="Q133" s="370"/>
      <c r="R133" s="359"/>
      <c r="S133" s="34"/>
      <c r="T133" s="34"/>
      <c r="U133" s="35" t="s">
        <v>65</v>
      </c>
      <c r="V133" s="354">
        <v>15</v>
      </c>
      <c r="W133" s="355">
        <f>IFERROR(IF(V133="",0,CEILING((V133/$H133),1)*$H133),"")</f>
        <v>16.8</v>
      </c>
      <c r="X133" s="36">
        <f>IFERROR(IF(W133=0,"",ROUNDUP(W133/H133,0)*0.02175),"")</f>
        <v>4.3499999999999997E-2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70"/>
      <c r="P134" s="370"/>
      <c r="Q134" s="370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70"/>
      <c r="P135" s="370"/>
      <c r="Q135" s="370"/>
      <c r="R135" s="359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75"/>
      <c r="N136" s="366" t="s">
        <v>66</v>
      </c>
      <c r="O136" s="367"/>
      <c r="P136" s="367"/>
      <c r="Q136" s="367"/>
      <c r="R136" s="367"/>
      <c r="S136" s="367"/>
      <c r="T136" s="368"/>
      <c r="U136" s="37" t="s">
        <v>67</v>
      </c>
      <c r="V136" s="356">
        <f>IFERROR(V132/H132,"0")+IFERROR(V133/H133,"0")+IFERROR(V134/H134,"0")+IFERROR(V135/H135,"0")</f>
        <v>1.7857142857142856</v>
      </c>
      <c r="W136" s="356">
        <f>IFERROR(W132/H132,"0")+IFERROR(W133/H133,"0")+IFERROR(W134/H134,"0")+IFERROR(W135/H135,"0")</f>
        <v>2</v>
      </c>
      <c r="X136" s="356">
        <f>IFERROR(IF(X132="",0,X132),"0")+IFERROR(IF(X133="",0,X133),"0")+IFERROR(IF(X134="",0,X134),"0")+IFERROR(IF(X135="",0,X135),"0")</f>
        <v>4.3499999999999997E-2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75"/>
      <c r="N137" s="366" t="s">
        <v>66</v>
      </c>
      <c r="O137" s="367"/>
      <c r="P137" s="367"/>
      <c r="Q137" s="367"/>
      <c r="R137" s="367"/>
      <c r="S137" s="367"/>
      <c r="T137" s="368"/>
      <c r="U137" s="37" t="s">
        <v>65</v>
      </c>
      <c r="V137" s="356">
        <f>IFERROR(SUM(V132:V135),"0")</f>
        <v>15</v>
      </c>
      <c r="W137" s="356">
        <f>IFERROR(SUM(W132:W135),"0")</f>
        <v>16.8</v>
      </c>
      <c r="X137" s="37"/>
      <c r="Y137" s="357"/>
      <c r="Z137" s="357"/>
    </row>
    <row r="138" spans="1:53" ht="27.75" hidden="1" customHeight="1" x14ac:dyDescent="0.2">
      <c r="A138" s="362" t="s">
        <v>225</v>
      </c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64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70"/>
      <c r="P141" s="370"/>
      <c r="Q141" s="370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70"/>
      <c r="P142" s="370"/>
      <c r="Q142" s="370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70"/>
      <c r="P143" s="370"/>
      <c r="Q143" s="370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75"/>
      <c r="N144" s="366" t="s">
        <v>66</v>
      </c>
      <c r="O144" s="367"/>
      <c r="P144" s="367"/>
      <c r="Q144" s="367"/>
      <c r="R144" s="367"/>
      <c r="S144" s="367"/>
      <c r="T144" s="368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75"/>
      <c r="N145" s="366" t="s">
        <v>66</v>
      </c>
      <c r="O145" s="367"/>
      <c r="P145" s="367"/>
      <c r="Q145" s="367"/>
      <c r="R145" s="367"/>
      <c r="S145" s="367"/>
      <c r="T145" s="368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64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70"/>
      <c r="P148" s="370"/>
      <c r="Q148" s="370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70"/>
      <c r="P149" s="370"/>
      <c r="Q149" s="370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70"/>
      <c r="P150" s="370"/>
      <c r="Q150" s="370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70"/>
      <c r="P151" s="370"/>
      <c r="Q151" s="370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70"/>
      <c r="P152" s="370"/>
      <c r="Q152" s="370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70"/>
      <c r="P153" s="370"/>
      <c r="Q153" s="370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70"/>
      <c r="P154" s="370"/>
      <c r="Q154" s="370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70"/>
      <c r="P155" s="370"/>
      <c r="Q155" s="370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70"/>
      <c r="P156" s="370"/>
      <c r="Q156" s="370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75"/>
      <c r="N157" s="366" t="s">
        <v>66</v>
      </c>
      <c r="O157" s="367"/>
      <c r="P157" s="367"/>
      <c r="Q157" s="367"/>
      <c r="R157" s="367"/>
      <c r="S157" s="367"/>
      <c r="T157" s="368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hidden="1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75"/>
      <c r="N158" s="366" t="s">
        <v>66</v>
      </c>
      <c r="O158" s="367"/>
      <c r="P158" s="367"/>
      <c r="Q158" s="367"/>
      <c r="R158" s="367"/>
      <c r="S158" s="367"/>
      <c r="T158" s="368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64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70"/>
      <c r="P161" s="370"/>
      <c r="Q161" s="370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70"/>
      <c r="P162" s="370"/>
      <c r="Q162" s="370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75"/>
      <c r="N163" s="366" t="s">
        <v>66</v>
      </c>
      <c r="O163" s="367"/>
      <c r="P163" s="367"/>
      <c r="Q163" s="367"/>
      <c r="R163" s="367"/>
      <c r="S163" s="367"/>
      <c r="T163" s="368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75"/>
      <c r="N164" s="366" t="s">
        <v>66</v>
      </c>
      <c r="O164" s="367"/>
      <c r="P164" s="367"/>
      <c r="Q164" s="367"/>
      <c r="R164" s="367"/>
      <c r="S164" s="367"/>
      <c r="T164" s="368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64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70"/>
      <c r="P166" s="370"/>
      <c r="Q166" s="370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70"/>
      <c r="P167" s="370"/>
      <c r="Q167" s="370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75"/>
      <c r="N168" s="366" t="s">
        <v>66</v>
      </c>
      <c r="O168" s="367"/>
      <c r="P168" s="367"/>
      <c r="Q168" s="367"/>
      <c r="R168" s="367"/>
      <c r="S168" s="367"/>
      <c r="T168" s="368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75"/>
      <c r="N169" s="366" t="s">
        <v>66</v>
      </c>
      <c r="O169" s="367"/>
      <c r="P169" s="367"/>
      <c r="Q169" s="367"/>
      <c r="R169" s="367"/>
      <c r="S169" s="367"/>
      <c r="T169" s="368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64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70"/>
      <c r="P171" s="370"/>
      <c r="Q171" s="370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70"/>
      <c r="P172" s="370"/>
      <c r="Q172" s="370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70"/>
      <c r="P173" s="370"/>
      <c r="Q173" s="370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70"/>
      <c r="P174" s="370"/>
      <c r="Q174" s="370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75"/>
      <c r="N175" s="366" t="s">
        <v>66</v>
      </c>
      <c r="O175" s="367"/>
      <c r="P175" s="367"/>
      <c r="Q175" s="367"/>
      <c r="R175" s="367"/>
      <c r="S175" s="367"/>
      <c r="T175" s="368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75"/>
      <c r="N176" s="366" t="s">
        <v>66</v>
      </c>
      <c r="O176" s="367"/>
      <c r="P176" s="367"/>
      <c r="Q176" s="367"/>
      <c r="R176" s="367"/>
      <c r="S176" s="367"/>
      <c r="T176" s="368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64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70"/>
      <c r="P178" s="370"/>
      <c r="Q178" s="370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70"/>
      <c r="P179" s="370"/>
      <c r="Q179" s="370"/>
      <c r="R179" s="359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70"/>
      <c r="P180" s="370"/>
      <c r="Q180" s="370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70"/>
      <c r="P181" s="370"/>
      <c r="Q181" s="370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70"/>
      <c r="P182" s="370"/>
      <c r="Q182" s="370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70"/>
      <c r="P183" s="370"/>
      <c r="Q183" s="370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70"/>
      <c r="P184" s="370"/>
      <c r="Q184" s="370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70"/>
      <c r="P185" s="370"/>
      <c r="Q185" s="370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70"/>
      <c r="P186" s="370"/>
      <c r="Q186" s="370"/>
      <c r="R186" s="359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70"/>
      <c r="P187" s="370"/>
      <c r="Q187" s="370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70"/>
      <c r="P188" s="370"/>
      <c r="Q188" s="370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70"/>
      <c r="P189" s="370"/>
      <c r="Q189" s="370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70"/>
      <c r="P190" s="370"/>
      <c r="Q190" s="370"/>
      <c r="R190" s="359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73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70"/>
      <c r="P191" s="370"/>
      <c r="Q191" s="370"/>
      <c r="R191" s="359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70"/>
      <c r="P192" s="370"/>
      <c r="Q192" s="370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70"/>
      <c r="P193" s="370"/>
      <c r="Q193" s="370"/>
      <c r="R193" s="359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70"/>
      <c r="P194" s="370"/>
      <c r="Q194" s="370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75"/>
      <c r="N195" s="366" t="s">
        <v>66</v>
      </c>
      <c r="O195" s="367"/>
      <c r="P195" s="367"/>
      <c r="Q195" s="367"/>
      <c r="R195" s="367"/>
      <c r="S195" s="367"/>
      <c r="T195" s="368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75"/>
      <c r="N196" s="366" t="s">
        <v>66</v>
      </c>
      <c r="O196" s="367"/>
      <c r="P196" s="367"/>
      <c r="Q196" s="367"/>
      <c r="R196" s="367"/>
      <c r="S196" s="367"/>
      <c r="T196" s="368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64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70"/>
      <c r="P198" s="370"/>
      <c r="Q198" s="370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70"/>
      <c r="P199" s="370"/>
      <c r="Q199" s="370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70"/>
      <c r="P200" s="370"/>
      <c r="Q200" s="370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70"/>
      <c r="P201" s="370"/>
      <c r="Q201" s="370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75"/>
      <c r="N202" s="366" t="s">
        <v>66</v>
      </c>
      <c r="O202" s="367"/>
      <c r="P202" s="367"/>
      <c r="Q202" s="367"/>
      <c r="R202" s="367"/>
      <c r="S202" s="367"/>
      <c r="T202" s="368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75"/>
      <c r="N203" s="366" t="s">
        <v>66</v>
      </c>
      <c r="O203" s="367"/>
      <c r="P203" s="367"/>
      <c r="Q203" s="367"/>
      <c r="R203" s="367"/>
      <c r="S203" s="367"/>
      <c r="T203" s="368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64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3" t="s">
        <v>314</v>
      </c>
      <c r="O206" s="370"/>
      <c r="P206" s="370"/>
      <c r="Q206" s="370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8" t="s">
        <v>318</v>
      </c>
      <c r="O207" s="370"/>
      <c r="P207" s="370"/>
      <c r="Q207" s="370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70"/>
      <c r="P208" s="370"/>
      <c r="Q208" s="370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9" t="s">
        <v>324</v>
      </c>
      <c r="O209" s="370"/>
      <c r="P209" s="370"/>
      <c r="Q209" s="370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28" t="s">
        <v>327</v>
      </c>
      <c r="O210" s="370"/>
      <c r="P210" s="370"/>
      <c r="Q210" s="370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7" t="s">
        <v>330</v>
      </c>
      <c r="O211" s="370"/>
      <c r="P211" s="370"/>
      <c r="Q211" s="370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75"/>
      <c r="N212" s="366" t="s">
        <v>66</v>
      </c>
      <c r="O212" s="367"/>
      <c r="P212" s="367"/>
      <c r="Q212" s="367"/>
      <c r="R212" s="367"/>
      <c r="S212" s="367"/>
      <c r="T212" s="368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75"/>
      <c r="N213" s="366" t="s">
        <v>66</v>
      </c>
      <c r="O213" s="367"/>
      <c r="P213" s="367"/>
      <c r="Q213" s="367"/>
      <c r="R213" s="367"/>
      <c r="S213" s="367"/>
      <c r="T213" s="368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64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70"/>
      <c r="P215" s="370"/>
      <c r="Q215" s="370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75"/>
      <c r="N216" s="366" t="s">
        <v>66</v>
      </c>
      <c r="O216" s="367"/>
      <c r="P216" s="367"/>
      <c r="Q216" s="367"/>
      <c r="R216" s="367"/>
      <c r="S216" s="367"/>
      <c r="T216" s="368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75"/>
      <c r="N217" s="366" t="s">
        <v>66</v>
      </c>
      <c r="O217" s="367"/>
      <c r="P217" s="367"/>
      <c r="Q217" s="367"/>
      <c r="R217" s="367"/>
      <c r="S217" s="367"/>
      <c r="T217" s="368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64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70" t="s">
        <v>336</v>
      </c>
      <c r="O220" s="370"/>
      <c r="P220" s="370"/>
      <c r="Q220" s="370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70"/>
      <c r="P221" s="370"/>
      <c r="Q221" s="370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70"/>
      <c r="P222" s="370"/>
      <c r="Q222" s="370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46" t="s">
        <v>345</v>
      </c>
      <c r="O223" s="370"/>
      <c r="P223" s="370"/>
      <c r="Q223" s="370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5" t="s">
        <v>348</v>
      </c>
      <c r="O224" s="370"/>
      <c r="P224" s="370"/>
      <c r="Q224" s="370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56" t="s">
        <v>351</v>
      </c>
      <c r="O225" s="370"/>
      <c r="P225" s="370"/>
      <c r="Q225" s="370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75"/>
      <c r="N226" s="366" t="s">
        <v>66</v>
      </c>
      <c r="O226" s="367"/>
      <c r="P226" s="367"/>
      <c r="Q226" s="367"/>
      <c r="R226" s="367"/>
      <c r="S226" s="367"/>
      <c r="T226" s="368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75"/>
      <c r="N227" s="366" t="s">
        <v>66</v>
      </c>
      <c r="O227" s="367"/>
      <c r="P227" s="367"/>
      <c r="Q227" s="367"/>
      <c r="R227" s="367"/>
      <c r="S227" s="367"/>
      <c r="T227" s="368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64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70"/>
      <c r="P230" s="370"/>
      <c r="Q230" s="370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70"/>
      <c r="P231" s="370"/>
      <c r="Q231" s="370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70"/>
      <c r="P232" s="370"/>
      <c r="Q232" s="370"/>
      <c r="R232" s="359"/>
      <c r="S232" s="34"/>
      <c r="T232" s="34"/>
      <c r="U232" s="35" t="s">
        <v>65</v>
      </c>
      <c r="V232" s="354">
        <v>100</v>
      </c>
      <c r="W232" s="355">
        <f t="shared" si="13"/>
        <v>108</v>
      </c>
      <c r="X232" s="36">
        <f>IFERROR(IF(W232=0,"",ROUNDUP(W232/H232,0)*0.02175),"")</f>
        <v>0.21749999999999997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70"/>
      <c r="P233" s="370"/>
      <c r="Q233" s="370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70"/>
      <c r="P234" s="370"/>
      <c r="Q234" s="370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70"/>
      <c r="P235" s="370"/>
      <c r="Q235" s="370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70"/>
      <c r="P236" s="370"/>
      <c r="Q236" s="370"/>
      <c r="R236" s="359"/>
      <c r="S236" s="34"/>
      <c r="T236" s="34"/>
      <c r="U236" s="35" t="s">
        <v>65</v>
      </c>
      <c r="V236" s="354">
        <v>20</v>
      </c>
      <c r="W236" s="355">
        <f t="shared" si="13"/>
        <v>21.6</v>
      </c>
      <c r="X236" s="36">
        <f>IFERROR(IF(W236=0,"",ROUNDUP(W236/H236,0)*0.02175),"")</f>
        <v>4.3499999999999997E-2</v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70"/>
      <c r="P237" s="370"/>
      <c r="Q237" s="370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70"/>
      <c r="P238" s="370"/>
      <c r="Q238" s="370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70"/>
      <c r="P239" s="370"/>
      <c r="Q239" s="370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70"/>
      <c r="P240" s="370"/>
      <c r="Q240" s="370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70"/>
      <c r="P241" s="370"/>
      <c r="Q241" s="370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70"/>
      <c r="P242" s="370"/>
      <c r="Q242" s="370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70"/>
      <c r="P243" s="370"/>
      <c r="Q243" s="370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70"/>
      <c r="P244" s="370"/>
      <c r="Q244" s="370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75"/>
      <c r="N245" s="366" t="s">
        <v>66</v>
      </c>
      <c r="O245" s="367"/>
      <c r="P245" s="367"/>
      <c r="Q245" s="367"/>
      <c r="R245" s="367"/>
      <c r="S245" s="367"/>
      <c r="T245" s="368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11.111111111111111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12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0.26099999999999995</v>
      </c>
      <c r="Y245" s="357"/>
      <c r="Z245" s="357"/>
    </row>
    <row r="246" spans="1:53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75"/>
      <c r="N246" s="366" t="s">
        <v>66</v>
      </c>
      <c r="O246" s="367"/>
      <c r="P246" s="367"/>
      <c r="Q246" s="367"/>
      <c r="R246" s="367"/>
      <c r="S246" s="367"/>
      <c r="T246" s="368"/>
      <c r="U246" s="37" t="s">
        <v>65</v>
      </c>
      <c r="V246" s="356">
        <f>IFERROR(SUM(V230:V244),"0")</f>
        <v>120</v>
      </c>
      <c r="W246" s="356">
        <f>IFERROR(SUM(W230:W244),"0")</f>
        <v>129.6</v>
      </c>
      <c r="X246" s="37"/>
      <c r="Y246" s="357"/>
      <c r="Z246" s="357"/>
    </row>
    <row r="247" spans="1:53" ht="14.25" hidden="1" customHeight="1" x14ac:dyDescent="0.25">
      <c r="A247" s="364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70"/>
      <c r="P248" s="370"/>
      <c r="Q248" s="370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5"/>
      <c r="N249" s="366" t="s">
        <v>66</v>
      </c>
      <c r="O249" s="367"/>
      <c r="P249" s="367"/>
      <c r="Q249" s="367"/>
      <c r="R249" s="367"/>
      <c r="S249" s="367"/>
      <c r="T249" s="368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5"/>
      <c r="N250" s="366" t="s">
        <v>66</v>
      </c>
      <c r="O250" s="367"/>
      <c r="P250" s="367"/>
      <c r="Q250" s="367"/>
      <c r="R250" s="367"/>
      <c r="S250" s="367"/>
      <c r="T250" s="368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64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70"/>
      <c r="P252" s="370"/>
      <c r="Q252" s="370"/>
      <c r="R252" s="359"/>
      <c r="S252" s="34"/>
      <c r="T252" s="34"/>
      <c r="U252" s="35" t="s">
        <v>65</v>
      </c>
      <c r="V252" s="354">
        <v>30</v>
      </c>
      <c r="W252" s="355">
        <f>IFERROR(IF(V252="",0,CEILING((V252/$H252),1)*$H252),"")</f>
        <v>33.6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70"/>
      <c r="P253" s="370"/>
      <c r="Q253" s="370"/>
      <c r="R253" s="359"/>
      <c r="S253" s="34"/>
      <c r="T253" s="34"/>
      <c r="U253" s="35" t="s">
        <v>65</v>
      </c>
      <c r="V253" s="354">
        <v>35</v>
      </c>
      <c r="W253" s="355">
        <f>IFERROR(IF(V253="",0,CEILING((V253/$H253),1)*$H253),"")</f>
        <v>37.800000000000004</v>
      </c>
      <c r="X253" s="36">
        <f>IFERROR(IF(W253=0,"",ROUNDUP(W253/H253,0)*0.00753),"")</f>
        <v>6.7769999999999997E-2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70"/>
      <c r="P254" s="370"/>
      <c r="Q254" s="370"/>
      <c r="R254" s="359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8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70"/>
      <c r="P255" s="370"/>
      <c r="Q255" s="370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75"/>
      <c r="N256" s="366" t="s">
        <v>66</v>
      </c>
      <c r="O256" s="367"/>
      <c r="P256" s="367"/>
      <c r="Q256" s="367"/>
      <c r="R256" s="367"/>
      <c r="S256" s="367"/>
      <c r="T256" s="368"/>
      <c r="U256" s="37" t="s">
        <v>67</v>
      </c>
      <c r="V256" s="356">
        <f>IFERROR(V252/H252,"0")+IFERROR(V253/H253,"0")+IFERROR(V254/H254,"0")+IFERROR(V255/H255,"0")</f>
        <v>15.476190476190474</v>
      </c>
      <c r="W256" s="356">
        <f>IFERROR(W252/H252,"0")+IFERROR(W253/H253,"0")+IFERROR(W254/H254,"0")+IFERROR(W255/H255,"0")</f>
        <v>17</v>
      </c>
      <c r="X256" s="356">
        <f>IFERROR(IF(X252="",0,X252),"0")+IFERROR(IF(X253="",0,X253),"0")+IFERROR(IF(X254="",0,X254),"0")+IFERROR(IF(X255="",0,X255),"0")</f>
        <v>0.12801000000000001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75"/>
      <c r="N257" s="366" t="s">
        <v>66</v>
      </c>
      <c r="O257" s="367"/>
      <c r="P257" s="367"/>
      <c r="Q257" s="367"/>
      <c r="R257" s="367"/>
      <c r="S257" s="367"/>
      <c r="T257" s="368"/>
      <c r="U257" s="37" t="s">
        <v>65</v>
      </c>
      <c r="V257" s="356">
        <f>IFERROR(SUM(V252:V255),"0")</f>
        <v>65</v>
      </c>
      <c r="W257" s="356">
        <f>IFERROR(SUM(W252:W255),"0")</f>
        <v>71.400000000000006</v>
      </c>
      <c r="X257" s="37"/>
      <c r="Y257" s="357"/>
      <c r="Z257" s="357"/>
    </row>
    <row r="258" spans="1:53" ht="14.25" hidden="1" customHeight="1" x14ac:dyDescent="0.25">
      <c r="A258" s="364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70"/>
      <c r="P259" s="370"/>
      <c r="Q259" s="370"/>
      <c r="R259" s="359"/>
      <c r="S259" s="34"/>
      <c r="T259" s="34"/>
      <c r="U259" s="35" t="s">
        <v>65</v>
      </c>
      <c r="V259" s="354">
        <v>170</v>
      </c>
      <c r="W259" s="355">
        <f t="shared" ref="W259:W268" si="15">IFERROR(IF(V259="",0,CEILING((V259/$H259),1)*$H259),"")</f>
        <v>171.6</v>
      </c>
      <c r="X259" s="36">
        <f>IFERROR(IF(W259=0,"",ROUNDUP(W259/H259,0)*0.02175),"")</f>
        <v>0.47849999999999998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70"/>
      <c r="P260" s="370"/>
      <c r="Q260" s="370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70"/>
      <c r="P261" s="370"/>
      <c r="Q261" s="370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70"/>
      <c r="P262" s="370"/>
      <c r="Q262" s="370"/>
      <c r="R262" s="359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70"/>
      <c r="P263" s="370"/>
      <c r="Q263" s="370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70"/>
      <c r="P264" s="370"/>
      <c r="Q264" s="370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70"/>
      <c r="P265" s="370"/>
      <c r="Q265" s="370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70"/>
      <c r="P266" s="370"/>
      <c r="Q266" s="370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70"/>
      <c r="P267" s="370"/>
      <c r="Q267" s="370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70"/>
      <c r="P268" s="370"/>
      <c r="Q268" s="370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75"/>
      <c r="N269" s="366" t="s">
        <v>66</v>
      </c>
      <c r="O269" s="367"/>
      <c r="P269" s="367"/>
      <c r="Q269" s="367"/>
      <c r="R269" s="367"/>
      <c r="S269" s="367"/>
      <c r="T269" s="368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21.794871794871796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22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0.47849999999999998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75"/>
      <c r="N270" s="366" t="s">
        <v>66</v>
      </c>
      <c r="O270" s="367"/>
      <c r="P270" s="367"/>
      <c r="Q270" s="367"/>
      <c r="R270" s="367"/>
      <c r="S270" s="367"/>
      <c r="T270" s="368"/>
      <c r="U270" s="37" t="s">
        <v>65</v>
      </c>
      <c r="V270" s="356">
        <f>IFERROR(SUM(V259:V268),"0")</f>
        <v>170</v>
      </c>
      <c r="W270" s="356">
        <f>IFERROR(SUM(W259:W268),"0")</f>
        <v>171.6</v>
      </c>
      <c r="X270" s="37"/>
      <c r="Y270" s="357"/>
      <c r="Z270" s="357"/>
    </row>
    <row r="271" spans="1:53" ht="14.25" hidden="1" customHeight="1" x14ac:dyDescent="0.25">
      <c r="A271" s="364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70"/>
      <c r="P272" s="370"/>
      <c r="Q272" s="370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70"/>
      <c r="P273" s="370"/>
      <c r="Q273" s="370"/>
      <c r="R273" s="359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70"/>
      <c r="P274" s="370"/>
      <c r="Q274" s="370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75"/>
      <c r="N275" s="366" t="s">
        <v>66</v>
      </c>
      <c r="O275" s="367"/>
      <c r="P275" s="367"/>
      <c r="Q275" s="367"/>
      <c r="R275" s="367"/>
      <c r="S275" s="367"/>
      <c r="T275" s="368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75"/>
      <c r="N276" s="366" t="s">
        <v>66</v>
      </c>
      <c r="O276" s="367"/>
      <c r="P276" s="367"/>
      <c r="Q276" s="367"/>
      <c r="R276" s="367"/>
      <c r="S276" s="367"/>
      <c r="T276" s="368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64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70"/>
      <c r="P278" s="370"/>
      <c r="Q278" s="370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8" t="s">
        <v>422</v>
      </c>
      <c r="O279" s="370"/>
      <c r="P279" s="370"/>
      <c r="Q279" s="370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70"/>
      <c r="P280" s="370"/>
      <c r="Q280" s="370"/>
      <c r="R280" s="359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7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75"/>
      <c r="N281" s="366" t="s">
        <v>66</v>
      </c>
      <c r="O281" s="367"/>
      <c r="P281" s="367"/>
      <c r="Q281" s="367"/>
      <c r="R281" s="367"/>
      <c r="S281" s="367"/>
      <c r="T281" s="368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75"/>
      <c r="N282" s="366" t="s">
        <v>66</v>
      </c>
      <c r="O282" s="367"/>
      <c r="P282" s="367"/>
      <c r="Q282" s="367"/>
      <c r="R282" s="367"/>
      <c r="S282" s="367"/>
      <c r="T282" s="368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64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70"/>
      <c r="P284" s="370"/>
      <c r="Q284" s="370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70"/>
      <c r="P285" s="370"/>
      <c r="Q285" s="370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70"/>
      <c r="P286" s="370"/>
      <c r="Q286" s="370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75"/>
      <c r="N287" s="366" t="s">
        <v>66</v>
      </c>
      <c r="O287" s="367"/>
      <c r="P287" s="367"/>
      <c r="Q287" s="367"/>
      <c r="R287" s="367"/>
      <c r="S287" s="367"/>
      <c r="T287" s="368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75"/>
      <c r="N288" s="366" t="s">
        <v>66</v>
      </c>
      <c r="O288" s="367"/>
      <c r="P288" s="367"/>
      <c r="Q288" s="367"/>
      <c r="R288" s="367"/>
      <c r="S288" s="367"/>
      <c r="T288" s="368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64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70"/>
      <c r="P291" s="370"/>
      <c r="Q291" s="370"/>
      <c r="R291" s="359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70"/>
      <c r="P292" s="370"/>
      <c r="Q292" s="370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70"/>
      <c r="P293" s="370"/>
      <c r="Q293" s="370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70"/>
      <c r="P294" s="370"/>
      <c r="Q294" s="370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70"/>
      <c r="P295" s="370"/>
      <c r="Q295" s="370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70"/>
      <c r="P296" s="370"/>
      <c r="Q296" s="370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70"/>
      <c r="P297" s="370"/>
      <c r="Q297" s="370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70"/>
      <c r="P298" s="370"/>
      <c r="Q298" s="370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7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75"/>
      <c r="N299" s="366" t="s">
        <v>66</v>
      </c>
      <c r="O299" s="367"/>
      <c r="P299" s="367"/>
      <c r="Q299" s="367"/>
      <c r="R299" s="367"/>
      <c r="S299" s="367"/>
      <c r="T299" s="368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75"/>
      <c r="N300" s="366" t="s">
        <v>66</v>
      </c>
      <c r="O300" s="367"/>
      <c r="P300" s="367"/>
      <c r="Q300" s="367"/>
      <c r="R300" s="367"/>
      <c r="S300" s="367"/>
      <c r="T300" s="368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64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70"/>
      <c r="P302" s="370"/>
      <c r="Q302" s="370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70"/>
      <c r="P303" s="370"/>
      <c r="Q303" s="370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75"/>
      <c r="N304" s="366" t="s">
        <v>66</v>
      </c>
      <c r="O304" s="367"/>
      <c r="P304" s="367"/>
      <c r="Q304" s="367"/>
      <c r="R304" s="367"/>
      <c r="S304" s="367"/>
      <c r="T304" s="368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75"/>
      <c r="N305" s="366" t="s">
        <v>66</v>
      </c>
      <c r="O305" s="367"/>
      <c r="P305" s="367"/>
      <c r="Q305" s="367"/>
      <c r="R305" s="367"/>
      <c r="S305" s="367"/>
      <c r="T305" s="368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64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70"/>
      <c r="P308" s="370"/>
      <c r="Q308" s="370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7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75"/>
      <c r="N309" s="366" t="s">
        <v>66</v>
      </c>
      <c r="O309" s="367"/>
      <c r="P309" s="367"/>
      <c r="Q309" s="367"/>
      <c r="R309" s="367"/>
      <c r="S309" s="367"/>
      <c r="T309" s="368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75"/>
      <c r="N310" s="366" t="s">
        <v>66</v>
      </c>
      <c r="O310" s="367"/>
      <c r="P310" s="367"/>
      <c r="Q310" s="367"/>
      <c r="R310" s="367"/>
      <c r="S310" s="367"/>
      <c r="T310" s="368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64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70"/>
      <c r="P312" s="370"/>
      <c r="Q312" s="370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5"/>
      <c r="N313" s="366" t="s">
        <v>66</v>
      </c>
      <c r="O313" s="367"/>
      <c r="P313" s="367"/>
      <c r="Q313" s="367"/>
      <c r="R313" s="367"/>
      <c r="S313" s="367"/>
      <c r="T313" s="368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75"/>
      <c r="N314" s="366" t="s">
        <v>66</v>
      </c>
      <c r="O314" s="367"/>
      <c r="P314" s="367"/>
      <c r="Q314" s="367"/>
      <c r="R314" s="367"/>
      <c r="S314" s="367"/>
      <c r="T314" s="368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64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70"/>
      <c r="P316" s="370"/>
      <c r="Q316" s="370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75"/>
      <c r="N317" s="366" t="s">
        <v>66</v>
      </c>
      <c r="O317" s="367"/>
      <c r="P317" s="367"/>
      <c r="Q317" s="367"/>
      <c r="R317" s="367"/>
      <c r="S317" s="367"/>
      <c r="T317" s="368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5"/>
      <c r="N318" s="366" t="s">
        <v>66</v>
      </c>
      <c r="O318" s="367"/>
      <c r="P318" s="367"/>
      <c r="Q318" s="367"/>
      <c r="R318" s="367"/>
      <c r="S318" s="367"/>
      <c r="T318" s="368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64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5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70"/>
      <c r="P320" s="370"/>
      <c r="Q320" s="370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75"/>
      <c r="N321" s="366" t="s">
        <v>66</v>
      </c>
      <c r="O321" s="367"/>
      <c r="P321" s="367"/>
      <c r="Q321" s="367"/>
      <c r="R321" s="367"/>
      <c r="S321" s="367"/>
      <c r="T321" s="368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5"/>
      <c r="N322" s="366" t="s">
        <v>66</v>
      </c>
      <c r="O322" s="367"/>
      <c r="P322" s="367"/>
      <c r="Q322" s="367"/>
      <c r="R322" s="367"/>
      <c r="S322" s="367"/>
      <c r="T322" s="368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62" t="s">
        <v>461</v>
      </c>
      <c r="B323" s="363"/>
      <c r="C323" s="363"/>
      <c r="D323" s="363"/>
      <c r="E323" s="363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3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64" t="s">
        <v>68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70"/>
      <c r="P326" s="370"/>
      <c r="Q326" s="370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4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5"/>
      <c r="N327" s="366" t="s">
        <v>66</v>
      </c>
      <c r="O327" s="367"/>
      <c r="P327" s="367"/>
      <c r="Q327" s="367"/>
      <c r="R327" s="367"/>
      <c r="S327" s="367"/>
      <c r="T327" s="368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5"/>
      <c r="B328" s="365"/>
      <c r="C328" s="365"/>
      <c r="D328" s="365"/>
      <c r="E328" s="365"/>
      <c r="F328" s="365"/>
      <c r="G328" s="365"/>
      <c r="H328" s="365"/>
      <c r="I328" s="365"/>
      <c r="J328" s="365"/>
      <c r="K328" s="365"/>
      <c r="L328" s="365"/>
      <c r="M328" s="375"/>
      <c r="N328" s="366" t="s">
        <v>66</v>
      </c>
      <c r="O328" s="367"/>
      <c r="P328" s="367"/>
      <c r="Q328" s="367"/>
      <c r="R328" s="367"/>
      <c r="S328" s="367"/>
      <c r="T328" s="368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362" t="s">
        <v>465</v>
      </c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48"/>
      <c r="Z329" s="48"/>
    </row>
    <row r="330" spans="1:53" ht="16.5" hidden="1" customHeight="1" x14ac:dyDescent="0.25">
      <c r="A330" s="387" t="s">
        <v>466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50"/>
      <c r="Z330" s="350"/>
    </row>
    <row r="331" spans="1:53" ht="14.25" hidden="1" customHeight="1" x14ac:dyDescent="0.25">
      <c r="A331" s="364" t="s">
        <v>105</v>
      </c>
      <c r="B331" s="365"/>
      <c r="C331" s="365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  <c r="X331" s="365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70"/>
      <c r="P332" s="370"/>
      <c r="Q332" s="370"/>
      <c r="R332" s="359"/>
      <c r="S332" s="34"/>
      <c r="T332" s="34"/>
      <c r="U332" s="35" t="s">
        <v>65</v>
      </c>
      <c r="V332" s="354">
        <v>45</v>
      </c>
      <c r="W332" s="355">
        <f t="shared" ref="W332:W339" si="17">IFERROR(IF(V332="",0,CEILING((V332/$H332),1)*$H332),"")</f>
        <v>45</v>
      </c>
      <c r="X332" s="36">
        <f>IFERROR(IF(W332=0,"",ROUNDUP(W332/H332,0)*0.02175),"")</f>
        <v>6.5250000000000002E-2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70"/>
      <c r="P333" s="370"/>
      <c r="Q333" s="370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70"/>
      <c r="P334" s="370"/>
      <c r="Q334" s="370"/>
      <c r="R334" s="359"/>
      <c r="S334" s="34"/>
      <c r="T334" s="34"/>
      <c r="U334" s="35" t="s">
        <v>65</v>
      </c>
      <c r="V334" s="354">
        <v>0</v>
      </c>
      <c r="W334" s="35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70"/>
      <c r="P335" s="370"/>
      <c r="Q335" s="370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70"/>
      <c r="P336" s="370"/>
      <c r="Q336" s="370"/>
      <c r="R336" s="359"/>
      <c r="S336" s="34"/>
      <c r="T336" s="34"/>
      <c r="U336" s="35" t="s">
        <v>65</v>
      </c>
      <c r="V336" s="354">
        <v>0</v>
      </c>
      <c r="W336" s="355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70"/>
      <c r="P337" s="370"/>
      <c r="Q337" s="370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70"/>
      <c r="P338" s="370"/>
      <c r="Q338" s="370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70"/>
      <c r="P339" s="370"/>
      <c r="Q339" s="370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5"/>
      <c r="N340" s="366" t="s">
        <v>66</v>
      </c>
      <c r="O340" s="367"/>
      <c r="P340" s="367"/>
      <c r="Q340" s="367"/>
      <c r="R340" s="367"/>
      <c r="S340" s="367"/>
      <c r="T340" s="368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3</v>
      </c>
      <c r="W340" s="356">
        <f>IFERROR(W332/H332,"0")+IFERROR(W333/H333,"0")+IFERROR(W334/H334,"0")+IFERROR(W335/H335,"0")+IFERROR(W336/H336,"0")+IFERROR(W337/H337,"0")+IFERROR(W338/H338,"0")+IFERROR(W339/H339,"0")</f>
        <v>3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6.5250000000000002E-2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75"/>
      <c r="N341" s="366" t="s">
        <v>66</v>
      </c>
      <c r="O341" s="367"/>
      <c r="P341" s="367"/>
      <c r="Q341" s="367"/>
      <c r="R341" s="367"/>
      <c r="S341" s="367"/>
      <c r="T341" s="368"/>
      <c r="U341" s="37" t="s">
        <v>65</v>
      </c>
      <c r="V341" s="356">
        <f>IFERROR(SUM(V332:V339),"0")</f>
        <v>45</v>
      </c>
      <c r="W341" s="356">
        <f>IFERROR(SUM(W332:W339),"0")</f>
        <v>45</v>
      </c>
      <c r="X341" s="37"/>
      <c r="Y341" s="357"/>
      <c r="Z341" s="357"/>
    </row>
    <row r="342" spans="1:53" ht="14.25" hidden="1" customHeight="1" x14ac:dyDescent="0.25">
      <c r="A342" s="364" t="s">
        <v>97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70"/>
      <c r="P343" s="370"/>
      <c r="Q343" s="370"/>
      <c r="R343" s="359"/>
      <c r="S343" s="34"/>
      <c r="T343" s="34"/>
      <c r="U343" s="35" t="s">
        <v>65</v>
      </c>
      <c r="V343" s="354">
        <v>30</v>
      </c>
      <c r="W343" s="355">
        <f>IFERROR(IF(V343="",0,CEILING((V343/$H343),1)*$H343),"")</f>
        <v>30</v>
      </c>
      <c r="X343" s="36">
        <f>IFERROR(IF(W343=0,"",ROUNDUP(W343/H343,0)*0.02175),"")</f>
        <v>4.3499999999999997E-2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1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70"/>
      <c r="P344" s="370"/>
      <c r="Q344" s="370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70"/>
      <c r="P345" s="370"/>
      <c r="Q345" s="370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5"/>
      <c r="N346" s="366" t="s">
        <v>66</v>
      </c>
      <c r="O346" s="367"/>
      <c r="P346" s="367"/>
      <c r="Q346" s="367"/>
      <c r="R346" s="367"/>
      <c r="S346" s="367"/>
      <c r="T346" s="368"/>
      <c r="U346" s="37" t="s">
        <v>67</v>
      </c>
      <c r="V346" s="356">
        <f>IFERROR(V343/H343,"0")+IFERROR(V344/H344,"0")+IFERROR(V345/H345,"0")</f>
        <v>2</v>
      </c>
      <c r="W346" s="356">
        <f>IFERROR(W343/H343,"0")+IFERROR(W344/H344,"0")+IFERROR(W345/H345,"0")</f>
        <v>2</v>
      </c>
      <c r="X346" s="356">
        <f>IFERROR(IF(X343="",0,X343),"0")+IFERROR(IF(X344="",0,X344),"0")+IFERROR(IF(X345="",0,X345),"0")</f>
        <v>4.3499999999999997E-2</v>
      </c>
      <c r="Y346" s="357"/>
      <c r="Z346" s="357"/>
    </row>
    <row r="347" spans="1:53" x14ac:dyDescent="0.2">
      <c r="A347" s="365"/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75"/>
      <c r="N347" s="366" t="s">
        <v>66</v>
      </c>
      <c r="O347" s="367"/>
      <c r="P347" s="367"/>
      <c r="Q347" s="367"/>
      <c r="R347" s="367"/>
      <c r="S347" s="367"/>
      <c r="T347" s="368"/>
      <c r="U347" s="37" t="s">
        <v>65</v>
      </c>
      <c r="V347" s="356">
        <f>IFERROR(SUM(V343:V345),"0")</f>
        <v>30</v>
      </c>
      <c r="W347" s="356">
        <f>IFERROR(SUM(W343:W345),"0")</f>
        <v>30</v>
      </c>
      <c r="X347" s="37"/>
      <c r="Y347" s="357"/>
      <c r="Z347" s="357"/>
    </row>
    <row r="348" spans="1:53" ht="14.25" hidden="1" customHeight="1" x14ac:dyDescent="0.25">
      <c r="A348" s="364" t="s">
        <v>68</v>
      </c>
      <c r="B348" s="365"/>
      <c r="C348" s="365"/>
      <c r="D348" s="365"/>
      <c r="E348" s="365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  <c r="X348" s="365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734" t="s">
        <v>488</v>
      </c>
      <c r="O349" s="370"/>
      <c r="P349" s="370"/>
      <c r="Q349" s="370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70"/>
      <c r="P350" s="370"/>
      <c r="Q350" s="370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4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5"/>
      <c r="N351" s="366" t="s">
        <v>66</v>
      </c>
      <c r="O351" s="367"/>
      <c r="P351" s="367"/>
      <c r="Q351" s="367"/>
      <c r="R351" s="367"/>
      <c r="S351" s="367"/>
      <c r="T351" s="368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5"/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75"/>
      <c r="N352" s="366" t="s">
        <v>66</v>
      </c>
      <c r="O352" s="367"/>
      <c r="P352" s="367"/>
      <c r="Q352" s="367"/>
      <c r="R352" s="367"/>
      <c r="S352" s="367"/>
      <c r="T352" s="368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64" t="s">
        <v>203</v>
      </c>
      <c r="B353" s="365"/>
      <c r="C353" s="365"/>
      <c r="D353" s="365"/>
      <c r="E353" s="365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  <c r="X353" s="365"/>
      <c r="Y353" s="349"/>
      <c r="Z353" s="349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70"/>
      <c r="P354" s="370"/>
      <c r="Q354" s="370"/>
      <c r="R354" s="359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4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5"/>
      <c r="N355" s="366" t="s">
        <v>66</v>
      </c>
      <c r="O355" s="367"/>
      <c r="P355" s="367"/>
      <c r="Q355" s="367"/>
      <c r="R355" s="367"/>
      <c r="S355" s="367"/>
      <c r="T355" s="368"/>
      <c r="U355" s="37" t="s">
        <v>67</v>
      </c>
      <c r="V355" s="356">
        <f>IFERROR(V354/H354,"0")</f>
        <v>0</v>
      </c>
      <c r="W355" s="356">
        <f>IFERROR(W354/H354,"0")</f>
        <v>0</v>
      </c>
      <c r="X355" s="356">
        <f>IFERROR(IF(X354="",0,X354),"0")</f>
        <v>0</v>
      </c>
      <c r="Y355" s="357"/>
      <c r="Z355" s="357"/>
    </row>
    <row r="356" spans="1:53" hidden="1" x14ac:dyDescent="0.2">
      <c r="A356" s="365"/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75"/>
      <c r="N356" s="366" t="s">
        <v>66</v>
      </c>
      <c r="O356" s="367"/>
      <c r="P356" s="367"/>
      <c r="Q356" s="367"/>
      <c r="R356" s="367"/>
      <c r="S356" s="367"/>
      <c r="T356" s="368"/>
      <c r="U356" s="37" t="s">
        <v>65</v>
      </c>
      <c r="V356" s="356">
        <f>IFERROR(SUM(V354:V354),"0")</f>
        <v>0</v>
      </c>
      <c r="W356" s="356">
        <f>IFERROR(SUM(W354:W354),"0")</f>
        <v>0</v>
      </c>
      <c r="X356" s="37"/>
      <c r="Y356" s="357"/>
      <c r="Z356" s="357"/>
    </row>
    <row r="357" spans="1:53" ht="16.5" hidden="1" customHeight="1" x14ac:dyDescent="0.25">
      <c r="A357" s="387" t="s">
        <v>493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50"/>
      <c r="Z357" s="350"/>
    </row>
    <row r="358" spans="1:53" ht="14.25" hidden="1" customHeight="1" x14ac:dyDescent="0.25">
      <c r="A358" s="364" t="s">
        <v>105</v>
      </c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  <c r="X358" s="365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70"/>
      <c r="P359" s="370"/>
      <c r="Q359" s="370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70"/>
      <c r="P360" s="370"/>
      <c r="Q360" s="370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70"/>
      <c r="P361" s="370"/>
      <c r="Q361" s="370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7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70"/>
      <c r="P362" s="370"/>
      <c r="Q362" s="370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70"/>
      <c r="P363" s="370"/>
      <c r="Q363" s="370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4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5"/>
      <c r="N364" s="366" t="s">
        <v>66</v>
      </c>
      <c r="O364" s="367"/>
      <c r="P364" s="367"/>
      <c r="Q364" s="367"/>
      <c r="R364" s="367"/>
      <c r="S364" s="367"/>
      <c r="T364" s="368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5"/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75"/>
      <c r="N365" s="366" t="s">
        <v>66</v>
      </c>
      <c r="O365" s="367"/>
      <c r="P365" s="367"/>
      <c r="Q365" s="367"/>
      <c r="R365" s="367"/>
      <c r="S365" s="367"/>
      <c r="T365" s="368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64" t="s">
        <v>60</v>
      </c>
      <c r="B366" s="365"/>
      <c r="C366" s="365"/>
      <c r="D366" s="365"/>
      <c r="E366" s="365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  <c r="X366" s="365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70"/>
      <c r="P367" s="370"/>
      <c r="Q367" s="370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70"/>
      <c r="P368" s="370"/>
      <c r="Q368" s="370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4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5"/>
      <c r="N369" s="366" t="s">
        <v>66</v>
      </c>
      <c r="O369" s="367"/>
      <c r="P369" s="367"/>
      <c r="Q369" s="367"/>
      <c r="R369" s="367"/>
      <c r="S369" s="367"/>
      <c r="T369" s="368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5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75"/>
      <c r="N370" s="366" t="s">
        <v>66</v>
      </c>
      <c r="O370" s="367"/>
      <c r="P370" s="367"/>
      <c r="Q370" s="367"/>
      <c r="R370" s="367"/>
      <c r="S370" s="367"/>
      <c r="T370" s="368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64" t="s">
        <v>68</v>
      </c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5"/>
      <c r="N371" s="365"/>
      <c r="O371" s="365"/>
      <c r="P371" s="365"/>
      <c r="Q371" s="365"/>
      <c r="R371" s="365"/>
      <c r="S371" s="365"/>
      <c r="T371" s="365"/>
      <c r="U371" s="365"/>
      <c r="V371" s="365"/>
      <c r="W371" s="365"/>
      <c r="X371" s="365"/>
      <c r="Y371" s="349"/>
      <c r="Z371" s="349"/>
    </row>
    <row r="372" spans="1:53" ht="27" hidden="1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70"/>
      <c r="P372" s="370"/>
      <c r="Q372" s="370"/>
      <c r="R372" s="359"/>
      <c r="S372" s="34"/>
      <c r="T372" s="34"/>
      <c r="U372" s="35" t="s">
        <v>65</v>
      </c>
      <c r="V372" s="354">
        <v>0</v>
      </c>
      <c r="W372" s="35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70"/>
      <c r="P373" s="370"/>
      <c r="Q373" s="370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70"/>
      <c r="P374" s="370"/>
      <c r="Q374" s="370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70"/>
      <c r="P375" s="370"/>
      <c r="Q375" s="370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74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5"/>
      <c r="N376" s="366" t="s">
        <v>66</v>
      </c>
      <c r="O376" s="367"/>
      <c r="P376" s="367"/>
      <c r="Q376" s="367"/>
      <c r="R376" s="367"/>
      <c r="S376" s="367"/>
      <c r="T376" s="368"/>
      <c r="U376" s="37" t="s">
        <v>67</v>
      </c>
      <c r="V376" s="356">
        <f>IFERROR(V372/H372,"0")+IFERROR(V373/H373,"0")+IFERROR(V374/H374,"0")+IFERROR(V375/H375,"0")</f>
        <v>0</v>
      </c>
      <c r="W376" s="356">
        <f>IFERROR(W372/H372,"0")+IFERROR(W373/H373,"0")+IFERROR(W374/H374,"0")+IFERROR(W375/H375,"0")</f>
        <v>0</v>
      </c>
      <c r="X376" s="356">
        <f>IFERROR(IF(X372="",0,X372),"0")+IFERROR(IF(X373="",0,X373),"0")+IFERROR(IF(X374="",0,X374),"0")+IFERROR(IF(X375="",0,X375),"0")</f>
        <v>0</v>
      </c>
      <c r="Y376" s="357"/>
      <c r="Z376" s="357"/>
    </row>
    <row r="377" spans="1:53" hidden="1" x14ac:dyDescent="0.2">
      <c r="A377" s="365"/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75"/>
      <c r="N377" s="366" t="s">
        <v>66</v>
      </c>
      <c r="O377" s="367"/>
      <c r="P377" s="367"/>
      <c r="Q377" s="367"/>
      <c r="R377" s="367"/>
      <c r="S377" s="367"/>
      <c r="T377" s="368"/>
      <c r="U377" s="37" t="s">
        <v>65</v>
      </c>
      <c r="V377" s="356">
        <f>IFERROR(SUM(V372:V375),"0")</f>
        <v>0</v>
      </c>
      <c r="W377" s="356">
        <f>IFERROR(SUM(W372:W375),"0")</f>
        <v>0</v>
      </c>
      <c r="X377" s="37"/>
      <c r="Y377" s="357"/>
      <c r="Z377" s="357"/>
    </row>
    <row r="378" spans="1:53" ht="14.25" hidden="1" customHeight="1" x14ac:dyDescent="0.25">
      <c r="A378" s="364" t="s">
        <v>203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70"/>
      <c r="P379" s="370"/>
      <c r="Q379" s="370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4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5"/>
      <c r="N380" s="366" t="s">
        <v>66</v>
      </c>
      <c r="O380" s="367"/>
      <c r="P380" s="367"/>
      <c r="Q380" s="367"/>
      <c r="R380" s="367"/>
      <c r="S380" s="367"/>
      <c r="T380" s="368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5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75"/>
      <c r="N381" s="366" t="s">
        <v>66</v>
      </c>
      <c r="O381" s="367"/>
      <c r="P381" s="367"/>
      <c r="Q381" s="367"/>
      <c r="R381" s="367"/>
      <c r="S381" s="367"/>
      <c r="T381" s="368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362" t="s">
        <v>518</v>
      </c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3"/>
      <c r="N382" s="363"/>
      <c r="O382" s="363"/>
      <c r="P382" s="363"/>
      <c r="Q382" s="363"/>
      <c r="R382" s="363"/>
      <c r="S382" s="363"/>
      <c r="T382" s="363"/>
      <c r="U382" s="363"/>
      <c r="V382" s="363"/>
      <c r="W382" s="363"/>
      <c r="X382" s="363"/>
      <c r="Y382" s="48"/>
      <c r="Z382" s="48"/>
    </row>
    <row r="383" spans="1:53" ht="16.5" hidden="1" customHeight="1" x14ac:dyDescent="0.25">
      <c r="A383" s="387" t="s">
        <v>519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50"/>
      <c r="Z383" s="350"/>
    </row>
    <row r="384" spans="1:53" ht="14.25" hidden="1" customHeight="1" x14ac:dyDescent="0.25">
      <c r="A384" s="364" t="s">
        <v>105</v>
      </c>
      <c r="B384" s="365"/>
      <c r="C384" s="365"/>
      <c r="D384" s="365"/>
      <c r="E384" s="365"/>
      <c r="F384" s="365"/>
      <c r="G384" s="365"/>
      <c r="H384" s="365"/>
      <c r="I384" s="365"/>
      <c r="J384" s="365"/>
      <c r="K384" s="365"/>
      <c r="L384" s="365"/>
      <c r="M384" s="365"/>
      <c r="N384" s="365"/>
      <c r="O384" s="365"/>
      <c r="P384" s="365"/>
      <c r="Q384" s="365"/>
      <c r="R384" s="365"/>
      <c r="S384" s="365"/>
      <c r="T384" s="365"/>
      <c r="U384" s="365"/>
      <c r="V384" s="365"/>
      <c r="W384" s="365"/>
      <c r="X384" s="365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70"/>
      <c r="P385" s="370"/>
      <c r="Q385" s="370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70"/>
      <c r="P386" s="370"/>
      <c r="Q386" s="370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4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5"/>
      <c r="N387" s="366" t="s">
        <v>66</v>
      </c>
      <c r="O387" s="367"/>
      <c r="P387" s="367"/>
      <c r="Q387" s="367"/>
      <c r="R387" s="367"/>
      <c r="S387" s="367"/>
      <c r="T387" s="368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5"/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75"/>
      <c r="N388" s="366" t="s">
        <v>66</v>
      </c>
      <c r="O388" s="367"/>
      <c r="P388" s="367"/>
      <c r="Q388" s="367"/>
      <c r="R388" s="367"/>
      <c r="S388" s="367"/>
      <c r="T388" s="368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64" t="s">
        <v>60</v>
      </c>
      <c r="B389" s="365"/>
      <c r="C389" s="365"/>
      <c r="D389" s="365"/>
      <c r="E389" s="365"/>
      <c r="F389" s="365"/>
      <c r="G389" s="365"/>
      <c r="H389" s="365"/>
      <c r="I389" s="365"/>
      <c r="J389" s="365"/>
      <c r="K389" s="365"/>
      <c r="L389" s="365"/>
      <c r="M389" s="365"/>
      <c r="N389" s="365"/>
      <c r="O389" s="365"/>
      <c r="P389" s="365"/>
      <c r="Q389" s="365"/>
      <c r="R389" s="365"/>
      <c r="S389" s="365"/>
      <c r="T389" s="365"/>
      <c r="U389" s="365"/>
      <c r="V389" s="365"/>
      <c r="W389" s="365"/>
      <c r="X389" s="365"/>
      <c r="Y389" s="349"/>
      <c r="Z389" s="349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70"/>
      <c r="P390" s="370"/>
      <c r="Q390" s="370"/>
      <c r="R390" s="359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70"/>
      <c r="P391" s="370"/>
      <c r="Q391" s="370"/>
      <c r="R391" s="359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70"/>
      <c r="P392" s="370"/>
      <c r="Q392" s="370"/>
      <c r="R392" s="359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70"/>
      <c r="P393" s="370"/>
      <c r="Q393" s="370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70"/>
      <c r="P394" s="370"/>
      <c r="Q394" s="370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70"/>
      <c r="P395" s="370"/>
      <c r="Q395" s="370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70"/>
      <c r="P396" s="370"/>
      <c r="Q396" s="370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6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70"/>
      <c r="P397" s="370"/>
      <c r="Q397" s="370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70"/>
      <c r="P398" s="370"/>
      <c r="Q398" s="370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70"/>
      <c r="P399" s="370"/>
      <c r="Q399" s="370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70"/>
      <c r="P400" s="370"/>
      <c r="Q400" s="370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70"/>
      <c r="P401" s="370"/>
      <c r="Q401" s="370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70"/>
      <c r="P402" s="370"/>
      <c r="Q402" s="370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74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5"/>
      <c r="N403" s="366" t="s">
        <v>66</v>
      </c>
      <c r="O403" s="367"/>
      <c r="P403" s="367"/>
      <c r="Q403" s="367"/>
      <c r="R403" s="367"/>
      <c r="S403" s="367"/>
      <c r="T403" s="368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7"/>
      <c r="Z403" s="357"/>
    </row>
    <row r="404" spans="1:53" hidden="1" x14ac:dyDescent="0.2">
      <c r="A404" s="365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75"/>
      <c r="N404" s="366" t="s">
        <v>66</v>
      </c>
      <c r="O404" s="367"/>
      <c r="P404" s="367"/>
      <c r="Q404" s="367"/>
      <c r="R404" s="367"/>
      <c r="S404" s="367"/>
      <c r="T404" s="368"/>
      <c r="U404" s="37" t="s">
        <v>65</v>
      </c>
      <c r="V404" s="356">
        <f>IFERROR(SUM(V390:V402),"0")</f>
        <v>0</v>
      </c>
      <c r="W404" s="356">
        <f>IFERROR(SUM(W390:W402),"0")</f>
        <v>0</v>
      </c>
      <c r="X404" s="37"/>
      <c r="Y404" s="357"/>
      <c r="Z404" s="357"/>
    </row>
    <row r="405" spans="1:53" ht="14.25" hidden="1" customHeight="1" x14ac:dyDescent="0.25">
      <c r="A405" s="364" t="s">
        <v>68</v>
      </c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5"/>
      <c r="N405" s="365"/>
      <c r="O405" s="365"/>
      <c r="P405" s="365"/>
      <c r="Q405" s="365"/>
      <c r="R405" s="365"/>
      <c r="S405" s="365"/>
      <c r="T405" s="365"/>
      <c r="U405" s="365"/>
      <c r="V405" s="365"/>
      <c r="W405" s="365"/>
      <c r="X405" s="365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70"/>
      <c r="P406" s="370"/>
      <c r="Q406" s="370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70"/>
      <c r="P407" s="370"/>
      <c r="Q407" s="370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70"/>
      <c r="P408" s="370"/>
      <c r="Q408" s="370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70"/>
      <c r="P409" s="370"/>
      <c r="Q409" s="370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4"/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75"/>
      <c r="N410" s="366" t="s">
        <v>66</v>
      </c>
      <c r="O410" s="367"/>
      <c r="P410" s="367"/>
      <c r="Q410" s="367"/>
      <c r="R410" s="367"/>
      <c r="S410" s="367"/>
      <c r="T410" s="368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5"/>
      <c r="B411" s="365"/>
      <c r="C411" s="365"/>
      <c r="D411" s="365"/>
      <c r="E411" s="365"/>
      <c r="F411" s="365"/>
      <c r="G411" s="365"/>
      <c r="H411" s="365"/>
      <c r="I411" s="365"/>
      <c r="J411" s="365"/>
      <c r="K411" s="365"/>
      <c r="L411" s="365"/>
      <c r="M411" s="375"/>
      <c r="N411" s="366" t="s">
        <v>66</v>
      </c>
      <c r="O411" s="367"/>
      <c r="P411" s="367"/>
      <c r="Q411" s="367"/>
      <c r="R411" s="367"/>
      <c r="S411" s="367"/>
      <c r="T411" s="368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64" t="s">
        <v>203</v>
      </c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65"/>
      <c r="N412" s="365"/>
      <c r="O412" s="365"/>
      <c r="P412" s="365"/>
      <c r="Q412" s="365"/>
      <c r="R412" s="365"/>
      <c r="S412" s="365"/>
      <c r="T412" s="365"/>
      <c r="U412" s="365"/>
      <c r="V412" s="365"/>
      <c r="W412" s="365"/>
      <c r="X412" s="365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70"/>
      <c r="P413" s="370"/>
      <c r="Q413" s="370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4"/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75"/>
      <c r="N414" s="366" t="s">
        <v>66</v>
      </c>
      <c r="O414" s="367"/>
      <c r="P414" s="367"/>
      <c r="Q414" s="367"/>
      <c r="R414" s="367"/>
      <c r="S414" s="367"/>
      <c r="T414" s="368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5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75"/>
      <c r="N415" s="366" t="s">
        <v>66</v>
      </c>
      <c r="O415" s="367"/>
      <c r="P415" s="367"/>
      <c r="Q415" s="367"/>
      <c r="R415" s="367"/>
      <c r="S415" s="367"/>
      <c r="T415" s="368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64" t="s">
        <v>83</v>
      </c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5"/>
      <c r="N416" s="365"/>
      <c r="O416" s="365"/>
      <c r="P416" s="365"/>
      <c r="Q416" s="365"/>
      <c r="R416" s="365"/>
      <c r="S416" s="365"/>
      <c r="T416" s="365"/>
      <c r="U416" s="365"/>
      <c r="V416" s="365"/>
      <c r="W416" s="365"/>
      <c r="X416" s="365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7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70"/>
      <c r="P417" s="370"/>
      <c r="Q417" s="370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70"/>
      <c r="P418" s="370"/>
      <c r="Q418" s="370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70"/>
      <c r="P419" s="370"/>
      <c r="Q419" s="370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70"/>
      <c r="P420" s="370"/>
      <c r="Q420" s="370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75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75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87" t="s">
        <v>570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50"/>
      <c r="Z423" s="350"/>
    </row>
    <row r="424" spans="1:53" ht="14.25" hidden="1" customHeight="1" x14ac:dyDescent="0.25">
      <c r="A424" s="364" t="s">
        <v>97</v>
      </c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65"/>
      <c r="N424" s="365"/>
      <c r="O424" s="365"/>
      <c r="P424" s="365"/>
      <c r="Q424" s="365"/>
      <c r="R424" s="365"/>
      <c r="S424" s="365"/>
      <c r="T424" s="365"/>
      <c r="U424" s="365"/>
      <c r="V424" s="365"/>
      <c r="W424" s="365"/>
      <c r="X424" s="365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70"/>
      <c r="P425" s="370"/>
      <c r="Q425" s="370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70"/>
      <c r="P426" s="370"/>
      <c r="Q426" s="370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4"/>
      <c r="B427" s="365"/>
      <c r="C427" s="365"/>
      <c r="D427" s="365"/>
      <c r="E427" s="365"/>
      <c r="F427" s="365"/>
      <c r="G427" s="365"/>
      <c r="H427" s="365"/>
      <c r="I427" s="365"/>
      <c r="J427" s="365"/>
      <c r="K427" s="365"/>
      <c r="L427" s="365"/>
      <c r="M427" s="375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5"/>
      <c r="B428" s="365"/>
      <c r="C428" s="365"/>
      <c r="D428" s="365"/>
      <c r="E428" s="365"/>
      <c r="F428" s="365"/>
      <c r="G428" s="365"/>
      <c r="H428" s="365"/>
      <c r="I428" s="365"/>
      <c r="J428" s="365"/>
      <c r="K428" s="365"/>
      <c r="L428" s="365"/>
      <c r="M428" s="375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64" t="s">
        <v>60</v>
      </c>
      <c r="B429" s="365"/>
      <c r="C429" s="365"/>
      <c r="D429" s="365"/>
      <c r="E429" s="365"/>
      <c r="F429" s="365"/>
      <c r="G429" s="365"/>
      <c r="H429" s="365"/>
      <c r="I429" s="365"/>
      <c r="J429" s="365"/>
      <c r="K429" s="365"/>
      <c r="L429" s="365"/>
      <c r="M429" s="365"/>
      <c r="N429" s="365"/>
      <c r="O429" s="365"/>
      <c r="P429" s="365"/>
      <c r="Q429" s="365"/>
      <c r="R429" s="365"/>
      <c r="S429" s="365"/>
      <c r="T429" s="365"/>
      <c r="U429" s="365"/>
      <c r="V429" s="365"/>
      <c r="W429" s="365"/>
      <c r="X429" s="365"/>
      <c r="Y429" s="349"/>
      <c r="Z429" s="349"/>
    </row>
    <row r="430" spans="1:53" ht="27" hidden="1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70"/>
      <c r="P430" s="370"/>
      <c r="Q430" s="370"/>
      <c r="R430" s="359"/>
      <c r="S430" s="34"/>
      <c r="T430" s="34"/>
      <c r="U430" s="35" t="s">
        <v>65</v>
      </c>
      <c r="V430" s="354">
        <v>0</v>
      </c>
      <c r="W430" s="355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70"/>
      <c r="P431" s="370"/>
      <c r="Q431" s="370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70"/>
      <c r="P432" s="370"/>
      <c r="Q432" s="370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70"/>
      <c r="P433" s="370"/>
      <c r="Q433" s="370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70"/>
      <c r="P434" s="370"/>
      <c r="Q434" s="370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70"/>
      <c r="P435" s="370"/>
      <c r="Q435" s="370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70"/>
      <c r="P436" s="370"/>
      <c r="Q436" s="370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74"/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75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6">
        <f>IFERROR(V430/H430,"0")+IFERROR(V431/H431,"0")+IFERROR(V432/H432,"0")+IFERROR(V433/H433,"0")+IFERROR(V434/H434,"0")+IFERROR(V435/H435,"0")+IFERROR(V436/H436,"0")</f>
        <v>0</v>
      </c>
      <c r="W437" s="356">
        <f>IFERROR(W430/H430,"0")+IFERROR(W431/H431,"0")+IFERROR(W432/H432,"0")+IFERROR(W433/H433,"0")+IFERROR(W434/H434,"0")+IFERROR(W435/H435,"0")+IFERROR(W436/H436,"0")</f>
        <v>0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7"/>
      <c r="Z437" s="357"/>
    </row>
    <row r="438" spans="1:53" hidden="1" x14ac:dyDescent="0.2">
      <c r="A438" s="365"/>
      <c r="B438" s="365"/>
      <c r="C438" s="365"/>
      <c r="D438" s="365"/>
      <c r="E438" s="365"/>
      <c r="F438" s="365"/>
      <c r="G438" s="365"/>
      <c r="H438" s="365"/>
      <c r="I438" s="365"/>
      <c r="J438" s="365"/>
      <c r="K438" s="365"/>
      <c r="L438" s="365"/>
      <c r="M438" s="375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6">
        <f>IFERROR(SUM(V430:V436),"0")</f>
        <v>0</v>
      </c>
      <c r="W438" s="356">
        <f>IFERROR(SUM(W430:W436),"0")</f>
        <v>0</v>
      </c>
      <c r="X438" s="37"/>
      <c r="Y438" s="357"/>
      <c r="Z438" s="357"/>
    </row>
    <row r="439" spans="1:53" ht="14.25" hidden="1" customHeight="1" x14ac:dyDescent="0.25">
      <c r="A439" s="364" t="s">
        <v>92</v>
      </c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5"/>
      <c r="N439" s="365"/>
      <c r="O439" s="365"/>
      <c r="P439" s="365"/>
      <c r="Q439" s="365"/>
      <c r="R439" s="365"/>
      <c r="S439" s="365"/>
      <c r="T439" s="365"/>
      <c r="U439" s="365"/>
      <c r="V439" s="365"/>
      <c r="W439" s="365"/>
      <c r="X439" s="365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70"/>
      <c r="P440" s="370"/>
      <c r="Q440" s="370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4"/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75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5"/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75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64" t="s">
        <v>591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70"/>
      <c r="P444" s="370"/>
      <c r="Q444" s="370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4"/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75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5"/>
      <c r="B446" s="365"/>
      <c r="C446" s="365"/>
      <c r="D446" s="365"/>
      <c r="E446" s="365"/>
      <c r="F446" s="365"/>
      <c r="G446" s="365"/>
      <c r="H446" s="365"/>
      <c r="I446" s="365"/>
      <c r="J446" s="365"/>
      <c r="K446" s="365"/>
      <c r="L446" s="365"/>
      <c r="M446" s="375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362" t="s">
        <v>594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48"/>
      <c r="Z447" s="48"/>
    </row>
    <row r="448" spans="1:53" ht="16.5" hidden="1" customHeight="1" x14ac:dyDescent="0.25">
      <c r="A448" s="387" t="s">
        <v>594</v>
      </c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65"/>
      <c r="N448" s="365"/>
      <c r="O448" s="365"/>
      <c r="P448" s="365"/>
      <c r="Q448" s="365"/>
      <c r="R448" s="365"/>
      <c r="S448" s="365"/>
      <c r="T448" s="365"/>
      <c r="U448" s="365"/>
      <c r="V448" s="365"/>
      <c r="W448" s="365"/>
      <c r="X448" s="365"/>
      <c r="Y448" s="350"/>
      <c r="Z448" s="350"/>
    </row>
    <row r="449" spans="1:53" ht="14.25" hidden="1" customHeight="1" x14ac:dyDescent="0.25">
      <c r="A449" s="364" t="s">
        <v>105</v>
      </c>
      <c r="B449" s="365"/>
      <c r="C449" s="365"/>
      <c r="D449" s="365"/>
      <c r="E449" s="365"/>
      <c r="F449" s="365"/>
      <c r="G449" s="365"/>
      <c r="H449" s="365"/>
      <c r="I449" s="365"/>
      <c r="J449" s="365"/>
      <c r="K449" s="365"/>
      <c r="L449" s="365"/>
      <c r="M449" s="365"/>
      <c r="N449" s="365"/>
      <c r="O449" s="365"/>
      <c r="P449" s="365"/>
      <c r="Q449" s="365"/>
      <c r="R449" s="365"/>
      <c r="S449" s="365"/>
      <c r="T449" s="365"/>
      <c r="U449" s="365"/>
      <c r="V449" s="365"/>
      <c r="W449" s="365"/>
      <c r="X449" s="365"/>
      <c r="Y449" s="349"/>
      <c r="Z449" s="349"/>
    </row>
    <row r="450" spans="1:53" ht="27" hidden="1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6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70"/>
      <c r="P450" s="370"/>
      <c r="Q450" s="370"/>
      <c r="R450" s="359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598</v>
      </c>
      <c r="O451" s="370"/>
      <c r="P451" s="370"/>
      <c r="Q451" s="370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70"/>
      <c r="P452" s="370"/>
      <c r="Q452" s="370"/>
      <c r="R452" s="359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9" t="s">
        <v>602</v>
      </c>
      <c r="O453" s="370"/>
      <c r="P453" s="370"/>
      <c r="Q453" s="370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1" t="s">
        <v>605</v>
      </c>
      <c r="O454" s="370"/>
      <c r="P454" s="370"/>
      <c r="Q454" s="370"/>
      <c r="R454" s="359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4" t="s">
        <v>608</v>
      </c>
      <c r="O455" s="370"/>
      <c r="P455" s="370"/>
      <c r="Q455" s="370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70"/>
      <c r="P456" s="370"/>
      <c r="Q456" s="370"/>
      <c r="R456" s="359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2" t="s">
        <v>612</v>
      </c>
      <c r="O457" s="370"/>
      <c r="P457" s="370"/>
      <c r="Q457" s="370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674" t="s">
        <v>615</v>
      </c>
      <c r="O458" s="370"/>
      <c r="P458" s="370"/>
      <c r="Q458" s="370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52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70"/>
      <c r="P459" s="370"/>
      <c r="Q459" s="370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8" t="s">
        <v>619</v>
      </c>
      <c r="O460" s="370"/>
      <c r="P460" s="370"/>
      <c r="Q460" s="370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70"/>
      <c r="P461" s="370"/>
      <c r="Q461" s="370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8" t="s">
        <v>623</v>
      </c>
      <c r="O462" s="370"/>
      <c r="P462" s="370"/>
      <c r="Q462" s="370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70"/>
      <c r="P463" s="370"/>
      <c r="Q463" s="370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20" t="s">
        <v>627</v>
      </c>
      <c r="O464" s="370"/>
      <c r="P464" s="370"/>
      <c r="Q464" s="370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70"/>
      <c r="P465" s="370"/>
      <c r="Q465" s="370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2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70"/>
      <c r="P466" s="370"/>
      <c r="Q466" s="370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500" t="s">
        <v>633</v>
      </c>
      <c r="O467" s="370"/>
      <c r="P467" s="370"/>
      <c r="Q467" s="370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idden="1" x14ac:dyDescent="0.2">
      <c r="A468" s="37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5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357"/>
      <c r="Z468" s="357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5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6">
        <f>IFERROR(SUM(V450:V467),"0")</f>
        <v>0</v>
      </c>
      <c r="W469" s="356">
        <f>IFERROR(SUM(W450:W467),"0")</f>
        <v>0</v>
      </c>
      <c r="X469" s="37"/>
      <c r="Y469" s="357"/>
      <c r="Z469" s="357"/>
    </row>
    <row r="470" spans="1:53" ht="14.25" hidden="1" customHeight="1" x14ac:dyDescent="0.25">
      <c r="A470" s="364" t="s">
        <v>97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16.5" hidden="1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70"/>
      <c r="P471" s="370"/>
      <c r="Q471" s="370"/>
      <c r="R471" s="359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70"/>
      <c r="P472" s="370"/>
      <c r="Q472" s="370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hidden="1" x14ac:dyDescent="0.2">
      <c r="A473" s="374"/>
      <c r="B473" s="365"/>
      <c r="C473" s="365"/>
      <c r="D473" s="365"/>
      <c r="E473" s="365"/>
      <c r="F473" s="365"/>
      <c r="G473" s="365"/>
      <c r="H473" s="365"/>
      <c r="I473" s="365"/>
      <c r="J473" s="365"/>
      <c r="K473" s="365"/>
      <c r="L473" s="365"/>
      <c r="M473" s="375"/>
      <c r="N473" s="366" t="s">
        <v>66</v>
      </c>
      <c r="O473" s="367"/>
      <c r="P473" s="367"/>
      <c r="Q473" s="367"/>
      <c r="R473" s="367"/>
      <c r="S473" s="367"/>
      <c r="T473" s="368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hidden="1" x14ac:dyDescent="0.2">
      <c r="A474" s="365"/>
      <c r="B474" s="365"/>
      <c r="C474" s="365"/>
      <c r="D474" s="365"/>
      <c r="E474" s="365"/>
      <c r="F474" s="365"/>
      <c r="G474" s="365"/>
      <c r="H474" s="365"/>
      <c r="I474" s="365"/>
      <c r="J474" s="365"/>
      <c r="K474" s="365"/>
      <c r="L474" s="365"/>
      <c r="M474" s="375"/>
      <c r="N474" s="366" t="s">
        <v>66</v>
      </c>
      <c r="O474" s="367"/>
      <c r="P474" s="367"/>
      <c r="Q474" s="367"/>
      <c r="R474" s="367"/>
      <c r="S474" s="367"/>
      <c r="T474" s="368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hidden="1" customHeight="1" x14ac:dyDescent="0.25">
      <c r="A475" s="364" t="s">
        <v>60</v>
      </c>
      <c r="B475" s="365"/>
      <c r="C475" s="365"/>
      <c r="D475" s="365"/>
      <c r="E475" s="365"/>
      <c r="F475" s="365"/>
      <c r="G475" s="365"/>
      <c r="H475" s="365"/>
      <c r="I475" s="365"/>
      <c r="J475" s="365"/>
      <c r="K475" s="365"/>
      <c r="L475" s="365"/>
      <c r="M475" s="365"/>
      <c r="N475" s="365"/>
      <c r="O475" s="365"/>
      <c r="P475" s="365"/>
      <c r="Q475" s="365"/>
      <c r="R475" s="365"/>
      <c r="S475" s="365"/>
      <c r="T475" s="365"/>
      <c r="U475" s="365"/>
      <c r="V475" s="365"/>
      <c r="W475" s="365"/>
      <c r="X475" s="365"/>
      <c r="Y475" s="349"/>
      <c r="Z475" s="349"/>
    </row>
    <row r="476" spans="1:53" ht="27" hidden="1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6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70"/>
      <c r="P476" s="370"/>
      <c r="Q476" s="370"/>
      <c r="R476" s="359"/>
      <c r="S476" s="34"/>
      <c r="T476" s="34"/>
      <c r="U476" s="35" t="s">
        <v>65</v>
      </c>
      <c r="V476" s="354">
        <v>0</v>
      </c>
      <c r="W476" s="355">
        <f t="shared" ref="W476:W481" si="24">IFERROR(IF(V476="",0,CEILING((V476/$H476),1)*$H476),"")</f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70"/>
      <c r="P477" s="370"/>
      <c r="Q477" s="370"/>
      <c r="R477" s="359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70"/>
      <c r="P478" s="370"/>
      <c r="Q478" s="370"/>
      <c r="R478" s="359"/>
      <c r="S478" s="34"/>
      <c r="T478" s="34"/>
      <c r="U478" s="35" t="s">
        <v>65</v>
      </c>
      <c r="V478" s="354">
        <v>0</v>
      </c>
      <c r="W478" s="355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7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70"/>
      <c r="P479" s="370"/>
      <c r="Q479" s="370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70"/>
      <c r="P480" s="370"/>
      <c r="Q480" s="370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70"/>
      <c r="P481" s="370"/>
      <c r="Q481" s="370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idden="1" x14ac:dyDescent="0.2">
      <c r="A482" s="37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75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6">
        <f>IFERROR(V476/H476,"0")+IFERROR(V477/H477,"0")+IFERROR(V478/H478,"0")+IFERROR(V479/H479,"0")+IFERROR(V480/H480,"0")+IFERROR(V481/H481,"0")</f>
        <v>0</v>
      </c>
      <c r="W482" s="356">
        <f>IFERROR(W476/H476,"0")+IFERROR(W477/H477,"0")+IFERROR(W478/H478,"0")+IFERROR(W479/H479,"0")+IFERROR(W480/H480,"0")+IFERROR(W481/H481,"0")</f>
        <v>0</v>
      </c>
      <c r="X482" s="356">
        <f>IFERROR(IF(X476="",0,X476),"0")+IFERROR(IF(X477="",0,X477),"0")+IFERROR(IF(X478="",0,X478),"0")+IFERROR(IF(X479="",0,X479),"0")+IFERROR(IF(X480="",0,X480),"0")+IFERROR(IF(X481="",0,X481),"0")</f>
        <v>0</v>
      </c>
      <c r="Y482" s="357"/>
      <c r="Z482" s="357"/>
    </row>
    <row r="483" spans="1:53" hidden="1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5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6">
        <f>IFERROR(SUM(V476:V481),"0")</f>
        <v>0</v>
      </c>
      <c r="W483" s="356">
        <f>IFERROR(SUM(W476:W481),"0")</f>
        <v>0</v>
      </c>
      <c r="X483" s="37"/>
      <c r="Y483" s="357"/>
      <c r="Z483" s="357"/>
    </row>
    <row r="484" spans="1:53" ht="14.25" hidden="1" customHeight="1" x14ac:dyDescent="0.25">
      <c r="A484" s="364" t="s">
        <v>68</v>
      </c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5"/>
      <c r="N484" s="365"/>
      <c r="O484" s="365"/>
      <c r="P484" s="365"/>
      <c r="Q484" s="365"/>
      <c r="R484" s="365"/>
      <c r="S484" s="365"/>
      <c r="T484" s="365"/>
      <c r="U484" s="365"/>
      <c r="V484" s="365"/>
      <c r="W484" s="365"/>
      <c r="X484" s="365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70"/>
      <c r="P485" s="370"/>
      <c r="Q485" s="370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70"/>
      <c r="P486" s="370"/>
      <c r="Q486" s="370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70"/>
      <c r="P487" s="370"/>
      <c r="Q487" s="370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4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5"/>
      <c r="N488" s="366" t="s">
        <v>66</v>
      </c>
      <c r="O488" s="367"/>
      <c r="P488" s="367"/>
      <c r="Q488" s="367"/>
      <c r="R488" s="367"/>
      <c r="S488" s="367"/>
      <c r="T488" s="368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5"/>
      <c r="B489" s="365"/>
      <c r="C489" s="365"/>
      <c r="D489" s="365"/>
      <c r="E489" s="365"/>
      <c r="F489" s="365"/>
      <c r="G489" s="365"/>
      <c r="H489" s="365"/>
      <c r="I489" s="365"/>
      <c r="J489" s="365"/>
      <c r="K489" s="365"/>
      <c r="L489" s="365"/>
      <c r="M489" s="375"/>
      <c r="N489" s="366" t="s">
        <v>66</v>
      </c>
      <c r="O489" s="367"/>
      <c r="P489" s="367"/>
      <c r="Q489" s="367"/>
      <c r="R489" s="367"/>
      <c r="S489" s="367"/>
      <c r="T489" s="368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362" t="s">
        <v>656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48"/>
      <c r="Z490" s="48"/>
    </row>
    <row r="491" spans="1:53" ht="16.5" hidden="1" customHeight="1" x14ac:dyDescent="0.25">
      <c r="A491" s="387" t="s">
        <v>657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50"/>
      <c r="Z491" s="350"/>
    </row>
    <row r="492" spans="1:53" ht="14.25" hidden="1" customHeight="1" x14ac:dyDescent="0.25">
      <c r="A492" s="364" t="s">
        <v>105</v>
      </c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5"/>
      <c r="N492" s="365"/>
      <c r="O492" s="365"/>
      <c r="P492" s="365"/>
      <c r="Q492" s="365"/>
      <c r="R492" s="365"/>
      <c r="S492" s="365"/>
      <c r="T492" s="365"/>
      <c r="U492" s="365"/>
      <c r="V492" s="365"/>
      <c r="W492" s="365"/>
      <c r="X492" s="365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494" t="s">
        <v>660</v>
      </c>
      <c r="O493" s="370"/>
      <c r="P493" s="370"/>
      <c r="Q493" s="370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0" t="s">
        <v>663</v>
      </c>
      <c r="O494" s="370"/>
      <c r="P494" s="370"/>
      <c r="Q494" s="370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511" t="s">
        <v>666</v>
      </c>
      <c r="O495" s="370"/>
      <c r="P495" s="370"/>
      <c r="Q495" s="370"/>
      <c r="R495" s="359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490" t="s">
        <v>669</v>
      </c>
      <c r="O496" s="370"/>
      <c r="P496" s="370"/>
      <c r="Q496" s="370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629" t="s">
        <v>672</v>
      </c>
      <c r="O497" s="370"/>
      <c r="P497" s="370"/>
      <c r="Q497" s="370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hidden="1" x14ac:dyDescent="0.2">
      <c r="A498" s="37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5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hidden="1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75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hidden="1" customHeight="1" x14ac:dyDescent="0.25">
      <c r="A500" s="364" t="s">
        <v>97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31" t="s">
        <v>675</v>
      </c>
      <c r="O501" s="370"/>
      <c r="P501" s="370"/>
      <c r="Q501" s="370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54" t="s">
        <v>678</v>
      </c>
      <c r="O502" s="370"/>
      <c r="P502" s="370"/>
      <c r="Q502" s="370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24" t="s">
        <v>681</v>
      </c>
      <c r="O503" s="370"/>
      <c r="P503" s="370"/>
      <c r="Q503" s="370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4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5"/>
      <c r="N504" s="366" t="s">
        <v>66</v>
      </c>
      <c r="O504" s="367"/>
      <c r="P504" s="367"/>
      <c r="Q504" s="367"/>
      <c r="R504" s="367"/>
      <c r="S504" s="367"/>
      <c r="T504" s="368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5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75"/>
      <c r="N505" s="366" t="s">
        <v>66</v>
      </c>
      <c r="O505" s="367"/>
      <c r="P505" s="367"/>
      <c r="Q505" s="367"/>
      <c r="R505" s="367"/>
      <c r="S505" s="367"/>
      <c r="T505" s="368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64" t="s">
        <v>60</v>
      </c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5"/>
      <c r="N506" s="365"/>
      <c r="O506" s="365"/>
      <c r="P506" s="365"/>
      <c r="Q506" s="365"/>
      <c r="R506" s="365"/>
      <c r="S506" s="365"/>
      <c r="T506" s="365"/>
      <c r="U506" s="365"/>
      <c r="V506" s="365"/>
      <c r="W506" s="365"/>
      <c r="X506" s="365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699" t="s">
        <v>684</v>
      </c>
      <c r="O507" s="370"/>
      <c r="P507" s="370"/>
      <c r="Q507" s="370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54" t="s">
        <v>687</v>
      </c>
      <c r="O508" s="370"/>
      <c r="P508" s="370"/>
      <c r="Q508" s="370"/>
      <c r="R508" s="359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488" t="s">
        <v>690</v>
      </c>
      <c r="O509" s="370"/>
      <c r="P509" s="370"/>
      <c r="Q509" s="370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471" t="s">
        <v>693</v>
      </c>
      <c r="O510" s="370"/>
      <c r="P510" s="370"/>
      <c r="Q510" s="370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idden="1" x14ac:dyDescent="0.2">
      <c r="A511" s="374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5"/>
      <c r="N511" s="366" t="s">
        <v>66</v>
      </c>
      <c r="O511" s="367"/>
      <c r="P511" s="367"/>
      <c r="Q511" s="367"/>
      <c r="R511" s="367"/>
      <c r="S511" s="367"/>
      <c r="T511" s="368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hidden="1" x14ac:dyDescent="0.2">
      <c r="A512" s="365"/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75"/>
      <c r="N512" s="366" t="s">
        <v>66</v>
      </c>
      <c r="O512" s="367"/>
      <c r="P512" s="367"/>
      <c r="Q512" s="367"/>
      <c r="R512" s="367"/>
      <c r="S512" s="367"/>
      <c r="T512" s="368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hidden="1" customHeight="1" x14ac:dyDescent="0.25">
      <c r="A513" s="364" t="s">
        <v>68</v>
      </c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5"/>
      <c r="N513" s="365"/>
      <c r="O513" s="365"/>
      <c r="P513" s="365"/>
      <c r="Q513" s="365"/>
      <c r="R513" s="365"/>
      <c r="S513" s="365"/>
      <c r="T513" s="365"/>
      <c r="U513" s="365"/>
      <c r="V513" s="365"/>
      <c r="W513" s="365"/>
      <c r="X513" s="365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70"/>
      <c r="P514" s="370"/>
      <c r="Q514" s="370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648" t="s">
        <v>698</v>
      </c>
      <c r="O515" s="370"/>
      <c r="P515" s="370"/>
      <c r="Q515" s="370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418" t="s">
        <v>701</v>
      </c>
      <c r="O516" s="370"/>
      <c r="P516" s="370"/>
      <c r="Q516" s="370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466" t="s">
        <v>704</v>
      </c>
      <c r="O517" s="370"/>
      <c r="P517" s="370"/>
      <c r="Q517" s="370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729" t="s">
        <v>707</v>
      </c>
      <c r="O518" s="370"/>
      <c r="P518" s="370"/>
      <c r="Q518" s="370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4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5"/>
      <c r="N519" s="366" t="s">
        <v>66</v>
      </c>
      <c r="O519" s="367"/>
      <c r="P519" s="367"/>
      <c r="Q519" s="367"/>
      <c r="R519" s="367"/>
      <c r="S519" s="367"/>
      <c r="T519" s="368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75"/>
      <c r="N520" s="366" t="s">
        <v>66</v>
      </c>
      <c r="O520" s="367"/>
      <c r="P520" s="367"/>
      <c r="Q520" s="367"/>
      <c r="R520" s="367"/>
      <c r="S520" s="367"/>
      <c r="T520" s="368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727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4"/>
      <c r="N521" s="452" t="s">
        <v>708</v>
      </c>
      <c r="O521" s="424"/>
      <c r="P521" s="424"/>
      <c r="Q521" s="424"/>
      <c r="R521" s="424"/>
      <c r="S521" s="424"/>
      <c r="T521" s="383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515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546</v>
      </c>
      <c r="X521" s="37"/>
      <c r="Y521" s="357"/>
      <c r="Z521" s="357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394"/>
      <c r="N522" s="452" t="s">
        <v>709</v>
      </c>
      <c r="O522" s="424"/>
      <c r="P522" s="424"/>
      <c r="Q522" s="424"/>
      <c r="R522" s="424"/>
      <c r="S522" s="424"/>
      <c r="T522" s="383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543.2532051282052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575.98000000000013</v>
      </c>
      <c r="X522" s="37"/>
      <c r="Y522" s="357"/>
      <c r="Z522" s="357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394"/>
      <c r="N523" s="452" t="s">
        <v>710</v>
      </c>
      <c r="O523" s="424"/>
      <c r="P523" s="424"/>
      <c r="Q523" s="424"/>
      <c r="R523" s="424"/>
      <c r="S523" s="424"/>
      <c r="T523" s="383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1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1</v>
      </c>
      <c r="X523" s="37"/>
      <c r="Y523" s="357"/>
      <c r="Z523" s="357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394"/>
      <c r="N524" s="452" t="s">
        <v>712</v>
      </c>
      <c r="O524" s="424"/>
      <c r="P524" s="424"/>
      <c r="Q524" s="424"/>
      <c r="R524" s="424"/>
      <c r="S524" s="424"/>
      <c r="T524" s="383"/>
      <c r="U524" s="37" t="s">
        <v>65</v>
      </c>
      <c r="V524" s="356">
        <f>GrossWeightTotal+PalletQtyTotal*25</f>
        <v>568.2532051282052</v>
      </c>
      <c r="W524" s="356">
        <f>GrossWeightTotalR+PalletQtyTotalR*25</f>
        <v>600.98000000000013</v>
      </c>
      <c r="X524" s="37"/>
      <c r="Y524" s="357"/>
      <c r="Z524" s="357"/>
    </row>
    <row r="525" spans="1:53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394"/>
      <c r="N525" s="452" t="s">
        <v>713</v>
      </c>
      <c r="O525" s="424"/>
      <c r="P525" s="424"/>
      <c r="Q525" s="424"/>
      <c r="R525" s="424"/>
      <c r="S525" s="424"/>
      <c r="T525" s="383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61.913919413919416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66</v>
      </c>
      <c r="X525" s="37"/>
      <c r="Y525" s="357"/>
      <c r="Z525" s="357"/>
    </row>
    <row r="526" spans="1:53" ht="14.25" hidden="1" customHeight="1" x14ac:dyDescent="0.2">
      <c r="A526" s="365"/>
      <c r="B526" s="365"/>
      <c r="C526" s="365"/>
      <c r="D526" s="365"/>
      <c r="E526" s="365"/>
      <c r="F526" s="365"/>
      <c r="G526" s="365"/>
      <c r="H526" s="365"/>
      <c r="I526" s="365"/>
      <c r="J526" s="365"/>
      <c r="K526" s="365"/>
      <c r="L526" s="365"/>
      <c r="M526" s="394"/>
      <c r="N526" s="452" t="s">
        <v>714</v>
      </c>
      <c r="O526" s="424"/>
      <c r="P526" s="424"/>
      <c r="Q526" s="424"/>
      <c r="R526" s="424"/>
      <c r="S526" s="424"/>
      <c r="T526" s="383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1.1937599999999999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80" t="s">
        <v>95</v>
      </c>
      <c r="D528" s="469"/>
      <c r="E528" s="469"/>
      <c r="F528" s="470"/>
      <c r="G528" s="380" t="s">
        <v>225</v>
      </c>
      <c r="H528" s="469"/>
      <c r="I528" s="469"/>
      <c r="J528" s="469"/>
      <c r="K528" s="469"/>
      <c r="L528" s="469"/>
      <c r="M528" s="469"/>
      <c r="N528" s="469"/>
      <c r="O528" s="470"/>
      <c r="P528" s="347" t="s">
        <v>461</v>
      </c>
      <c r="Q528" s="380" t="s">
        <v>465</v>
      </c>
      <c r="R528" s="470"/>
      <c r="S528" s="380" t="s">
        <v>518</v>
      </c>
      <c r="T528" s="470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473" t="s">
        <v>717</v>
      </c>
      <c r="B529" s="380" t="s">
        <v>59</v>
      </c>
      <c r="C529" s="380" t="s">
        <v>96</v>
      </c>
      <c r="D529" s="380" t="s">
        <v>104</v>
      </c>
      <c r="E529" s="380" t="s">
        <v>95</v>
      </c>
      <c r="F529" s="380" t="s">
        <v>217</v>
      </c>
      <c r="G529" s="380" t="s">
        <v>226</v>
      </c>
      <c r="H529" s="380" t="s">
        <v>233</v>
      </c>
      <c r="I529" s="380" t="s">
        <v>252</v>
      </c>
      <c r="J529" s="380" t="s">
        <v>311</v>
      </c>
      <c r="K529" s="348"/>
      <c r="L529" s="380" t="s">
        <v>333</v>
      </c>
      <c r="M529" s="380" t="s">
        <v>352</v>
      </c>
      <c r="N529" s="380" t="s">
        <v>434</v>
      </c>
      <c r="O529" s="380" t="s">
        <v>452</v>
      </c>
      <c r="P529" s="380" t="s">
        <v>462</v>
      </c>
      <c r="Q529" s="380" t="s">
        <v>466</v>
      </c>
      <c r="R529" s="380" t="s">
        <v>493</v>
      </c>
      <c r="S529" s="380" t="s">
        <v>519</v>
      </c>
      <c r="T529" s="380" t="s">
        <v>570</v>
      </c>
      <c r="U529" s="380" t="s">
        <v>594</v>
      </c>
      <c r="V529" s="380" t="s">
        <v>657</v>
      </c>
      <c r="Z529" s="52"/>
      <c r="AC529" s="348"/>
    </row>
    <row r="530" spans="1:29" ht="13.5" customHeight="1" thickBot="1" x14ac:dyDescent="0.25">
      <c r="A530" s="474"/>
      <c r="B530" s="381"/>
      <c r="C530" s="381"/>
      <c r="D530" s="381"/>
      <c r="E530" s="381"/>
      <c r="F530" s="381"/>
      <c r="G530" s="381"/>
      <c r="H530" s="381"/>
      <c r="I530" s="381"/>
      <c r="J530" s="381"/>
      <c r="K530" s="348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64.800000000000011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16.8</v>
      </c>
      <c r="F531" s="46">
        <f>IFERROR(W132*1,"0")+IFERROR(W133*1,"0")+IFERROR(W134*1,"0")+IFERROR(W135*1,"0")</f>
        <v>16.8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372.6</v>
      </c>
      <c r="N531" s="46">
        <f>IFERROR(W291*1,"0")+IFERROR(W292*1,"0")+IFERROR(W293*1,"0")+IFERROR(W294*1,"0")+IFERROR(W295*1,"0")+IFERROR(W296*1,"0")+IFERROR(W297*1,"0")+IFERROR(W298*1,"0")+IFERROR(W302*1,"0")+IFERROR(W303*1,"0")</f>
        <v>0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75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,19"/>
        <filter val="1,79"/>
        <filter val="10,00"/>
        <filter val="100,00"/>
        <filter val="11,11"/>
        <filter val="120,00"/>
        <filter val="15,00"/>
        <filter val="15,48"/>
        <filter val="170,00"/>
        <filter val="2,00"/>
        <filter val="20,00"/>
        <filter val="21,79"/>
        <filter val="3,00"/>
        <filter val="30,00"/>
        <filter val="35,00"/>
        <filter val="45,00"/>
        <filter val="5,56"/>
        <filter val="515,00"/>
        <filter val="543,25"/>
        <filter val="568,25"/>
        <filter val="60,00"/>
        <filter val="61,91"/>
        <filter val="65,00"/>
      </filters>
    </filterColumn>
  </autoFilter>
  <mergeCells count="949"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N332:R332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