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50692C-A104-4859-AD17-5FED3248DE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W504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X471" i="2" s="1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X450" i="2" s="1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X432" i="2"/>
  <c r="W432" i="2"/>
  <c r="N432" i="2"/>
  <c r="W431" i="2"/>
  <c r="X431" i="2" s="1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W410" i="2" s="1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69" i="2" s="1"/>
  <c r="N367" i="2"/>
  <c r="V365" i="2"/>
  <c r="V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N360" i="2"/>
  <c r="W359" i="2"/>
  <c r="W364" i="2" s="1"/>
  <c r="N359" i="2"/>
  <c r="V356" i="2"/>
  <c r="V355" i="2"/>
  <c r="W354" i="2"/>
  <c r="W356" i="2" s="1"/>
  <c r="N354" i="2"/>
  <c r="V352" i="2"/>
  <c r="V351" i="2"/>
  <c r="W350" i="2"/>
  <c r="N350" i="2"/>
  <c r="W349" i="2"/>
  <c r="X349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X333" i="2"/>
  <c r="W333" i="2"/>
  <c r="N333" i="2"/>
  <c r="W332" i="2"/>
  <c r="N332" i="2"/>
  <c r="V328" i="2"/>
  <c r="V327" i="2"/>
  <c r="W326" i="2"/>
  <c r="P531" i="2" s="1"/>
  <c r="N326" i="2"/>
  <c r="V322" i="2"/>
  <c r="V321" i="2"/>
  <c r="W320" i="2"/>
  <c r="W322" i="2" s="1"/>
  <c r="N320" i="2"/>
  <c r="V318" i="2"/>
  <c r="V317" i="2"/>
  <c r="W316" i="2"/>
  <c r="W317" i="2" s="1"/>
  <c r="N316" i="2"/>
  <c r="V314" i="2"/>
  <c r="V313" i="2"/>
  <c r="W312" i="2"/>
  <c r="W314" i="2" s="1"/>
  <c r="N312" i="2"/>
  <c r="V310" i="2"/>
  <c r="V309" i="2"/>
  <c r="W308" i="2"/>
  <c r="W310" i="2" s="1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X278" i="2" s="1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X266" i="2"/>
  <c r="W266" i="2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W227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X161" i="2" s="1"/>
  <c r="N161" i="2"/>
  <c r="V158" i="2"/>
  <c r="V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X64" i="2"/>
  <c r="W64" i="2"/>
  <c r="N64" i="2"/>
  <c r="V61" i="2"/>
  <c r="V60" i="2"/>
  <c r="W59" i="2"/>
  <c r="X59" i="2" s="1"/>
  <c r="X58" i="2"/>
  <c r="W58" i="2"/>
  <c r="N58" i="2"/>
  <c r="W57" i="2"/>
  <c r="X57" i="2" s="1"/>
  <c r="N57" i="2"/>
  <c r="W56" i="2"/>
  <c r="D531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4" i="2" s="1"/>
  <c r="N26" i="2"/>
  <c r="V24" i="2"/>
  <c r="V23" i="2"/>
  <c r="W22" i="2"/>
  <c r="N22" i="2"/>
  <c r="H10" i="2"/>
  <c r="A9" i="2"/>
  <c r="H9" i="2" s="1"/>
  <c r="D7" i="2"/>
  <c r="O6" i="2"/>
  <c r="N2" i="2"/>
  <c r="W93" i="2" l="1"/>
  <c r="W299" i="2"/>
  <c r="X308" i="2"/>
  <c r="X309" i="2" s="1"/>
  <c r="W309" i="2"/>
  <c r="W42" i="2"/>
  <c r="W45" i="2"/>
  <c r="W352" i="2"/>
  <c r="X40" i="2"/>
  <c r="X41" i="2" s="1"/>
  <c r="H531" i="2"/>
  <c r="W212" i="2"/>
  <c r="W270" i="2"/>
  <c r="X320" i="2"/>
  <c r="X321" i="2" s="1"/>
  <c r="W321" i="2"/>
  <c r="W441" i="2"/>
  <c r="X501" i="2"/>
  <c r="X504" i="2" s="1"/>
  <c r="V524" i="2"/>
  <c r="W523" i="2"/>
  <c r="W128" i="2"/>
  <c r="W474" i="2"/>
  <c r="W340" i="2"/>
  <c r="X195" i="2"/>
  <c r="X22" i="2"/>
  <c r="X23" i="2" s="1"/>
  <c r="V521" i="2"/>
  <c r="X26" i="2"/>
  <c r="X33" i="2" s="1"/>
  <c r="W38" i="2"/>
  <c r="W52" i="2"/>
  <c r="X56" i="2"/>
  <c r="X60" i="2" s="1"/>
  <c r="X89" i="2"/>
  <c r="X93" i="2" s="1"/>
  <c r="X148" i="2"/>
  <c r="X157" i="2" s="1"/>
  <c r="W176" i="2"/>
  <c r="X220" i="2"/>
  <c r="X226" i="2" s="1"/>
  <c r="W245" i="2"/>
  <c r="W249" i="2"/>
  <c r="W256" i="2"/>
  <c r="X259" i="2"/>
  <c r="W282" i="2"/>
  <c r="X291" i="2"/>
  <c r="X299" i="2" s="1"/>
  <c r="W313" i="2"/>
  <c r="X316" i="2"/>
  <c r="X317" i="2" s="1"/>
  <c r="W318" i="2"/>
  <c r="W327" i="2"/>
  <c r="X332" i="2"/>
  <c r="X340" i="2" s="1"/>
  <c r="W351" i="2"/>
  <c r="X359" i="2"/>
  <c r="X364" i="2" s="1"/>
  <c r="W427" i="2"/>
  <c r="U531" i="2"/>
  <c r="W489" i="2"/>
  <c r="W498" i="2"/>
  <c r="W505" i="2"/>
  <c r="V525" i="2"/>
  <c r="W24" i="2"/>
  <c r="W46" i="2"/>
  <c r="W86" i="2"/>
  <c r="W118" i="2"/>
  <c r="W164" i="2"/>
  <c r="W175" i="2"/>
  <c r="X281" i="2"/>
  <c r="V531" i="2"/>
  <c r="W520" i="2"/>
  <c r="W33" i="2"/>
  <c r="F531" i="2"/>
  <c r="W203" i="2"/>
  <c r="J531" i="2"/>
  <c r="W246" i="2"/>
  <c r="W276" i="2"/>
  <c r="T531" i="2"/>
  <c r="X437" i="2"/>
  <c r="W483" i="2"/>
  <c r="W23" i="2"/>
  <c r="E531" i="2"/>
  <c r="W105" i="2"/>
  <c r="W119" i="2"/>
  <c r="I531" i="2"/>
  <c r="X171" i="2"/>
  <c r="X175" i="2" s="1"/>
  <c r="W195" i="2"/>
  <c r="X206" i="2"/>
  <c r="X230" i="2"/>
  <c r="X245" i="2" s="1"/>
  <c r="X248" i="2"/>
  <c r="X249" i="2" s="1"/>
  <c r="X272" i="2"/>
  <c r="X275" i="2" s="1"/>
  <c r="W275" i="2"/>
  <c r="O531" i="2"/>
  <c r="X312" i="2"/>
  <c r="X313" i="2" s="1"/>
  <c r="X326" i="2"/>
  <c r="X327" i="2" s="1"/>
  <c r="W341" i="2"/>
  <c r="W346" i="2"/>
  <c r="W376" i="2"/>
  <c r="X379" i="2"/>
  <c r="X380" i="2" s="1"/>
  <c r="W387" i="2"/>
  <c r="X406" i="2"/>
  <c r="X410" i="2" s="1"/>
  <c r="W422" i="2"/>
  <c r="X425" i="2"/>
  <c r="X427" i="2" s="1"/>
  <c r="W442" i="2"/>
  <c r="W468" i="2"/>
  <c r="W473" i="2"/>
  <c r="X476" i="2"/>
  <c r="X482" i="2" s="1"/>
  <c r="W511" i="2"/>
  <c r="X163" i="2"/>
  <c r="X488" i="2"/>
  <c r="X511" i="2"/>
  <c r="X403" i="2"/>
  <c r="X376" i="2"/>
  <c r="X269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W524" i="2" l="1"/>
  <c r="W521" i="2"/>
  <c r="W525" i="2"/>
  <c r="X526" i="2"/>
</calcChain>
</file>

<file path=xl/sharedStrings.xml><?xml version="1.0" encoding="utf-8"?>
<sst xmlns="http://schemas.openxmlformats.org/spreadsheetml/2006/main" count="3501" uniqueCount="767">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</sst>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109" sqref="Z1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13" t="s">
        <v>29</v>
      </c>
      <c r="E1" s="713"/>
      <c r="F1" s="713"/>
      <c r="G1" s="14" t="s">
        <v>66</v>
      </c>
      <c r="H1" s="713" t="s">
        <v>49</v>
      </c>
      <c r="I1" s="713"/>
      <c r="J1" s="713"/>
      <c r="K1" s="713"/>
      <c r="L1" s="713"/>
      <c r="M1" s="713"/>
      <c r="N1" s="713"/>
      <c r="O1" s="713"/>
      <c r="P1" s="714" t="s">
        <v>67</v>
      </c>
      <c r="Q1" s="715"/>
      <c r="R1" s="715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6"/>
      <c r="P2" s="716"/>
      <c r="Q2" s="716"/>
      <c r="R2" s="716"/>
      <c r="S2" s="716"/>
      <c r="T2" s="716"/>
      <c r="U2" s="716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6"/>
      <c r="O3" s="716"/>
      <c r="P3" s="716"/>
      <c r="Q3" s="716"/>
      <c r="R3" s="716"/>
      <c r="S3" s="716"/>
      <c r="T3" s="716"/>
      <c r="U3" s="716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5" t="s">
        <v>8</v>
      </c>
      <c r="B5" s="695"/>
      <c r="C5" s="695"/>
      <c r="D5" s="717"/>
      <c r="E5" s="717"/>
      <c r="F5" s="718" t="s">
        <v>14</v>
      </c>
      <c r="G5" s="718"/>
      <c r="H5" s="717" t="s">
        <v>766</v>
      </c>
      <c r="I5" s="717"/>
      <c r="J5" s="717"/>
      <c r="K5" s="717"/>
      <c r="L5" s="717"/>
      <c r="N5" s="26" t="s">
        <v>4</v>
      </c>
      <c r="O5" s="712">
        <v>45351</v>
      </c>
      <c r="P5" s="712"/>
      <c r="R5" s="719" t="s">
        <v>3</v>
      </c>
      <c r="S5" s="720"/>
      <c r="T5" s="721" t="s">
        <v>723</v>
      </c>
      <c r="U5" s="722"/>
      <c r="Z5" s="58"/>
      <c r="AA5" s="58"/>
      <c r="AB5" s="58"/>
    </row>
    <row r="6" spans="1:29" s="17" customFormat="1" ht="24" customHeight="1" x14ac:dyDescent="0.2">
      <c r="A6" s="695" t="s">
        <v>1</v>
      </c>
      <c r="B6" s="695"/>
      <c r="C6" s="695"/>
      <c r="D6" s="696" t="s">
        <v>739</v>
      </c>
      <c r="E6" s="696"/>
      <c r="F6" s="696"/>
      <c r="G6" s="696"/>
      <c r="H6" s="696"/>
      <c r="I6" s="696"/>
      <c r="J6" s="696"/>
      <c r="K6" s="696"/>
      <c r="L6" s="696"/>
      <c r="N6" s="26" t="s">
        <v>30</v>
      </c>
      <c r="O6" s="697" t="str">
        <f>IF(O5=0," ",CHOOSE(WEEKDAY(O5,2),"Понедельник","Вторник","Среда","Четверг","Пятница","Суббота","Воскресенье"))</f>
        <v>Четверг</v>
      </c>
      <c r="P6" s="697"/>
      <c r="R6" s="698" t="s">
        <v>5</v>
      </c>
      <c r="S6" s="699"/>
      <c r="T6" s="700" t="s">
        <v>69</v>
      </c>
      <c r="U6" s="701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6" t="str">
        <f>IFERROR(VLOOKUP(DeliveryAddress,Table,3,0),1)</f>
        <v>6</v>
      </c>
      <c r="E7" s="707"/>
      <c r="F7" s="707"/>
      <c r="G7" s="707"/>
      <c r="H7" s="707"/>
      <c r="I7" s="707"/>
      <c r="J7" s="707"/>
      <c r="K7" s="707"/>
      <c r="L7" s="708"/>
      <c r="N7" s="26"/>
      <c r="O7" s="47"/>
      <c r="P7" s="47"/>
      <c r="R7" s="698"/>
      <c r="S7" s="699"/>
      <c r="T7" s="702"/>
      <c r="U7" s="703"/>
      <c r="Z7" s="58"/>
      <c r="AA7" s="58"/>
      <c r="AB7" s="58"/>
    </row>
    <row r="8" spans="1:29" s="17" customFormat="1" ht="25.5" customHeight="1" x14ac:dyDescent="0.2">
      <c r="A8" s="709" t="s">
        <v>60</v>
      </c>
      <c r="B8" s="709"/>
      <c r="C8" s="709"/>
      <c r="D8" s="710"/>
      <c r="E8" s="710"/>
      <c r="F8" s="710"/>
      <c r="G8" s="710"/>
      <c r="H8" s="710"/>
      <c r="I8" s="710"/>
      <c r="J8" s="710"/>
      <c r="K8" s="710"/>
      <c r="L8" s="710"/>
      <c r="N8" s="26" t="s">
        <v>11</v>
      </c>
      <c r="O8" s="690">
        <v>0.375</v>
      </c>
      <c r="P8" s="690"/>
      <c r="R8" s="698"/>
      <c r="S8" s="699"/>
      <c r="T8" s="702"/>
      <c r="U8" s="703"/>
      <c r="Z8" s="58"/>
      <c r="AA8" s="58"/>
      <c r="AB8" s="58"/>
    </row>
    <row r="9" spans="1:29" s="1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6"/>
      <c r="C9" s="686"/>
      <c r="D9" s="687" t="s">
        <v>48</v>
      </c>
      <c r="E9" s="688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6"/>
      <c r="H9" s="711" t="str">
        <f>IF(AND($A$9="Тип доверенности/получателя при получении в адресе перегруза:",$D$9="Разовая доверенность"),"Введите ФИО","")</f>
        <v/>
      </c>
      <c r="I9" s="711"/>
      <c r="J9" s="7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1"/>
      <c r="L9" s="711"/>
      <c r="N9" s="29" t="s">
        <v>15</v>
      </c>
      <c r="O9" s="712"/>
      <c r="P9" s="712"/>
      <c r="R9" s="698"/>
      <c r="S9" s="699"/>
      <c r="T9" s="704"/>
      <c r="U9" s="705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6"/>
      <c r="C10" s="686"/>
      <c r="D10" s="687"/>
      <c r="E10" s="688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6"/>
      <c r="H10" s="689" t="str">
        <f>IFERROR(VLOOKUP($D$10,Proxy,2,FALSE),"")</f>
        <v/>
      </c>
      <c r="I10" s="689"/>
      <c r="J10" s="689"/>
      <c r="K10" s="689"/>
      <c r="L10" s="689"/>
      <c r="N10" s="29" t="s">
        <v>35</v>
      </c>
      <c r="O10" s="690"/>
      <c r="P10" s="690"/>
      <c r="S10" s="26" t="s">
        <v>12</v>
      </c>
      <c r="T10" s="691" t="s">
        <v>70</v>
      </c>
      <c r="U10" s="6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90"/>
      <c r="P11" s="690"/>
      <c r="S11" s="26" t="s">
        <v>31</v>
      </c>
      <c r="T11" s="678" t="s">
        <v>57</v>
      </c>
      <c r="U11" s="678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7" t="s">
        <v>71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N12" s="26" t="s">
        <v>33</v>
      </c>
      <c r="O12" s="693"/>
      <c r="P12" s="693"/>
      <c r="Q12" s="27"/>
      <c r="R12"/>
      <c r="S12" s="26" t="s">
        <v>48</v>
      </c>
      <c r="T12" s="694"/>
      <c r="U12" s="694"/>
      <c r="V12"/>
      <c r="Z12" s="58"/>
      <c r="AA12" s="58"/>
      <c r="AB12" s="58"/>
    </row>
    <row r="13" spans="1:29" s="17" customFormat="1" ht="23.25" customHeight="1" x14ac:dyDescent="0.2">
      <c r="A13" s="677" t="s">
        <v>72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29"/>
      <c r="N13" s="29" t="s">
        <v>34</v>
      </c>
      <c r="O13" s="678"/>
      <c r="P13" s="678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7" t="s">
        <v>73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9" t="s">
        <v>74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/>
      <c r="N15" s="680" t="s">
        <v>63</v>
      </c>
      <c r="O15" s="680"/>
      <c r="P15" s="680"/>
      <c r="Q15" s="680"/>
      <c r="R15" s="680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1"/>
      <c r="O16" s="681"/>
      <c r="P16" s="681"/>
      <c r="Q16" s="681"/>
      <c r="R16" s="68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5" t="s">
        <v>61</v>
      </c>
      <c r="B17" s="665" t="s">
        <v>51</v>
      </c>
      <c r="C17" s="683" t="s">
        <v>50</v>
      </c>
      <c r="D17" s="665" t="s">
        <v>52</v>
      </c>
      <c r="E17" s="665"/>
      <c r="F17" s="665" t="s">
        <v>24</v>
      </c>
      <c r="G17" s="665" t="s">
        <v>27</v>
      </c>
      <c r="H17" s="665" t="s">
        <v>25</v>
      </c>
      <c r="I17" s="665" t="s">
        <v>26</v>
      </c>
      <c r="J17" s="684" t="s">
        <v>16</v>
      </c>
      <c r="K17" s="684" t="s">
        <v>65</v>
      </c>
      <c r="L17" s="684" t="s">
        <v>2</v>
      </c>
      <c r="M17" s="665" t="s">
        <v>28</v>
      </c>
      <c r="N17" s="665" t="s">
        <v>17</v>
      </c>
      <c r="O17" s="665"/>
      <c r="P17" s="665"/>
      <c r="Q17" s="665"/>
      <c r="R17" s="665"/>
      <c r="S17" s="682" t="s">
        <v>58</v>
      </c>
      <c r="T17" s="665"/>
      <c r="U17" s="665" t="s">
        <v>6</v>
      </c>
      <c r="V17" s="665" t="s">
        <v>44</v>
      </c>
      <c r="W17" s="666" t="s">
        <v>56</v>
      </c>
      <c r="X17" s="665" t="s">
        <v>18</v>
      </c>
      <c r="Y17" s="668" t="s">
        <v>62</v>
      </c>
      <c r="Z17" s="668" t="s">
        <v>19</v>
      </c>
      <c r="AA17" s="669" t="s">
        <v>59</v>
      </c>
      <c r="AB17" s="670"/>
      <c r="AC17" s="671"/>
      <c r="AD17" s="675"/>
      <c r="BA17" s="676" t="s">
        <v>64</v>
      </c>
    </row>
    <row r="18" spans="1:53" ht="14.25" customHeight="1" x14ac:dyDescent="0.2">
      <c r="A18" s="665"/>
      <c r="B18" s="665"/>
      <c r="C18" s="683"/>
      <c r="D18" s="665"/>
      <c r="E18" s="665"/>
      <c r="F18" s="665" t="s">
        <v>20</v>
      </c>
      <c r="G18" s="665" t="s">
        <v>21</v>
      </c>
      <c r="H18" s="665" t="s">
        <v>22</v>
      </c>
      <c r="I18" s="665" t="s">
        <v>22</v>
      </c>
      <c r="J18" s="685"/>
      <c r="K18" s="685"/>
      <c r="L18" s="685"/>
      <c r="M18" s="665"/>
      <c r="N18" s="665"/>
      <c r="O18" s="665"/>
      <c r="P18" s="665"/>
      <c r="Q18" s="665"/>
      <c r="R18" s="665"/>
      <c r="S18" s="34" t="s">
        <v>47</v>
      </c>
      <c r="T18" s="34" t="s">
        <v>46</v>
      </c>
      <c r="U18" s="665"/>
      <c r="V18" s="665"/>
      <c r="W18" s="667"/>
      <c r="X18" s="665"/>
      <c r="Y18" s="668"/>
      <c r="Z18" s="668"/>
      <c r="AA18" s="672"/>
      <c r="AB18" s="673"/>
      <c r="AC18" s="674"/>
      <c r="AD18" s="675"/>
      <c r="BA18" s="676"/>
    </row>
    <row r="19" spans="1:53" ht="27.75" hidden="1" customHeight="1" x14ac:dyDescent="0.2">
      <c r="A19" s="389" t="s">
        <v>75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53"/>
      <c r="Z19" s="53"/>
    </row>
    <row r="20" spans="1:53" ht="16.5" hidden="1" customHeight="1" x14ac:dyDescent="0.25">
      <c r="A20" s="390" t="s">
        <v>75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63"/>
      <c r="Z20" s="63"/>
    </row>
    <row r="21" spans="1:53" ht="14.25" hidden="1" customHeight="1" x14ac:dyDescent="0.25">
      <c r="A21" s="375" t="s">
        <v>76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362">
        <v>4607091389258</v>
      </c>
      <c r="E22" s="36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9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70"/>
      <c r="N23" s="366" t="s">
        <v>43</v>
      </c>
      <c r="O23" s="367"/>
      <c r="P23" s="367"/>
      <c r="Q23" s="367"/>
      <c r="R23" s="367"/>
      <c r="S23" s="367"/>
      <c r="T23" s="36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70"/>
      <c r="N24" s="366" t="s">
        <v>43</v>
      </c>
      <c r="O24" s="367"/>
      <c r="P24" s="367"/>
      <c r="Q24" s="367"/>
      <c r="R24" s="367"/>
      <c r="S24" s="367"/>
      <c r="T24" s="36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75" t="s">
        <v>81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362">
        <v>4607091383881</v>
      </c>
      <c r="E26" s="36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62">
        <v>4607091388237</v>
      </c>
      <c r="E27" s="36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62">
        <v>4607091383935</v>
      </c>
      <c r="E28" s="36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62">
        <v>4680115881853</v>
      </c>
      <c r="E29" s="36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4301051178</v>
      </c>
      <c r="D30" s="362">
        <v>4607091383911</v>
      </c>
      <c r="E30" s="36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92</v>
      </c>
      <c r="C31" s="35">
        <v>4301051593</v>
      </c>
      <c r="D31" s="362">
        <v>4607091383911</v>
      </c>
      <c r="E31" s="36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6" t="s">
        <v>93</v>
      </c>
      <c r="O31" s="364"/>
      <c r="P31" s="364"/>
      <c r="Q31" s="364"/>
      <c r="R31" s="36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362">
        <v>4607091388244</v>
      </c>
      <c r="E32" s="36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369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70"/>
      <c r="N33" s="366" t="s">
        <v>43</v>
      </c>
      <c r="O33" s="367"/>
      <c r="P33" s="367"/>
      <c r="Q33" s="367"/>
      <c r="R33" s="367"/>
      <c r="S33" s="367"/>
      <c r="T33" s="36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369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70"/>
      <c r="N34" s="366" t="s">
        <v>43</v>
      </c>
      <c r="O34" s="367"/>
      <c r="P34" s="367"/>
      <c r="Q34" s="367"/>
      <c r="R34" s="367"/>
      <c r="S34" s="367"/>
      <c r="T34" s="36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375" t="s">
        <v>96</v>
      </c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362">
        <v>4607091388503</v>
      </c>
      <c r="E36" s="36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70"/>
      <c r="N37" s="366" t="s">
        <v>43</v>
      </c>
      <c r="O37" s="367"/>
      <c r="P37" s="367"/>
      <c r="Q37" s="367"/>
      <c r="R37" s="367"/>
      <c r="S37" s="367"/>
      <c r="T37" s="36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  <c r="N38" s="366" t="s">
        <v>43</v>
      </c>
      <c r="O38" s="367"/>
      <c r="P38" s="367"/>
      <c r="Q38" s="367"/>
      <c r="R38" s="367"/>
      <c r="S38" s="367"/>
      <c r="T38" s="36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375" t="s">
        <v>101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362">
        <v>4607091388282</v>
      </c>
      <c r="E40" s="36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369"/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70"/>
      <c r="N41" s="366" t="s">
        <v>43</v>
      </c>
      <c r="O41" s="367"/>
      <c r="P41" s="367"/>
      <c r="Q41" s="367"/>
      <c r="R41" s="367"/>
      <c r="S41" s="367"/>
      <c r="T41" s="36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369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70"/>
      <c r="N42" s="366" t="s">
        <v>43</v>
      </c>
      <c r="O42" s="367"/>
      <c r="P42" s="367"/>
      <c r="Q42" s="367"/>
      <c r="R42" s="367"/>
      <c r="S42" s="367"/>
      <c r="T42" s="36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375" t="s">
        <v>105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362">
        <v>4607091389111</v>
      </c>
      <c r="E44" s="36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369"/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70"/>
      <c r="N45" s="366" t="s">
        <v>43</v>
      </c>
      <c r="O45" s="367"/>
      <c r="P45" s="367"/>
      <c r="Q45" s="367"/>
      <c r="R45" s="367"/>
      <c r="S45" s="367"/>
      <c r="T45" s="36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369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70"/>
      <c r="N46" s="366" t="s">
        <v>43</v>
      </c>
      <c r="O46" s="367"/>
      <c r="P46" s="367"/>
      <c r="Q46" s="367"/>
      <c r="R46" s="367"/>
      <c r="S46" s="367"/>
      <c r="T46" s="36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389" t="s">
        <v>108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53"/>
      <c r="Z47" s="53"/>
    </row>
    <row r="48" spans="1:53" ht="16.5" hidden="1" customHeight="1" x14ac:dyDescent="0.25">
      <c r="A48" s="390" t="s">
        <v>109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63"/>
      <c r="Z48" s="63"/>
    </row>
    <row r="49" spans="1:53" ht="14.25" hidden="1" customHeight="1" x14ac:dyDescent="0.25">
      <c r="A49" s="375" t="s">
        <v>110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362">
        <v>4680115881440</v>
      </c>
      <c r="E50" s="36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5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362">
        <v>4680115881433</v>
      </c>
      <c r="E51" s="36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5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369"/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70"/>
      <c r="N52" s="366" t="s">
        <v>43</v>
      </c>
      <c r="O52" s="367"/>
      <c r="P52" s="367"/>
      <c r="Q52" s="367"/>
      <c r="R52" s="367"/>
      <c r="S52" s="367"/>
      <c r="T52" s="368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70"/>
      <c r="N53" s="366" t="s">
        <v>43</v>
      </c>
      <c r="O53" s="367"/>
      <c r="P53" s="367"/>
      <c r="Q53" s="367"/>
      <c r="R53" s="367"/>
      <c r="S53" s="367"/>
      <c r="T53" s="368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390" t="s">
        <v>117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63"/>
      <c r="Z54" s="63"/>
    </row>
    <row r="55" spans="1:53" ht="14.25" hidden="1" customHeight="1" x14ac:dyDescent="0.25">
      <c r="A55" s="375" t="s">
        <v>118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362">
        <v>4680115881426</v>
      </c>
      <c r="E56" s="36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362">
        <v>4680115881426</v>
      </c>
      <c r="E57" s="36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362">
        <v>4680115881419</v>
      </c>
      <c r="E58" s="36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5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362">
        <v>4680115881525</v>
      </c>
      <c r="E59" s="36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51" t="s">
        <v>127</v>
      </c>
      <c r="O59" s="364"/>
      <c r="P59" s="364"/>
      <c r="Q59" s="364"/>
      <c r="R59" s="36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70"/>
      <c r="N60" s="366" t="s">
        <v>43</v>
      </c>
      <c r="O60" s="367"/>
      <c r="P60" s="367"/>
      <c r="Q60" s="367"/>
      <c r="R60" s="367"/>
      <c r="S60" s="367"/>
      <c r="T60" s="368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70"/>
      <c r="N61" s="366" t="s">
        <v>43</v>
      </c>
      <c r="O61" s="367"/>
      <c r="P61" s="367"/>
      <c r="Q61" s="367"/>
      <c r="R61" s="367"/>
      <c r="S61" s="367"/>
      <c r="T61" s="368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390" t="s">
        <v>108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63"/>
      <c r="Z62" s="63"/>
    </row>
    <row r="63" spans="1:53" ht="14.25" hidden="1" customHeight="1" x14ac:dyDescent="0.25">
      <c r="A63" s="375" t="s">
        <v>118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362">
        <v>4607091382945</v>
      </c>
      <c r="E64" s="36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5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4301011380</v>
      </c>
      <c r="D65" s="362">
        <v>4607091385670</v>
      </c>
      <c r="E65" s="36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5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132</v>
      </c>
      <c r="C66" s="35">
        <v>4301011540</v>
      </c>
      <c r="D66" s="362">
        <v>4607091385670</v>
      </c>
      <c r="E66" s="36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362">
        <v>4680115883956</v>
      </c>
      <c r="E67" s="36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362">
        <v>4680115881327</v>
      </c>
      <c r="E68" s="36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362">
        <v>4680115882133</v>
      </c>
      <c r="E69" s="36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362">
        <v>4680115882133</v>
      </c>
      <c r="E70" s="36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362">
        <v>4607091382952</v>
      </c>
      <c r="E71" s="36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5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4301011382</v>
      </c>
      <c r="D72" s="362">
        <v>4607091385687</v>
      </c>
      <c r="E72" s="36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6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4301011565</v>
      </c>
      <c r="D73" s="362">
        <v>4680115882539</v>
      </c>
      <c r="E73" s="36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5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362">
        <v>4607091384604</v>
      </c>
      <c r="E74" s="36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362">
        <v>4680115880283</v>
      </c>
      <c r="E75" s="36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362">
        <v>4680115883949</v>
      </c>
      <c r="E76" s="36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362">
        <v>4680115881518</v>
      </c>
      <c r="E77" s="36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6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4"/>
      <c r="P77" s="364"/>
      <c r="Q77" s="364"/>
      <c r="R77" s="36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156</v>
      </c>
      <c r="B78" s="61" t="s">
        <v>157</v>
      </c>
      <c r="C78" s="35">
        <v>4301011443</v>
      </c>
      <c r="D78" s="362">
        <v>4680115881303</v>
      </c>
      <c r="E78" s="36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4"/>
      <c r="P78" s="364"/>
      <c r="Q78" s="364"/>
      <c r="R78" s="365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362">
        <v>4680115882577</v>
      </c>
      <c r="E79" s="36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4"/>
      <c r="P79" s="364"/>
      <c r="Q79" s="364"/>
      <c r="R79" s="36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362">
        <v>4680115882577</v>
      </c>
      <c r="E80" s="36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4"/>
      <c r="P80" s="364"/>
      <c r="Q80" s="364"/>
      <c r="R80" s="36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362">
        <v>4680115882720</v>
      </c>
      <c r="E81" s="36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4"/>
      <c r="P81" s="364"/>
      <c r="Q81" s="364"/>
      <c r="R81" s="36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362">
        <v>4680115880269</v>
      </c>
      <c r="E82" s="36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6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4"/>
      <c r="P82" s="364"/>
      <c r="Q82" s="364"/>
      <c r="R82" s="36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362">
        <v>4680115880429</v>
      </c>
      <c r="E83" s="36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4"/>
      <c r="P83" s="364"/>
      <c r="Q83" s="364"/>
      <c r="R83" s="36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362">
        <v>4680115881457</v>
      </c>
      <c r="E84" s="36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4"/>
      <c r="P84" s="364"/>
      <c r="Q84" s="364"/>
      <c r="R84" s="36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idden="1" x14ac:dyDescent="0.2">
      <c r="A85" s="369"/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70"/>
      <c r="N85" s="366" t="s">
        <v>43</v>
      </c>
      <c r="O85" s="367"/>
      <c r="P85" s="367"/>
      <c r="Q85" s="367"/>
      <c r="R85" s="367"/>
      <c r="S85" s="367"/>
      <c r="T85" s="36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hidden="1" x14ac:dyDescent="0.2">
      <c r="A86" s="369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70"/>
      <c r="N86" s="366" t="s">
        <v>43</v>
      </c>
      <c r="O86" s="367"/>
      <c r="P86" s="367"/>
      <c r="Q86" s="367"/>
      <c r="R86" s="367"/>
      <c r="S86" s="367"/>
      <c r="T86" s="368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hidden="1" customHeight="1" x14ac:dyDescent="0.25">
      <c r="A87" s="375" t="s">
        <v>110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362">
        <v>4680115881488</v>
      </c>
      <c r="E88" s="36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4"/>
      <c r="P88" s="364"/>
      <c r="Q88" s="364"/>
      <c r="R88" s="36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4301020183</v>
      </c>
      <c r="D89" s="362">
        <v>4607091384765</v>
      </c>
      <c r="E89" s="362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622" t="s">
        <v>173</v>
      </c>
      <c r="O89" s="364"/>
      <c r="P89" s="364"/>
      <c r="Q89" s="364"/>
      <c r="R89" s="36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362">
        <v>4680115882751</v>
      </c>
      <c r="E90" s="36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4"/>
      <c r="P90" s="364"/>
      <c r="Q90" s="364"/>
      <c r="R90" s="36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362">
        <v>4680115882775</v>
      </c>
      <c r="E91" s="36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4"/>
      <c r="P91" s="364"/>
      <c r="Q91" s="364"/>
      <c r="R91" s="36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362">
        <v>4680115880658</v>
      </c>
      <c r="E92" s="36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4"/>
      <c r="P92" s="364"/>
      <c r="Q92" s="364"/>
      <c r="R92" s="365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366" t="s">
        <v>43</v>
      </c>
      <c r="O93" s="367"/>
      <c r="P93" s="367"/>
      <c r="Q93" s="367"/>
      <c r="R93" s="367"/>
      <c r="S93" s="367"/>
      <c r="T93" s="368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369"/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70"/>
      <c r="N94" s="366" t="s">
        <v>43</v>
      </c>
      <c r="O94" s="367"/>
      <c r="P94" s="367"/>
      <c r="Q94" s="367"/>
      <c r="R94" s="367"/>
      <c r="S94" s="367"/>
      <c r="T94" s="368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hidden="1" customHeight="1" x14ac:dyDescent="0.25">
      <c r="A95" s="375" t="s">
        <v>76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64"/>
      <c r="Z95" s="64"/>
    </row>
    <row r="96" spans="1:53" ht="16.5" hidden="1" customHeight="1" x14ac:dyDescent="0.25">
      <c r="A96" s="61" t="s">
        <v>181</v>
      </c>
      <c r="B96" s="61" t="s">
        <v>182</v>
      </c>
      <c r="C96" s="35">
        <v>4301030895</v>
      </c>
      <c r="D96" s="362">
        <v>4607091387667</v>
      </c>
      <c r="E96" s="36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4"/>
      <c r="P96" s="364"/>
      <c r="Q96" s="364"/>
      <c r="R96" s="365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4301030961</v>
      </c>
      <c r="D97" s="362">
        <v>4607091387636</v>
      </c>
      <c r="E97" s="36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4"/>
      <c r="P97" s="364"/>
      <c r="Q97" s="364"/>
      <c r="R97" s="365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185</v>
      </c>
      <c r="B98" s="61" t="s">
        <v>186</v>
      </c>
      <c r="C98" s="35">
        <v>4301030963</v>
      </c>
      <c r="D98" s="362">
        <v>4607091382426</v>
      </c>
      <c r="E98" s="36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4"/>
      <c r="P98" s="364"/>
      <c r="Q98" s="364"/>
      <c r="R98" s="365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362">
        <v>4607091386547</v>
      </c>
      <c r="E99" s="36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4"/>
      <c r="P99" s="364"/>
      <c r="Q99" s="364"/>
      <c r="R99" s="36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362">
        <v>4607091384734</v>
      </c>
      <c r="E100" s="36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4"/>
      <c r="P100" s="364"/>
      <c r="Q100" s="364"/>
      <c r="R100" s="36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362">
        <v>4607091382464</v>
      </c>
      <c r="E101" s="36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4"/>
      <c r="P101" s="364"/>
      <c r="Q101" s="364"/>
      <c r="R101" s="36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4301031234</v>
      </c>
      <c r="D102" s="362">
        <v>4680115883444</v>
      </c>
      <c r="E102" s="36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4301031235</v>
      </c>
      <c r="D103" s="362">
        <v>4680115883444</v>
      </c>
      <c r="E103" s="36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4"/>
      <c r="P103" s="364"/>
      <c r="Q103" s="364"/>
      <c r="R103" s="365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hidden="1" x14ac:dyDescent="0.2">
      <c r="A104" s="369"/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70"/>
      <c r="N104" s="366" t="s">
        <v>43</v>
      </c>
      <c r="O104" s="367"/>
      <c r="P104" s="367"/>
      <c r="Q104" s="367"/>
      <c r="R104" s="367"/>
      <c r="S104" s="367"/>
      <c r="T104" s="368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hidden="1" x14ac:dyDescent="0.2">
      <c r="A105" s="369"/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70"/>
      <c r="N105" s="366" t="s">
        <v>43</v>
      </c>
      <c r="O105" s="367"/>
      <c r="P105" s="367"/>
      <c r="Q105" s="367"/>
      <c r="R105" s="367"/>
      <c r="S105" s="367"/>
      <c r="T105" s="368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hidden="1" customHeight="1" x14ac:dyDescent="0.25">
      <c r="A106" s="375" t="s">
        <v>81</v>
      </c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4301051437</v>
      </c>
      <c r="D107" s="362">
        <v>4607091386967</v>
      </c>
      <c r="E107" s="36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4301051543</v>
      </c>
      <c r="D108" s="362">
        <v>4607091386967</v>
      </c>
      <c r="E108" s="36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4"/>
      <c r="P108" s="364"/>
      <c r="Q108" s="364"/>
      <c r="R108" s="365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62">
        <v>4607091385304</v>
      </c>
      <c r="E109" s="36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4"/>
      <c r="P109" s="364"/>
      <c r="Q109" s="364"/>
      <c r="R109" s="365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201</v>
      </c>
      <c r="B110" s="61" t="s">
        <v>202</v>
      </c>
      <c r="C110" s="35">
        <v>4301051306</v>
      </c>
      <c r="D110" s="362">
        <v>4607091386264</v>
      </c>
      <c r="E110" s="36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4"/>
      <c r="P110" s="364"/>
      <c r="Q110" s="364"/>
      <c r="R110" s="365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362">
        <v>4680115882584</v>
      </c>
      <c r="E111" s="36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4"/>
      <c r="P111" s="364"/>
      <c r="Q111" s="364"/>
      <c r="R111" s="36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362">
        <v>4680115882584</v>
      </c>
      <c r="E112" s="36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4"/>
      <c r="P112" s="364"/>
      <c r="Q112" s="364"/>
      <c r="R112" s="36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362">
        <v>4607091385731</v>
      </c>
      <c r="E113" s="36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4"/>
      <c r="P113" s="364"/>
      <c r="Q113" s="364"/>
      <c r="R113" s="36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4301051439</v>
      </c>
      <c r="D114" s="362">
        <v>4680115880214</v>
      </c>
      <c r="E114" s="36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6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4"/>
      <c r="P114" s="364"/>
      <c r="Q114" s="364"/>
      <c r="R114" s="36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362">
        <v>4680115880894</v>
      </c>
      <c r="E115" s="36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4"/>
      <c r="P115" s="364"/>
      <c r="Q115" s="364"/>
      <c r="R115" s="36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362">
        <v>4607091385427</v>
      </c>
      <c r="E116" s="36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4"/>
      <c r="P116" s="364"/>
      <c r="Q116" s="364"/>
      <c r="R116" s="36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362">
        <v>4680115882645</v>
      </c>
      <c r="E117" s="36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4"/>
      <c r="P117" s="364"/>
      <c r="Q117" s="364"/>
      <c r="R117" s="36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9"/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70"/>
      <c r="N118" s="366" t="s">
        <v>43</v>
      </c>
      <c r="O118" s="367"/>
      <c r="P118" s="367"/>
      <c r="Q118" s="367"/>
      <c r="R118" s="367"/>
      <c r="S118" s="367"/>
      <c r="T118" s="368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65"/>
      <c r="Z118" s="65"/>
    </row>
    <row r="119" spans="1:53" x14ac:dyDescent="0.2">
      <c r="A119" s="369"/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70"/>
      <c r="N119" s="366" t="s">
        <v>43</v>
      </c>
      <c r="O119" s="367"/>
      <c r="P119" s="367"/>
      <c r="Q119" s="367"/>
      <c r="R119" s="367"/>
      <c r="S119" s="367"/>
      <c r="T119" s="368"/>
      <c r="U119" s="41" t="s">
        <v>0</v>
      </c>
      <c r="V119" s="42">
        <f>IFERROR(SUM(V107:V117),"0")</f>
        <v>50</v>
      </c>
      <c r="W119" s="42">
        <f>IFERROR(SUM(W107:W117),"0")</f>
        <v>50.400000000000006</v>
      </c>
      <c r="X119" s="41"/>
      <c r="Y119" s="65"/>
      <c r="Z119" s="65"/>
    </row>
    <row r="120" spans="1:53" ht="14.25" hidden="1" customHeight="1" x14ac:dyDescent="0.25">
      <c r="A120" s="375" t="s">
        <v>216</v>
      </c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362">
        <v>4607091383065</v>
      </c>
      <c r="E121" s="36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6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4"/>
      <c r="P121" s="364"/>
      <c r="Q121" s="364"/>
      <c r="R121" s="36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362">
        <v>4680115881532</v>
      </c>
      <c r="E122" s="36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4"/>
      <c r="P122" s="364"/>
      <c r="Q122" s="364"/>
      <c r="R122" s="365"/>
      <c r="S122" s="38" t="s">
        <v>48</v>
      </c>
      <c r="T122" s="38" t="s">
        <v>48</v>
      </c>
      <c r="U122" s="39" t="s">
        <v>0</v>
      </c>
      <c r="V122" s="57">
        <v>150</v>
      </c>
      <c r="W122" s="54">
        <f t="shared" si="7"/>
        <v>153.9</v>
      </c>
      <c r="X122" s="40">
        <f>IFERROR(IF(W122=0,"",ROUNDUP(W122/H122,0)*0.02175),"")</f>
        <v>0.41324999999999995</v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4301060366</v>
      </c>
      <c r="D123" s="362">
        <v>4680115881532</v>
      </c>
      <c r="E123" s="36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4"/>
      <c r="P123" s="364"/>
      <c r="Q123" s="364"/>
      <c r="R123" s="36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222</v>
      </c>
      <c r="C124" s="35">
        <v>4301060371</v>
      </c>
      <c r="D124" s="362">
        <v>4680115881532</v>
      </c>
      <c r="E124" s="36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599" t="s">
        <v>223</v>
      </c>
      <c r="O124" s="364"/>
      <c r="P124" s="364"/>
      <c r="Q124" s="364"/>
      <c r="R124" s="36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362">
        <v>4680115882652</v>
      </c>
      <c r="E125" s="36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4"/>
      <c r="P125" s="364"/>
      <c r="Q125" s="364"/>
      <c r="R125" s="36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362">
        <v>4680115880238</v>
      </c>
      <c r="E126" s="36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4"/>
      <c r="P126" s="364"/>
      <c r="Q126" s="364"/>
      <c r="R126" s="36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362">
        <v>4680115881464</v>
      </c>
      <c r="E127" s="36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4"/>
      <c r="P127" s="364"/>
      <c r="Q127" s="364"/>
      <c r="R127" s="36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9"/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70"/>
      <c r="N128" s="366" t="s">
        <v>43</v>
      </c>
      <c r="O128" s="367"/>
      <c r="P128" s="367"/>
      <c r="Q128" s="367"/>
      <c r="R128" s="367"/>
      <c r="S128" s="367"/>
      <c r="T128" s="368"/>
      <c r="U128" s="41" t="s">
        <v>42</v>
      </c>
      <c r="V128" s="42">
        <f>IFERROR(V121/H121,"0")+IFERROR(V122/H122,"0")+IFERROR(V123/H123,"0")+IFERROR(V124/H124,"0")+IFERROR(V125/H125,"0")+IFERROR(V126/H126,"0")+IFERROR(V127/H127,"0")</f>
        <v>18.518518518518519</v>
      </c>
      <c r="W128" s="42">
        <f>IFERROR(W121/H121,"0")+IFERROR(W122/H122,"0")+IFERROR(W123/H123,"0")+IFERROR(W124/H124,"0")+IFERROR(W125/H125,"0")+IFERROR(W126/H126,"0")+IFERROR(W127/H127,"0")</f>
        <v>19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0.41324999999999995</v>
      </c>
      <c r="Y128" s="65"/>
      <c r="Z128" s="65"/>
    </row>
    <row r="129" spans="1:53" x14ac:dyDescent="0.2">
      <c r="A129" s="369"/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70"/>
      <c r="N129" s="366" t="s">
        <v>43</v>
      </c>
      <c r="O129" s="367"/>
      <c r="P129" s="367"/>
      <c r="Q129" s="367"/>
      <c r="R129" s="367"/>
      <c r="S129" s="367"/>
      <c r="T129" s="368"/>
      <c r="U129" s="41" t="s">
        <v>0</v>
      </c>
      <c r="V129" s="42">
        <f>IFERROR(SUM(V121:V127),"0")</f>
        <v>150</v>
      </c>
      <c r="W129" s="42">
        <f>IFERROR(SUM(W121:W127),"0")</f>
        <v>153.9</v>
      </c>
      <c r="X129" s="41"/>
      <c r="Y129" s="65"/>
      <c r="Z129" s="65"/>
    </row>
    <row r="130" spans="1:53" ht="16.5" hidden="1" customHeight="1" x14ac:dyDescent="0.25">
      <c r="A130" s="390" t="s">
        <v>230</v>
      </c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63"/>
      <c r="Z130" s="63"/>
    </row>
    <row r="131" spans="1:53" ht="14.25" hidden="1" customHeight="1" x14ac:dyDescent="0.25">
      <c r="A131" s="375" t="s">
        <v>81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362">
        <v>4607091385168</v>
      </c>
      <c r="E132" s="36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4"/>
      <c r="P132" s="364"/>
      <c r="Q132" s="364"/>
      <c r="R132" s="365"/>
      <c r="S132" s="38" t="s">
        <v>48</v>
      </c>
      <c r="T132" s="38" t="s">
        <v>48</v>
      </c>
      <c r="U132" s="39" t="s">
        <v>0</v>
      </c>
      <c r="V132" s="57">
        <v>120</v>
      </c>
      <c r="W132" s="54">
        <f>IFERROR(IF(V132="",0,CEILING((V132/$H132),1)*$H132),"")</f>
        <v>121.5</v>
      </c>
      <c r="X132" s="40">
        <f>IFERROR(IF(W132=0,"",ROUNDUP(W132/H132,0)*0.02175),"")</f>
        <v>0.32624999999999998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4301051612</v>
      </c>
      <c r="D133" s="362">
        <v>4607091385168</v>
      </c>
      <c r="E133" s="36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4"/>
      <c r="P133" s="364"/>
      <c r="Q133" s="364"/>
      <c r="R133" s="36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362">
        <v>4607091383256</v>
      </c>
      <c r="E134" s="36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4"/>
      <c r="P134" s="364"/>
      <c r="Q134" s="364"/>
      <c r="R134" s="36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362">
        <v>4607091385748</v>
      </c>
      <c r="E135" s="36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4"/>
      <c r="P135" s="364"/>
      <c r="Q135" s="364"/>
      <c r="R135" s="36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9"/>
      <c r="B136" s="369"/>
      <c r="C136" s="369"/>
      <c r="D136" s="369"/>
      <c r="E136" s="369"/>
      <c r="F136" s="369"/>
      <c r="G136" s="369"/>
      <c r="H136" s="369"/>
      <c r="I136" s="369"/>
      <c r="J136" s="369"/>
      <c r="K136" s="369"/>
      <c r="L136" s="369"/>
      <c r="M136" s="370"/>
      <c r="N136" s="366" t="s">
        <v>43</v>
      </c>
      <c r="O136" s="367"/>
      <c r="P136" s="367"/>
      <c r="Q136" s="367"/>
      <c r="R136" s="367"/>
      <c r="S136" s="367"/>
      <c r="T136" s="368"/>
      <c r="U136" s="41" t="s">
        <v>42</v>
      </c>
      <c r="V136" s="42">
        <f>IFERROR(V132/H132,"0")+IFERROR(V133/H133,"0")+IFERROR(V134/H134,"0")+IFERROR(V135/H135,"0")</f>
        <v>14.814814814814815</v>
      </c>
      <c r="W136" s="42">
        <f>IFERROR(W132/H132,"0")+IFERROR(W133/H133,"0")+IFERROR(W134/H134,"0")+IFERROR(W135/H135,"0")</f>
        <v>15</v>
      </c>
      <c r="X136" s="42">
        <f>IFERROR(IF(X132="",0,X132),"0")+IFERROR(IF(X133="",0,X133),"0")+IFERROR(IF(X134="",0,X134),"0")+IFERROR(IF(X135="",0,X135),"0")</f>
        <v>0.32624999999999998</v>
      </c>
      <c r="Y136" s="65"/>
      <c r="Z136" s="65"/>
    </row>
    <row r="137" spans="1:53" x14ac:dyDescent="0.2">
      <c r="A137" s="369"/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70"/>
      <c r="N137" s="366" t="s">
        <v>43</v>
      </c>
      <c r="O137" s="367"/>
      <c r="P137" s="367"/>
      <c r="Q137" s="367"/>
      <c r="R137" s="367"/>
      <c r="S137" s="367"/>
      <c r="T137" s="368"/>
      <c r="U137" s="41" t="s">
        <v>0</v>
      </c>
      <c r="V137" s="42">
        <f>IFERROR(SUM(V132:V135),"0")</f>
        <v>120</v>
      </c>
      <c r="W137" s="42">
        <f>IFERROR(SUM(W132:W135),"0")</f>
        <v>121.5</v>
      </c>
      <c r="X137" s="41"/>
      <c r="Y137" s="65"/>
      <c r="Z137" s="65"/>
    </row>
    <row r="138" spans="1:53" ht="27.75" hidden="1" customHeight="1" x14ac:dyDescent="0.2">
      <c r="A138" s="389" t="s">
        <v>238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53"/>
      <c r="Z138" s="53"/>
    </row>
    <row r="139" spans="1:53" ht="16.5" hidden="1" customHeight="1" x14ac:dyDescent="0.25">
      <c r="A139" s="390" t="s">
        <v>239</v>
      </c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63"/>
      <c r="Z139" s="63"/>
    </row>
    <row r="140" spans="1:53" ht="14.25" hidden="1" customHeight="1" x14ac:dyDescent="0.25">
      <c r="A140" s="375" t="s">
        <v>118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362">
        <v>4607091383423</v>
      </c>
      <c r="E141" s="36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4"/>
      <c r="P141" s="364"/>
      <c r="Q141" s="364"/>
      <c r="R141" s="36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362">
        <v>4607091381405</v>
      </c>
      <c r="E142" s="36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4"/>
      <c r="P142" s="364"/>
      <c r="Q142" s="364"/>
      <c r="R142" s="36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362">
        <v>4607091386516</v>
      </c>
      <c r="E143" s="36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4"/>
      <c r="P143" s="364"/>
      <c r="Q143" s="364"/>
      <c r="R143" s="36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369"/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70"/>
      <c r="N144" s="366" t="s">
        <v>43</v>
      </c>
      <c r="O144" s="367"/>
      <c r="P144" s="367"/>
      <c r="Q144" s="367"/>
      <c r="R144" s="367"/>
      <c r="S144" s="367"/>
      <c r="T144" s="36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369"/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70"/>
      <c r="N145" s="366" t="s">
        <v>43</v>
      </c>
      <c r="O145" s="367"/>
      <c r="P145" s="367"/>
      <c r="Q145" s="367"/>
      <c r="R145" s="367"/>
      <c r="S145" s="367"/>
      <c r="T145" s="36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390" t="s">
        <v>246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63"/>
      <c r="Z146" s="63"/>
    </row>
    <row r="147" spans="1:53" ht="14.25" hidden="1" customHeight="1" x14ac:dyDescent="0.25">
      <c r="A147" s="375" t="s">
        <v>76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2">
        <v>4680115880993</v>
      </c>
      <c r="E148" s="36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4"/>
      <c r="P148" s="364"/>
      <c r="Q148" s="364"/>
      <c r="R148" s="365"/>
      <c r="S148" s="38" t="s">
        <v>48</v>
      </c>
      <c r="T148" s="38" t="s">
        <v>48</v>
      </c>
      <c r="U148" s="39" t="s">
        <v>0</v>
      </c>
      <c r="V148" s="57">
        <v>100</v>
      </c>
      <c r="W148" s="54">
        <f t="shared" ref="W148:W156" si="8">IFERROR(IF(V148="",0,CEILING((V148/$H148),1)*$H148),"")</f>
        <v>100.80000000000001</v>
      </c>
      <c r="X148" s="40">
        <f>IFERROR(IF(W148=0,"",ROUNDUP(W148/H148,0)*0.00753),"")</f>
        <v>0.18071999999999999</v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249</v>
      </c>
      <c r="B149" s="61" t="s">
        <v>250</v>
      </c>
      <c r="C149" s="35">
        <v>4301031204</v>
      </c>
      <c r="D149" s="362">
        <v>4680115881761</v>
      </c>
      <c r="E149" s="36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4"/>
      <c r="P149" s="364"/>
      <c r="Q149" s="364"/>
      <c r="R149" s="36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2">
        <v>4680115881563</v>
      </c>
      <c r="E150" s="36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4"/>
      <c r="P150" s="364"/>
      <c r="Q150" s="364"/>
      <c r="R150" s="365"/>
      <c r="S150" s="38" t="s">
        <v>48</v>
      </c>
      <c r="T150" s="38" t="s">
        <v>48</v>
      </c>
      <c r="U150" s="39" t="s">
        <v>0</v>
      </c>
      <c r="V150" s="57">
        <v>40</v>
      </c>
      <c r="W150" s="54">
        <f t="shared" si="8"/>
        <v>42</v>
      </c>
      <c r="X150" s="40">
        <f>IFERROR(IF(W150=0,"",ROUNDUP(W150/H150,0)*0.00753),"")</f>
        <v>7.5300000000000006E-2</v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362">
        <v>4680115880986</v>
      </c>
      <c r="E151" s="36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4"/>
      <c r="P151" s="364"/>
      <c r="Q151" s="364"/>
      <c r="R151" s="36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362">
        <v>4680115880207</v>
      </c>
      <c r="E152" s="36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4"/>
      <c r="P152" s="364"/>
      <c r="Q152" s="364"/>
      <c r="R152" s="36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362">
        <v>4680115881785</v>
      </c>
      <c r="E153" s="36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4"/>
      <c r="P153" s="364"/>
      <c r="Q153" s="364"/>
      <c r="R153" s="36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362">
        <v>4680115881679</v>
      </c>
      <c r="E154" s="36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4"/>
      <c r="P154" s="364"/>
      <c r="Q154" s="364"/>
      <c r="R154" s="36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362">
        <v>4680115880191</v>
      </c>
      <c r="E155" s="36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4"/>
      <c r="P155" s="364"/>
      <c r="Q155" s="364"/>
      <c r="R155" s="36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362">
        <v>4680115883963</v>
      </c>
      <c r="E156" s="36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4"/>
      <c r="P156" s="364"/>
      <c r="Q156" s="364"/>
      <c r="R156" s="36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9"/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70"/>
      <c r="N157" s="366" t="s">
        <v>43</v>
      </c>
      <c r="O157" s="367"/>
      <c r="P157" s="367"/>
      <c r="Q157" s="367"/>
      <c r="R157" s="367"/>
      <c r="S157" s="367"/>
      <c r="T157" s="36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33.333333333333336</v>
      </c>
      <c r="W157" s="42">
        <f>IFERROR(W148/H148,"0")+IFERROR(W149/H149,"0")+IFERROR(W150/H150,"0")+IFERROR(W151/H151,"0")+IFERROR(W152/H152,"0")+IFERROR(W153/H153,"0")+IFERROR(W154/H154,"0")+IFERROR(W155/H155,"0")+IFERROR(W156/H156,"0")</f>
        <v>34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0.25602000000000003</v>
      </c>
      <c r="Y157" s="65"/>
      <c r="Z157" s="65"/>
    </row>
    <row r="158" spans="1:53" x14ac:dyDescent="0.2">
      <c r="A158" s="369"/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70"/>
      <c r="N158" s="366" t="s">
        <v>43</v>
      </c>
      <c r="O158" s="367"/>
      <c r="P158" s="367"/>
      <c r="Q158" s="367"/>
      <c r="R158" s="367"/>
      <c r="S158" s="367"/>
      <c r="T158" s="368"/>
      <c r="U158" s="41" t="s">
        <v>0</v>
      </c>
      <c r="V158" s="42">
        <f>IFERROR(SUM(V148:V156),"0")</f>
        <v>140</v>
      </c>
      <c r="W158" s="42">
        <f>IFERROR(SUM(W148:W156),"0")</f>
        <v>142.80000000000001</v>
      </c>
      <c r="X158" s="41"/>
      <c r="Y158" s="65"/>
      <c r="Z158" s="65"/>
    </row>
    <row r="159" spans="1:53" ht="16.5" hidden="1" customHeight="1" x14ac:dyDescent="0.25">
      <c r="A159" s="390" t="s">
        <v>265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63"/>
      <c r="Z159" s="63"/>
    </row>
    <row r="160" spans="1:53" ht="14.25" hidden="1" customHeight="1" x14ac:dyDescent="0.25">
      <c r="A160" s="375" t="s">
        <v>118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362">
        <v>4680115881402</v>
      </c>
      <c r="E161" s="36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4"/>
      <c r="P161" s="364"/>
      <c r="Q161" s="364"/>
      <c r="R161" s="36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268</v>
      </c>
      <c r="B162" s="61" t="s">
        <v>269</v>
      </c>
      <c r="C162" s="35">
        <v>4301011454</v>
      </c>
      <c r="D162" s="362">
        <v>4680115881396</v>
      </c>
      <c r="E162" s="36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4"/>
      <c r="P162" s="364"/>
      <c r="Q162" s="364"/>
      <c r="R162" s="36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369"/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70"/>
      <c r="N163" s="366" t="s">
        <v>43</v>
      </c>
      <c r="O163" s="367"/>
      <c r="P163" s="367"/>
      <c r="Q163" s="367"/>
      <c r="R163" s="367"/>
      <c r="S163" s="367"/>
      <c r="T163" s="36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369"/>
      <c r="B164" s="369"/>
      <c r="C164" s="369"/>
      <c r="D164" s="369"/>
      <c r="E164" s="369"/>
      <c r="F164" s="369"/>
      <c r="G164" s="369"/>
      <c r="H164" s="369"/>
      <c r="I164" s="369"/>
      <c r="J164" s="369"/>
      <c r="K164" s="369"/>
      <c r="L164" s="369"/>
      <c r="M164" s="370"/>
      <c r="N164" s="366" t="s">
        <v>43</v>
      </c>
      <c r="O164" s="367"/>
      <c r="P164" s="367"/>
      <c r="Q164" s="367"/>
      <c r="R164" s="367"/>
      <c r="S164" s="367"/>
      <c r="T164" s="36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375" t="s">
        <v>110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362">
        <v>4680115882935</v>
      </c>
      <c r="E166" s="36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4"/>
      <c r="P166" s="364"/>
      <c r="Q166" s="364"/>
      <c r="R166" s="36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362">
        <v>4680115880764</v>
      </c>
      <c r="E167" s="36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4"/>
      <c r="P167" s="364"/>
      <c r="Q167" s="364"/>
      <c r="R167" s="36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369"/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70"/>
      <c r="N168" s="366" t="s">
        <v>43</v>
      </c>
      <c r="O168" s="367"/>
      <c r="P168" s="367"/>
      <c r="Q168" s="367"/>
      <c r="R168" s="367"/>
      <c r="S168" s="367"/>
      <c r="T168" s="36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369"/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70"/>
      <c r="N169" s="366" t="s">
        <v>43</v>
      </c>
      <c r="O169" s="367"/>
      <c r="P169" s="367"/>
      <c r="Q169" s="367"/>
      <c r="R169" s="367"/>
      <c r="S169" s="367"/>
      <c r="T169" s="36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375" t="s">
        <v>76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2">
        <v>4680115882683</v>
      </c>
      <c r="E171" s="36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4"/>
      <c r="P171" s="364"/>
      <c r="Q171" s="364"/>
      <c r="R171" s="365"/>
      <c r="S171" s="38" t="s">
        <v>48</v>
      </c>
      <c r="T171" s="38" t="s">
        <v>48</v>
      </c>
      <c r="U171" s="39" t="s">
        <v>0</v>
      </c>
      <c r="V171" s="57">
        <v>300</v>
      </c>
      <c r="W171" s="54">
        <f>IFERROR(IF(V171="",0,CEILING((V171/$H171),1)*$H171),"")</f>
        <v>302.40000000000003</v>
      </c>
      <c r="X171" s="40">
        <f>IFERROR(IF(W171=0,"",ROUNDUP(W171/H171,0)*0.00937),"")</f>
        <v>0.52471999999999996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2">
        <v>4680115882690</v>
      </c>
      <c r="E172" s="36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4"/>
      <c r="P172" s="364"/>
      <c r="Q172" s="364"/>
      <c r="R172" s="365"/>
      <c r="S172" s="38" t="s">
        <v>48</v>
      </c>
      <c r="T172" s="38" t="s">
        <v>48</v>
      </c>
      <c r="U172" s="39" t="s">
        <v>0</v>
      </c>
      <c r="V172" s="57">
        <v>150</v>
      </c>
      <c r="W172" s="54">
        <f>IFERROR(IF(V172="",0,CEILING((V172/$H172),1)*$H172),"")</f>
        <v>151.20000000000002</v>
      </c>
      <c r="X172" s="40">
        <f>IFERROR(IF(W172=0,"",ROUNDUP(W172/H172,0)*0.00937),"")</f>
        <v>0.26235999999999998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2">
        <v>4680115882669</v>
      </c>
      <c r="E173" s="36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4"/>
      <c r="P173" s="364"/>
      <c r="Q173" s="364"/>
      <c r="R173" s="365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2">
        <v>4680115882676</v>
      </c>
      <c r="E174" s="36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4"/>
      <c r="P174" s="364"/>
      <c r="Q174" s="364"/>
      <c r="R174" s="365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9"/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70"/>
      <c r="N175" s="366" t="s">
        <v>43</v>
      </c>
      <c r="O175" s="367"/>
      <c r="P175" s="367"/>
      <c r="Q175" s="367"/>
      <c r="R175" s="367"/>
      <c r="S175" s="367"/>
      <c r="T175" s="368"/>
      <c r="U175" s="41" t="s">
        <v>42</v>
      </c>
      <c r="V175" s="42">
        <f>IFERROR(V171/H171,"0")+IFERROR(V172/H172,"0")+IFERROR(V173/H173,"0")+IFERROR(V174/H174,"0")</f>
        <v>185.18518518518516</v>
      </c>
      <c r="W175" s="42">
        <f>IFERROR(W171/H171,"0")+IFERROR(W172/H172,"0")+IFERROR(W173/H173,"0")+IFERROR(W174/H174,"0")</f>
        <v>187</v>
      </c>
      <c r="X175" s="42">
        <f>IFERROR(IF(X171="",0,X171),"0")+IFERROR(IF(X172="",0,X172),"0")+IFERROR(IF(X173="",0,X173),"0")+IFERROR(IF(X174="",0,X174),"0")</f>
        <v>1.7521900000000001</v>
      </c>
      <c r="Y175" s="65"/>
      <c r="Z175" s="65"/>
    </row>
    <row r="176" spans="1:53" x14ac:dyDescent="0.2">
      <c r="A176" s="369"/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70"/>
      <c r="N176" s="366" t="s">
        <v>43</v>
      </c>
      <c r="O176" s="367"/>
      <c r="P176" s="367"/>
      <c r="Q176" s="367"/>
      <c r="R176" s="367"/>
      <c r="S176" s="367"/>
      <c r="T176" s="368"/>
      <c r="U176" s="41" t="s">
        <v>0</v>
      </c>
      <c r="V176" s="42">
        <f>IFERROR(SUM(V171:V174),"0")</f>
        <v>1000</v>
      </c>
      <c r="W176" s="42">
        <f>IFERROR(SUM(W171:W174),"0")</f>
        <v>1009.8000000000002</v>
      </c>
      <c r="X176" s="41"/>
      <c r="Y176" s="65"/>
      <c r="Z176" s="65"/>
    </row>
    <row r="177" spans="1:53" ht="14.25" hidden="1" customHeight="1" x14ac:dyDescent="0.25">
      <c r="A177" s="375" t="s">
        <v>81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362">
        <v>4680115881556</v>
      </c>
      <c r="E178" s="36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4"/>
      <c r="P178" s="364"/>
      <c r="Q178" s="364"/>
      <c r="R178" s="36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2">
        <v>4680115880573</v>
      </c>
      <c r="E179" s="36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4"/>
      <c r="P179" s="364"/>
      <c r="Q179" s="364"/>
      <c r="R179" s="365"/>
      <c r="S179" s="38" t="s">
        <v>48</v>
      </c>
      <c r="T179" s="38" t="s">
        <v>48</v>
      </c>
      <c r="U179" s="39" t="s">
        <v>0</v>
      </c>
      <c r="V179" s="57">
        <v>270</v>
      </c>
      <c r="W179" s="54">
        <f t="shared" si="9"/>
        <v>278.39999999999998</v>
      </c>
      <c r="X179" s="40">
        <f>IFERROR(IF(W179=0,"",ROUNDUP(W179/H179,0)*0.02175),"")</f>
        <v>0.69599999999999995</v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286</v>
      </c>
      <c r="B180" s="61" t="s">
        <v>287</v>
      </c>
      <c r="C180" s="35">
        <v>4301051408</v>
      </c>
      <c r="D180" s="362">
        <v>4680115881594</v>
      </c>
      <c r="E180" s="36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4"/>
      <c r="P180" s="364"/>
      <c r="Q180" s="364"/>
      <c r="R180" s="36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362">
        <v>4680115881587</v>
      </c>
      <c r="E181" s="36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4"/>
      <c r="P181" s="364"/>
      <c r="Q181" s="364"/>
      <c r="R181" s="36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2">
        <v>4680115880962</v>
      </c>
      <c r="E182" s="36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4"/>
      <c r="P182" s="364"/>
      <c r="Q182" s="364"/>
      <c r="R182" s="365"/>
      <c r="S182" s="38" t="s">
        <v>48</v>
      </c>
      <c r="T182" s="38" t="s">
        <v>48</v>
      </c>
      <c r="U182" s="39" t="s">
        <v>0</v>
      </c>
      <c r="V182" s="57">
        <v>320</v>
      </c>
      <c r="W182" s="54">
        <f t="shared" si="9"/>
        <v>327.59999999999997</v>
      </c>
      <c r="X182" s="40">
        <f>IFERROR(IF(W182=0,"",ROUNDUP(W182/H182,0)*0.02175),"")</f>
        <v>0.91349999999999998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292</v>
      </c>
      <c r="B183" s="61" t="s">
        <v>293</v>
      </c>
      <c r="C183" s="35">
        <v>4301051411</v>
      </c>
      <c r="D183" s="362">
        <v>4680115881617</v>
      </c>
      <c r="E183" s="36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4"/>
      <c r="P183" s="364"/>
      <c r="Q183" s="364"/>
      <c r="R183" s="36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4301051487</v>
      </c>
      <c r="D184" s="362">
        <v>4680115881228</v>
      </c>
      <c r="E184" s="36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4"/>
      <c r="P184" s="364"/>
      <c r="Q184" s="364"/>
      <c r="R184" s="36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362">
        <v>4680115881037</v>
      </c>
      <c r="E185" s="36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4"/>
      <c r="P185" s="364"/>
      <c r="Q185" s="364"/>
      <c r="R185" s="36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4301051384</v>
      </c>
      <c r="D186" s="362">
        <v>4680115881211</v>
      </c>
      <c r="E186" s="36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4"/>
      <c r="P186" s="364"/>
      <c r="Q186" s="364"/>
      <c r="R186" s="36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362">
        <v>4680115881020</v>
      </c>
      <c r="E187" s="36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4"/>
      <c r="P187" s="364"/>
      <c r="Q187" s="364"/>
      <c r="R187" s="36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362">
        <v>4680115882195</v>
      </c>
      <c r="E188" s="36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4"/>
      <c r="P188" s="364"/>
      <c r="Q188" s="364"/>
      <c r="R188" s="36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362">
        <v>4680115882607</v>
      </c>
      <c r="E189" s="36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4"/>
      <c r="P189" s="364"/>
      <c r="Q189" s="364"/>
      <c r="R189" s="36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4301051468</v>
      </c>
      <c r="D190" s="362">
        <v>4680115880092</v>
      </c>
      <c r="E190" s="36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4"/>
      <c r="P190" s="364"/>
      <c r="Q190" s="364"/>
      <c r="R190" s="36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4301051469</v>
      </c>
      <c r="D191" s="362">
        <v>4680115880221</v>
      </c>
      <c r="E191" s="36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4"/>
      <c r="P191" s="364"/>
      <c r="Q191" s="364"/>
      <c r="R191" s="36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362">
        <v>4680115882942</v>
      </c>
      <c r="E192" s="36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4"/>
      <c r="P192" s="364"/>
      <c r="Q192" s="364"/>
      <c r="R192" s="36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362">
        <v>4680115880504</v>
      </c>
      <c r="E193" s="36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4"/>
      <c r="P193" s="364"/>
      <c r="Q193" s="364"/>
      <c r="R193" s="36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2">
        <v>4680115882164</v>
      </c>
      <c r="E194" s="36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4"/>
      <c r="P194" s="364"/>
      <c r="Q194" s="364"/>
      <c r="R194" s="365"/>
      <c r="S194" s="38" t="s">
        <v>48</v>
      </c>
      <c r="T194" s="38" t="s">
        <v>48</v>
      </c>
      <c r="U194" s="39" t="s">
        <v>0</v>
      </c>
      <c r="V194" s="57">
        <v>48</v>
      </c>
      <c r="W194" s="54">
        <f t="shared" si="9"/>
        <v>48</v>
      </c>
      <c r="X194" s="40">
        <f t="shared" si="10"/>
        <v>0.15060000000000001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9"/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70"/>
      <c r="N195" s="366" t="s">
        <v>43</v>
      </c>
      <c r="O195" s="367"/>
      <c r="P195" s="367"/>
      <c r="Q195" s="367"/>
      <c r="R195" s="367"/>
      <c r="S195" s="367"/>
      <c r="T195" s="36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92.060123784261719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1.7601</v>
      </c>
      <c r="Y195" s="65"/>
      <c r="Z195" s="65"/>
    </row>
    <row r="196" spans="1:53" x14ac:dyDescent="0.2">
      <c r="A196" s="369"/>
      <c r="B196" s="369"/>
      <c r="C196" s="369"/>
      <c r="D196" s="369"/>
      <c r="E196" s="369"/>
      <c r="F196" s="369"/>
      <c r="G196" s="369"/>
      <c r="H196" s="369"/>
      <c r="I196" s="369"/>
      <c r="J196" s="369"/>
      <c r="K196" s="369"/>
      <c r="L196" s="369"/>
      <c r="M196" s="370"/>
      <c r="N196" s="366" t="s">
        <v>43</v>
      </c>
      <c r="O196" s="367"/>
      <c r="P196" s="367"/>
      <c r="Q196" s="367"/>
      <c r="R196" s="367"/>
      <c r="S196" s="367"/>
      <c r="T196" s="368"/>
      <c r="U196" s="41" t="s">
        <v>0</v>
      </c>
      <c r="V196" s="42">
        <f>IFERROR(SUM(V178:V194),"0")</f>
        <v>638</v>
      </c>
      <c r="W196" s="42">
        <f>IFERROR(SUM(W178:W194),"0")</f>
        <v>654</v>
      </c>
      <c r="X196" s="41"/>
      <c r="Y196" s="65"/>
      <c r="Z196" s="65"/>
    </row>
    <row r="197" spans="1:53" ht="14.25" hidden="1" customHeight="1" x14ac:dyDescent="0.25">
      <c r="A197" s="375" t="s">
        <v>216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362">
        <v>4680115882874</v>
      </c>
      <c r="E198" s="36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4"/>
      <c r="P198" s="364"/>
      <c r="Q198" s="364"/>
      <c r="R198" s="36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362">
        <v>4680115884434</v>
      </c>
      <c r="E199" s="36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4"/>
      <c r="P199" s="364"/>
      <c r="Q199" s="364"/>
      <c r="R199" s="36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362">
        <v>4680115880801</v>
      </c>
      <c r="E200" s="36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4"/>
      <c r="P200" s="364"/>
      <c r="Q200" s="364"/>
      <c r="R200" s="36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2">
        <v>4680115880818</v>
      </c>
      <c r="E201" s="36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4"/>
      <c r="P201" s="364"/>
      <c r="Q201" s="364"/>
      <c r="R201" s="365"/>
      <c r="S201" s="38" t="s">
        <v>48</v>
      </c>
      <c r="T201" s="38" t="s">
        <v>48</v>
      </c>
      <c r="U201" s="39" t="s">
        <v>0</v>
      </c>
      <c r="V201" s="57">
        <v>128</v>
      </c>
      <c r="W201" s="54">
        <f>IFERROR(IF(V201="",0,CEILING((V201/$H201),1)*$H201),"")</f>
        <v>129.6</v>
      </c>
      <c r="X201" s="40">
        <f>IFERROR(IF(W201=0,"",ROUNDUP(W201/H201,0)*0.00753),"")</f>
        <v>0.40662000000000004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9"/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70"/>
      <c r="N202" s="366" t="s">
        <v>43</v>
      </c>
      <c r="O202" s="367"/>
      <c r="P202" s="367"/>
      <c r="Q202" s="367"/>
      <c r="R202" s="367"/>
      <c r="S202" s="367"/>
      <c r="T202" s="368"/>
      <c r="U202" s="41" t="s">
        <v>42</v>
      </c>
      <c r="V202" s="42">
        <f>IFERROR(V198/H198,"0")+IFERROR(V199/H199,"0")+IFERROR(V200/H200,"0")+IFERROR(V201/H201,"0")</f>
        <v>53.333333333333336</v>
      </c>
      <c r="W202" s="42">
        <f>IFERROR(W198/H198,"0")+IFERROR(W199/H199,"0")+IFERROR(W200/H200,"0")+IFERROR(W201/H201,"0")</f>
        <v>54</v>
      </c>
      <c r="X202" s="42">
        <f>IFERROR(IF(X198="",0,X198),"0")+IFERROR(IF(X199="",0,X199),"0")+IFERROR(IF(X200="",0,X200),"0")+IFERROR(IF(X201="",0,X201),"0")</f>
        <v>0.40662000000000004</v>
      </c>
      <c r="Y202" s="65"/>
      <c r="Z202" s="65"/>
    </row>
    <row r="203" spans="1:53" x14ac:dyDescent="0.2">
      <c r="A203" s="369"/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70"/>
      <c r="N203" s="366" t="s">
        <v>43</v>
      </c>
      <c r="O203" s="367"/>
      <c r="P203" s="367"/>
      <c r="Q203" s="367"/>
      <c r="R203" s="367"/>
      <c r="S203" s="367"/>
      <c r="T203" s="368"/>
      <c r="U203" s="41" t="s">
        <v>0</v>
      </c>
      <c r="V203" s="42">
        <f>IFERROR(SUM(V198:V201),"0")</f>
        <v>128</v>
      </c>
      <c r="W203" s="42">
        <f>IFERROR(SUM(W198:W201),"0")</f>
        <v>129.6</v>
      </c>
      <c r="X203" s="41"/>
      <c r="Y203" s="65"/>
      <c r="Z203" s="65"/>
    </row>
    <row r="204" spans="1:53" ht="16.5" hidden="1" customHeight="1" x14ac:dyDescent="0.25">
      <c r="A204" s="390" t="s">
        <v>324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63"/>
      <c r="Z204" s="63"/>
    </row>
    <row r="205" spans="1:53" ht="14.25" hidden="1" customHeight="1" x14ac:dyDescent="0.25">
      <c r="A205" s="375" t="s">
        <v>118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362">
        <v>4680115884274</v>
      </c>
      <c r="E206" s="36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6" t="s">
        <v>327</v>
      </c>
      <c r="O206" s="364"/>
      <c r="P206" s="364"/>
      <c r="Q206" s="364"/>
      <c r="R206" s="36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hidden="1" customHeight="1" x14ac:dyDescent="0.25">
      <c r="A207" s="61" t="s">
        <v>329</v>
      </c>
      <c r="B207" s="61" t="s">
        <v>330</v>
      </c>
      <c r="C207" s="35">
        <v>4301011718</v>
      </c>
      <c r="D207" s="362">
        <v>4680115884281</v>
      </c>
      <c r="E207" s="362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7" t="s">
        <v>331</v>
      </c>
      <c r="O207" s="364"/>
      <c r="P207" s="364"/>
      <c r="Q207" s="364"/>
      <c r="R207" s="36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hidden="1" customHeight="1" x14ac:dyDescent="0.25">
      <c r="A208" s="61" t="s">
        <v>332</v>
      </c>
      <c r="B208" s="61" t="s">
        <v>333</v>
      </c>
      <c r="C208" s="35">
        <v>4301011719</v>
      </c>
      <c r="D208" s="362">
        <v>4680115884298</v>
      </c>
      <c r="E208" s="36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8" t="s">
        <v>334</v>
      </c>
      <c r="O208" s="364"/>
      <c r="P208" s="364"/>
      <c r="Q208" s="364"/>
      <c r="R208" s="36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hidden="1" customHeight="1" x14ac:dyDescent="0.25">
      <c r="A209" s="61" t="s">
        <v>335</v>
      </c>
      <c r="B209" s="61" t="s">
        <v>336</v>
      </c>
      <c r="C209" s="35">
        <v>4301011720</v>
      </c>
      <c r="D209" s="362">
        <v>4680115884199</v>
      </c>
      <c r="E209" s="362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9" t="s">
        <v>337</v>
      </c>
      <c r="O209" s="364"/>
      <c r="P209" s="364"/>
      <c r="Q209" s="364"/>
      <c r="R209" s="36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hidden="1" customHeight="1" x14ac:dyDescent="0.25">
      <c r="A210" s="61" t="s">
        <v>338</v>
      </c>
      <c r="B210" s="61" t="s">
        <v>339</v>
      </c>
      <c r="C210" s="35">
        <v>4301011733</v>
      </c>
      <c r="D210" s="362">
        <v>4680115884250</v>
      </c>
      <c r="E210" s="36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50" t="s">
        <v>340</v>
      </c>
      <c r="O210" s="364"/>
      <c r="P210" s="364"/>
      <c r="Q210" s="364"/>
      <c r="R210" s="36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hidden="1" customHeight="1" x14ac:dyDescent="0.25">
      <c r="A211" s="61" t="s">
        <v>341</v>
      </c>
      <c r="B211" s="61" t="s">
        <v>342</v>
      </c>
      <c r="C211" s="35">
        <v>4301011716</v>
      </c>
      <c r="D211" s="362">
        <v>4680115884267</v>
      </c>
      <c r="E211" s="36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343</v>
      </c>
      <c r="O211" s="364"/>
      <c r="P211" s="364"/>
      <c r="Q211" s="364"/>
      <c r="R211" s="36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hidden="1" x14ac:dyDescent="0.2">
      <c r="A212" s="369"/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70"/>
      <c r="N212" s="366" t="s">
        <v>43</v>
      </c>
      <c r="O212" s="367"/>
      <c r="P212" s="367"/>
      <c r="Q212" s="367"/>
      <c r="R212" s="367"/>
      <c r="S212" s="367"/>
      <c r="T212" s="36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369"/>
      <c r="B213" s="369"/>
      <c r="C213" s="369"/>
      <c r="D213" s="369"/>
      <c r="E213" s="369"/>
      <c r="F213" s="369"/>
      <c r="G213" s="369"/>
      <c r="H213" s="369"/>
      <c r="I213" s="369"/>
      <c r="J213" s="369"/>
      <c r="K213" s="369"/>
      <c r="L213" s="369"/>
      <c r="M213" s="370"/>
      <c r="N213" s="366" t="s">
        <v>43</v>
      </c>
      <c r="O213" s="367"/>
      <c r="P213" s="367"/>
      <c r="Q213" s="367"/>
      <c r="R213" s="367"/>
      <c r="S213" s="367"/>
      <c r="T213" s="36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375" t="s">
        <v>76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64"/>
      <c r="Z214" s="64"/>
    </row>
    <row r="215" spans="1:53" ht="27" hidden="1" customHeight="1" x14ac:dyDescent="0.25">
      <c r="A215" s="61" t="s">
        <v>344</v>
      </c>
      <c r="B215" s="61" t="s">
        <v>345</v>
      </c>
      <c r="C215" s="35">
        <v>4301031151</v>
      </c>
      <c r="D215" s="362">
        <v>4607091389845</v>
      </c>
      <c r="E215" s="36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4"/>
      <c r="P215" s="364"/>
      <c r="Q215" s="364"/>
      <c r="R215" s="36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369"/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70"/>
      <c r="N216" s="366" t="s">
        <v>43</v>
      </c>
      <c r="O216" s="367"/>
      <c r="P216" s="367"/>
      <c r="Q216" s="367"/>
      <c r="R216" s="367"/>
      <c r="S216" s="367"/>
      <c r="T216" s="36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369"/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70"/>
      <c r="N217" s="366" t="s">
        <v>43</v>
      </c>
      <c r="O217" s="367"/>
      <c r="P217" s="367"/>
      <c r="Q217" s="367"/>
      <c r="R217" s="367"/>
      <c r="S217" s="367"/>
      <c r="T217" s="36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390" t="s">
        <v>346</v>
      </c>
      <c r="B218" s="390"/>
      <c r="C218" s="390"/>
      <c r="D218" s="390"/>
      <c r="E218" s="390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  <c r="X218" s="390"/>
      <c r="Y218" s="63"/>
      <c r="Z218" s="63"/>
    </row>
    <row r="219" spans="1:53" ht="14.25" hidden="1" customHeight="1" x14ac:dyDescent="0.25">
      <c r="A219" s="375" t="s">
        <v>118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64"/>
      <c r="Z219" s="64"/>
    </row>
    <row r="220" spans="1:53" ht="27" hidden="1" customHeight="1" x14ac:dyDescent="0.25">
      <c r="A220" s="61" t="s">
        <v>347</v>
      </c>
      <c r="B220" s="61" t="s">
        <v>348</v>
      </c>
      <c r="C220" s="35">
        <v>4301011826</v>
      </c>
      <c r="D220" s="362">
        <v>4680115884137</v>
      </c>
      <c r="E220" s="36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349</v>
      </c>
      <c r="O220" s="364"/>
      <c r="P220" s="364"/>
      <c r="Q220" s="364"/>
      <c r="R220" s="36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350</v>
      </c>
      <c r="B221" s="61" t="s">
        <v>351</v>
      </c>
      <c r="C221" s="35">
        <v>4301011724</v>
      </c>
      <c r="D221" s="362">
        <v>4680115884236</v>
      </c>
      <c r="E221" s="36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1" t="s">
        <v>352</v>
      </c>
      <c r="O221" s="364"/>
      <c r="P221" s="364"/>
      <c r="Q221" s="364"/>
      <c r="R221" s="36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353</v>
      </c>
      <c r="B222" s="61" t="s">
        <v>354</v>
      </c>
      <c r="C222" s="35">
        <v>4301011721</v>
      </c>
      <c r="D222" s="362">
        <v>4680115884175</v>
      </c>
      <c r="E222" s="36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2" t="s">
        <v>355</v>
      </c>
      <c r="O222" s="364"/>
      <c r="P222" s="364"/>
      <c r="Q222" s="364"/>
      <c r="R222" s="36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356</v>
      </c>
      <c r="B223" s="61" t="s">
        <v>357</v>
      </c>
      <c r="C223" s="35">
        <v>4301011824</v>
      </c>
      <c r="D223" s="362">
        <v>4680115884144</v>
      </c>
      <c r="E223" s="36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3" t="s">
        <v>358</v>
      </c>
      <c r="O223" s="364"/>
      <c r="P223" s="364"/>
      <c r="Q223" s="364"/>
      <c r="R223" s="36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359</v>
      </c>
      <c r="B224" s="61" t="s">
        <v>360</v>
      </c>
      <c r="C224" s="35">
        <v>4301011726</v>
      </c>
      <c r="D224" s="362">
        <v>4680115884182</v>
      </c>
      <c r="E224" s="36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8" t="s">
        <v>361</v>
      </c>
      <c r="O224" s="364"/>
      <c r="P224" s="364"/>
      <c r="Q224" s="364"/>
      <c r="R224" s="36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362</v>
      </c>
      <c r="B225" s="61" t="s">
        <v>363</v>
      </c>
      <c r="C225" s="35">
        <v>4301011722</v>
      </c>
      <c r="D225" s="362">
        <v>4680115884205</v>
      </c>
      <c r="E225" s="36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9" t="s">
        <v>364</v>
      </c>
      <c r="O225" s="364"/>
      <c r="P225" s="364"/>
      <c r="Q225" s="364"/>
      <c r="R225" s="36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369"/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70"/>
      <c r="N226" s="366" t="s">
        <v>43</v>
      </c>
      <c r="O226" s="367"/>
      <c r="P226" s="367"/>
      <c r="Q226" s="367"/>
      <c r="R226" s="367"/>
      <c r="S226" s="367"/>
      <c r="T226" s="36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369"/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70"/>
      <c r="N227" s="366" t="s">
        <v>43</v>
      </c>
      <c r="O227" s="367"/>
      <c r="P227" s="367"/>
      <c r="Q227" s="367"/>
      <c r="R227" s="367"/>
      <c r="S227" s="367"/>
      <c r="T227" s="36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390" t="s">
        <v>365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63"/>
      <c r="Z228" s="63"/>
    </row>
    <row r="229" spans="1:53" ht="14.25" hidden="1" customHeight="1" x14ac:dyDescent="0.25">
      <c r="A229" s="375" t="s">
        <v>118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64"/>
      <c r="Z229" s="64"/>
    </row>
    <row r="230" spans="1:53" ht="27" hidden="1" customHeight="1" x14ac:dyDescent="0.25">
      <c r="A230" s="61" t="s">
        <v>366</v>
      </c>
      <c r="B230" s="61" t="s">
        <v>367</v>
      </c>
      <c r="C230" s="35">
        <v>4301011346</v>
      </c>
      <c r="D230" s="362">
        <v>4607091387445</v>
      </c>
      <c r="E230" s="36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4"/>
      <c r="P230" s="364"/>
      <c r="Q230" s="364"/>
      <c r="R230" s="36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368</v>
      </c>
      <c r="B231" s="61" t="s">
        <v>369</v>
      </c>
      <c r="C231" s="35">
        <v>4301011362</v>
      </c>
      <c r="D231" s="362">
        <v>4607091386004</v>
      </c>
      <c r="E231" s="36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4"/>
      <c r="P231" s="364"/>
      <c r="Q231" s="364"/>
      <c r="R231" s="36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368</v>
      </c>
      <c r="B232" s="61" t="s">
        <v>370</v>
      </c>
      <c r="C232" s="35">
        <v>4301011308</v>
      </c>
      <c r="D232" s="362">
        <v>4607091386004</v>
      </c>
      <c r="E232" s="36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4"/>
      <c r="P232" s="364"/>
      <c r="Q232" s="364"/>
      <c r="R232" s="36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371</v>
      </c>
      <c r="B233" s="61" t="s">
        <v>372</v>
      </c>
      <c r="C233" s="35">
        <v>4301011347</v>
      </c>
      <c r="D233" s="362">
        <v>4607091386073</v>
      </c>
      <c r="E233" s="36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4"/>
      <c r="P233" s="364"/>
      <c r="Q233" s="364"/>
      <c r="R233" s="36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373</v>
      </c>
      <c r="B234" s="61" t="s">
        <v>374</v>
      </c>
      <c r="C234" s="35">
        <v>4301010928</v>
      </c>
      <c r="D234" s="362">
        <v>4607091387322</v>
      </c>
      <c r="E234" s="362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4"/>
      <c r="P234" s="364"/>
      <c r="Q234" s="364"/>
      <c r="R234" s="365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373</v>
      </c>
      <c r="B235" s="61" t="s">
        <v>375</v>
      </c>
      <c r="C235" s="35">
        <v>4301011395</v>
      </c>
      <c r="D235" s="362">
        <v>4607091387322</v>
      </c>
      <c r="E235" s="362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4"/>
      <c r="P235" s="364"/>
      <c r="Q235" s="364"/>
      <c r="R235" s="36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4301011311</v>
      </c>
      <c r="D236" s="362">
        <v>4607091387377</v>
      </c>
      <c r="E236" s="36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4"/>
      <c r="P236" s="364"/>
      <c r="Q236" s="364"/>
      <c r="R236" s="365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4301010945</v>
      </c>
      <c r="D237" s="362">
        <v>4607091387353</v>
      </c>
      <c r="E237" s="36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4"/>
      <c r="P237" s="364"/>
      <c r="Q237" s="364"/>
      <c r="R237" s="365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4301011328</v>
      </c>
      <c r="D238" s="362">
        <v>4607091386011</v>
      </c>
      <c r="E238" s="36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4"/>
      <c r="P238" s="364"/>
      <c r="Q238" s="364"/>
      <c r="R238" s="365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4301011329</v>
      </c>
      <c r="D239" s="362">
        <v>4607091387308</v>
      </c>
      <c r="E239" s="36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4"/>
      <c r="P239" s="364"/>
      <c r="Q239" s="364"/>
      <c r="R239" s="36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4301011049</v>
      </c>
      <c r="D240" s="362">
        <v>4607091387339</v>
      </c>
      <c r="E240" s="36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4"/>
      <c r="P240" s="364"/>
      <c r="Q240" s="364"/>
      <c r="R240" s="365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4301011433</v>
      </c>
      <c r="D241" s="362">
        <v>4680115882638</v>
      </c>
      <c r="E241" s="36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4"/>
      <c r="P241" s="364"/>
      <c r="Q241" s="364"/>
      <c r="R241" s="36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4301011573</v>
      </c>
      <c r="D242" s="362">
        <v>4680115881938</v>
      </c>
      <c r="E242" s="36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4"/>
      <c r="P242" s="364"/>
      <c r="Q242" s="364"/>
      <c r="R242" s="36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4301010944</v>
      </c>
      <c r="D243" s="362">
        <v>4607091387346</v>
      </c>
      <c r="E243" s="36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4"/>
      <c r="P243" s="364"/>
      <c r="Q243" s="364"/>
      <c r="R243" s="36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392</v>
      </c>
      <c r="B244" s="61" t="s">
        <v>393</v>
      </c>
      <c r="C244" s="35">
        <v>4301011353</v>
      </c>
      <c r="D244" s="362">
        <v>4607091389807</v>
      </c>
      <c r="E244" s="36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4"/>
      <c r="P244" s="364"/>
      <c r="Q244" s="364"/>
      <c r="R244" s="36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idden="1" x14ac:dyDescent="0.2">
      <c r="A245" s="369"/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70"/>
      <c r="N245" s="366" t="s">
        <v>43</v>
      </c>
      <c r="O245" s="367"/>
      <c r="P245" s="367"/>
      <c r="Q245" s="367"/>
      <c r="R245" s="367"/>
      <c r="S245" s="367"/>
      <c r="T245" s="36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hidden="1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70"/>
      <c r="N246" s="366" t="s">
        <v>43</v>
      </c>
      <c r="O246" s="367"/>
      <c r="P246" s="367"/>
      <c r="Q246" s="367"/>
      <c r="R246" s="367"/>
      <c r="S246" s="367"/>
      <c r="T246" s="368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hidden="1" customHeight="1" x14ac:dyDescent="0.25">
      <c r="A247" s="375" t="s">
        <v>110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64"/>
      <c r="Z247" s="64"/>
    </row>
    <row r="248" spans="1:53" ht="27" hidden="1" customHeight="1" x14ac:dyDescent="0.25">
      <c r="A248" s="61" t="s">
        <v>394</v>
      </c>
      <c r="B248" s="61" t="s">
        <v>395</v>
      </c>
      <c r="C248" s="35">
        <v>4301020254</v>
      </c>
      <c r="D248" s="362">
        <v>4680115881914</v>
      </c>
      <c r="E248" s="36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4"/>
      <c r="P248" s="364"/>
      <c r="Q248" s="364"/>
      <c r="R248" s="36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369"/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70"/>
      <c r="N249" s="366" t="s">
        <v>43</v>
      </c>
      <c r="O249" s="367"/>
      <c r="P249" s="367"/>
      <c r="Q249" s="367"/>
      <c r="R249" s="367"/>
      <c r="S249" s="367"/>
      <c r="T249" s="36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369"/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70"/>
      <c r="N250" s="366" t="s">
        <v>43</v>
      </c>
      <c r="O250" s="367"/>
      <c r="P250" s="367"/>
      <c r="Q250" s="367"/>
      <c r="R250" s="367"/>
      <c r="S250" s="367"/>
      <c r="T250" s="36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375" t="s">
        <v>76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362">
        <v>4607091387193</v>
      </c>
      <c r="E252" s="36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4"/>
      <c r="P252" s="364"/>
      <c r="Q252" s="364"/>
      <c r="R252" s="365"/>
      <c r="S252" s="38" t="s">
        <v>48</v>
      </c>
      <c r="T252" s="38" t="s">
        <v>48</v>
      </c>
      <c r="U252" s="39" t="s">
        <v>0</v>
      </c>
      <c r="V252" s="57">
        <v>260</v>
      </c>
      <c r="W252" s="54">
        <f>IFERROR(IF(V252="",0,CEILING((V252/$H252),1)*$H252),"")</f>
        <v>260.40000000000003</v>
      </c>
      <c r="X252" s="40">
        <f>IFERROR(IF(W252=0,"",ROUNDUP(W252/H252,0)*0.00753),"")</f>
        <v>0.46686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362">
        <v>4607091387230</v>
      </c>
      <c r="E253" s="36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4"/>
      <c r="P253" s="364"/>
      <c r="Q253" s="364"/>
      <c r="R253" s="365"/>
      <c r="S253" s="38" t="s">
        <v>48</v>
      </c>
      <c r="T253" s="38" t="s">
        <v>48</v>
      </c>
      <c r="U253" s="39" t="s">
        <v>0</v>
      </c>
      <c r="V253" s="57">
        <v>190</v>
      </c>
      <c r="W253" s="54">
        <f>IFERROR(IF(V253="",0,CEILING((V253/$H253),1)*$H253),"")</f>
        <v>193.20000000000002</v>
      </c>
      <c r="X253" s="40">
        <f>IFERROR(IF(W253=0,"",ROUNDUP(W253/H253,0)*0.00753),"")</f>
        <v>0.34638000000000002</v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4301031152</v>
      </c>
      <c r="D254" s="362">
        <v>4607091387285</v>
      </c>
      <c r="E254" s="36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4"/>
      <c r="P254" s="364"/>
      <c r="Q254" s="364"/>
      <c r="R254" s="36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402</v>
      </c>
      <c r="B255" s="61" t="s">
        <v>403</v>
      </c>
      <c r="C255" s="35">
        <v>4301031164</v>
      </c>
      <c r="D255" s="362">
        <v>4680115880481</v>
      </c>
      <c r="E255" s="36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4"/>
      <c r="P255" s="364"/>
      <c r="Q255" s="364"/>
      <c r="R255" s="36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9"/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70"/>
      <c r="N256" s="366" t="s">
        <v>43</v>
      </c>
      <c r="O256" s="367"/>
      <c r="P256" s="367"/>
      <c r="Q256" s="367"/>
      <c r="R256" s="367"/>
      <c r="S256" s="367"/>
      <c r="T256" s="368"/>
      <c r="U256" s="41" t="s">
        <v>42</v>
      </c>
      <c r="V256" s="42">
        <f>IFERROR(V252/H252,"0")+IFERROR(V253/H253,"0")+IFERROR(V254/H254,"0")+IFERROR(V255/H255,"0")</f>
        <v>107.14285714285714</v>
      </c>
      <c r="W256" s="42">
        <f>IFERROR(W252/H252,"0")+IFERROR(W253/H253,"0")+IFERROR(W254/H254,"0")+IFERROR(W255/H255,"0")</f>
        <v>108</v>
      </c>
      <c r="X256" s="42">
        <f>IFERROR(IF(X252="",0,X252),"0")+IFERROR(IF(X253="",0,X253),"0")+IFERROR(IF(X254="",0,X254),"0")+IFERROR(IF(X255="",0,X255),"0")</f>
        <v>0.81323999999999996</v>
      </c>
      <c r="Y256" s="65"/>
      <c r="Z256" s="65"/>
    </row>
    <row r="257" spans="1:53" x14ac:dyDescent="0.2">
      <c r="A257" s="369"/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70"/>
      <c r="N257" s="366" t="s">
        <v>43</v>
      </c>
      <c r="O257" s="367"/>
      <c r="P257" s="367"/>
      <c r="Q257" s="367"/>
      <c r="R257" s="367"/>
      <c r="S257" s="367"/>
      <c r="T257" s="368"/>
      <c r="U257" s="41" t="s">
        <v>0</v>
      </c>
      <c r="V257" s="42">
        <f>IFERROR(SUM(V252:V255),"0")</f>
        <v>450</v>
      </c>
      <c r="W257" s="42">
        <f>IFERROR(SUM(W252:W255),"0")</f>
        <v>453.6</v>
      </c>
      <c r="X257" s="41"/>
      <c r="Y257" s="65"/>
      <c r="Z257" s="65"/>
    </row>
    <row r="258" spans="1:53" ht="14.25" hidden="1" customHeight="1" x14ac:dyDescent="0.25">
      <c r="A258" s="375" t="s">
        <v>81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64"/>
      <c r="Z258" s="64"/>
    </row>
    <row r="259" spans="1:53" ht="16.5" hidden="1" customHeight="1" x14ac:dyDescent="0.25">
      <c r="A259" s="61" t="s">
        <v>404</v>
      </c>
      <c r="B259" s="61" t="s">
        <v>405</v>
      </c>
      <c r="C259" s="35">
        <v>4301051100</v>
      </c>
      <c r="D259" s="362">
        <v>4607091387766</v>
      </c>
      <c r="E259" s="36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4"/>
      <c r="P259" s="364"/>
      <c r="Q259" s="364"/>
      <c r="R259" s="365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8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406</v>
      </c>
      <c r="B260" s="61" t="s">
        <v>407</v>
      </c>
      <c r="C260" s="35">
        <v>4301051116</v>
      </c>
      <c r="D260" s="362">
        <v>4607091387957</v>
      </c>
      <c r="E260" s="36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4"/>
      <c r="P260" s="364"/>
      <c r="Q260" s="364"/>
      <c r="R260" s="36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408</v>
      </c>
      <c r="B261" s="61" t="s">
        <v>409</v>
      </c>
      <c r="C261" s="35">
        <v>4301051115</v>
      </c>
      <c r="D261" s="362">
        <v>4607091387964</v>
      </c>
      <c r="E261" s="36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4"/>
      <c r="P261" s="364"/>
      <c r="Q261" s="364"/>
      <c r="R261" s="36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410</v>
      </c>
      <c r="B262" s="61" t="s">
        <v>411</v>
      </c>
      <c r="C262" s="35">
        <v>4301051461</v>
      </c>
      <c r="D262" s="362">
        <v>4680115883604</v>
      </c>
      <c r="E262" s="362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4"/>
      <c r="P262" s="364"/>
      <c r="Q262" s="364"/>
      <c r="R262" s="365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412</v>
      </c>
      <c r="B263" s="61" t="s">
        <v>413</v>
      </c>
      <c r="C263" s="35">
        <v>4301051485</v>
      </c>
      <c r="D263" s="362">
        <v>4680115883567</v>
      </c>
      <c r="E263" s="362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4"/>
      <c r="P263" s="364"/>
      <c r="Q263" s="364"/>
      <c r="R263" s="36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414</v>
      </c>
      <c r="B264" s="61" t="s">
        <v>415</v>
      </c>
      <c r="C264" s="35">
        <v>4301051134</v>
      </c>
      <c r="D264" s="362">
        <v>4607091381672</v>
      </c>
      <c r="E264" s="362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4"/>
      <c r="P264" s="364"/>
      <c r="Q264" s="364"/>
      <c r="R264" s="365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IFERROR(IF(W264=0,"",ROUNDUP(W264/H264,0)*0.00937),"")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416</v>
      </c>
      <c r="B265" s="61" t="s">
        <v>417</v>
      </c>
      <c r="C265" s="35">
        <v>4301051130</v>
      </c>
      <c r="D265" s="362">
        <v>4607091387537</v>
      </c>
      <c r="E265" s="362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4"/>
      <c r="P265" s="364"/>
      <c r="Q265" s="364"/>
      <c r="R265" s="36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418</v>
      </c>
      <c r="B266" s="61" t="s">
        <v>419</v>
      </c>
      <c r="C266" s="35">
        <v>4301051132</v>
      </c>
      <c r="D266" s="362">
        <v>4607091387513</v>
      </c>
      <c r="E266" s="362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4"/>
      <c r="P266" s="364"/>
      <c r="Q266" s="364"/>
      <c r="R266" s="36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420</v>
      </c>
      <c r="B267" s="61" t="s">
        <v>421</v>
      </c>
      <c r="C267" s="35">
        <v>4301051277</v>
      </c>
      <c r="D267" s="362">
        <v>4680115880511</v>
      </c>
      <c r="E267" s="362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4"/>
      <c r="P267" s="364"/>
      <c r="Q267" s="364"/>
      <c r="R267" s="365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422</v>
      </c>
      <c r="B268" s="61" t="s">
        <v>423</v>
      </c>
      <c r="C268" s="35">
        <v>4301051344</v>
      </c>
      <c r="D268" s="362">
        <v>4680115880412</v>
      </c>
      <c r="E268" s="362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0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4"/>
      <c r="P268" s="364"/>
      <c r="Q268" s="364"/>
      <c r="R268" s="365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idden="1" x14ac:dyDescent="0.2">
      <c r="A269" s="369"/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70"/>
      <c r="N269" s="366" t="s">
        <v>43</v>
      </c>
      <c r="O269" s="367"/>
      <c r="P269" s="367"/>
      <c r="Q269" s="367"/>
      <c r="R269" s="367"/>
      <c r="S269" s="367"/>
      <c r="T269" s="368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5"/>
      <c r="Z269" s="65"/>
    </row>
    <row r="270" spans="1:53" hidden="1" x14ac:dyDescent="0.2">
      <c r="A270" s="369"/>
      <c r="B270" s="369"/>
      <c r="C270" s="369"/>
      <c r="D270" s="369"/>
      <c r="E270" s="369"/>
      <c r="F270" s="369"/>
      <c r="G270" s="369"/>
      <c r="H270" s="369"/>
      <c r="I270" s="369"/>
      <c r="J270" s="369"/>
      <c r="K270" s="369"/>
      <c r="L270" s="369"/>
      <c r="M270" s="370"/>
      <c r="N270" s="366" t="s">
        <v>43</v>
      </c>
      <c r="O270" s="367"/>
      <c r="P270" s="367"/>
      <c r="Q270" s="367"/>
      <c r="R270" s="367"/>
      <c r="S270" s="367"/>
      <c r="T270" s="368"/>
      <c r="U270" s="41" t="s">
        <v>0</v>
      </c>
      <c r="V270" s="42">
        <f>IFERROR(SUM(V259:V268),"0")</f>
        <v>0</v>
      </c>
      <c r="W270" s="42">
        <f>IFERROR(SUM(W259:W268),"0")</f>
        <v>0</v>
      </c>
      <c r="X270" s="41"/>
      <c r="Y270" s="65"/>
      <c r="Z270" s="65"/>
    </row>
    <row r="271" spans="1:53" ht="14.25" hidden="1" customHeight="1" x14ac:dyDescent="0.25">
      <c r="A271" s="375" t="s">
        <v>216</v>
      </c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362">
        <v>4607091380880</v>
      </c>
      <c r="E272" s="36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4"/>
      <c r="P272" s="364"/>
      <c r="Q272" s="364"/>
      <c r="R272" s="365"/>
      <c r="S272" s="38" t="s">
        <v>48</v>
      </c>
      <c r="T272" s="38" t="s">
        <v>48</v>
      </c>
      <c r="U272" s="39" t="s">
        <v>0</v>
      </c>
      <c r="V272" s="57">
        <v>120</v>
      </c>
      <c r="W272" s="54">
        <f>IFERROR(IF(V272="",0,CEILING((V272/$H272),1)*$H272),"")</f>
        <v>126</v>
      </c>
      <c r="X272" s="40">
        <f>IFERROR(IF(W272=0,"",ROUNDUP(W272/H272,0)*0.02175),"")</f>
        <v>0.32624999999999998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362">
        <v>4607091384482</v>
      </c>
      <c r="E273" s="362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4"/>
      <c r="P273" s="364"/>
      <c r="Q273" s="364"/>
      <c r="R273" s="365"/>
      <c r="S273" s="38" t="s">
        <v>48</v>
      </c>
      <c r="T273" s="38" t="s">
        <v>48</v>
      </c>
      <c r="U273" s="39" t="s">
        <v>0</v>
      </c>
      <c r="V273" s="57">
        <v>400</v>
      </c>
      <c r="W273" s="54">
        <f>IFERROR(IF(V273="",0,CEILING((V273/$H273),1)*$H273),"")</f>
        <v>405.59999999999997</v>
      </c>
      <c r="X273" s="40">
        <f>IFERROR(IF(W273=0,"",ROUNDUP(W273/H273,0)*0.02175),"")</f>
        <v>1.131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hidden="1" customHeight="1" x14ac:dyDescent="0.25">
      <c r="A274" s="61" t="s">
        <v>428</v>
      </c>
      <c r="B274" s="61" t="s">
        <v>429</v>
      </c>
      <c r="C274" s="35">
        <v>4301060325</v>
      </c>
      <c r="D274" s="362">
        <v>4607091380897</v>
      </c>
      <c r="E274" s="362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4"/>
      <c r="P274" s="364"/>
      <c r="Q274" s="364"/>
      <c r="R274" s="365"/>
      <c r="S274" s="38" t="s">
        <v>48</v>
      </c>
      <c r="T274" s="38" t="s">
        <v>48</v>
      </c>
      <c r="U274" s="39" t="s">
        <v>0</v>
      </c>
      <c r="V274" s="57">
        <v>0</v>
      </c>
      <c r="W274" s="54">
        <f>IFERROR(IF(V274="",0,CEILING((V274/$H274),1)*$H274),"")</f>
        <v>0</v>
      </c>
      <c r="X274" s="40" t="str">
        <f>IFERROR(IF(W274=0,"",ROUNDUP(W274/H274,0)*0.02175),"")</f>
        <v/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369"/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70"/>
      <c r="N275" s="366" t="s">
        <v>43</v>
      </c>
      <c r="O275" s="367"/>
      <c r="P275" s="367"/>
      <c r="Q275" s="367"/>
      <c r="R275" s="367"/>
      <c r="S275" s="367"/>
      <c r="T275" s="368"/>
      <c r="U275" s="41" t="s">
        <v>42</v>
      </c>
      <c r="V275" s="42">
        <f>IFERROR(V272/H272,"0")+IFERROR(V273/H273,"0")+IFERROR(V274/H274,"0")</f>
        <v>65.567765567765576</v>
      </c>
      <c r="W275" s="42">
        <f>IFERROR(W272/H272,"0")+IFERROR(W273/H273,"0")+IFERROR(W274/H274,"0")</f>
        <v>67</v>
      </c>
      <c r="X275" s="42">
        <f>IFERROR(IF(X272="",0,X272),"0")+IFERROR(IF(X273="",0,X273),"0")+IFERROR(IF(X274="",0,X274),"0")</f>
        <v>1.4572499999999999</v>
      </c>
      <c r="Y275" s="65"/>
      <c r="Z275" s="65"/>
    </row>
    <row r="276" spans="1:53" x14ac:dyDescent="0.2">
      <c r="A276" s="369"/>
      <c r="B276" s="369"/>
      <c r="C276" s="369"/>
      <c r="D276" s="369"/>
      <c r="E276" s="369"/>
      <c r="F276" s="369"/>
      <c r="G276" s="369"/>
      <c r="H276" s="369"/>
      <c r="I276" s="369"/>
      <c r="J276" s="369"/>
      <c r="K276" s="369"/>
      <c r="L276" s="369"/>
      <c r="M276" s="370"/>
      <c r="N276" s="366" t="s">
        <v>43</v>
      </c>
      <c r="O276" s="367"/>
      <c r="P276" s="367"/>
      <c r="Q276" s="367"/>
      <c r="R276" s="367"/>
      <c r="S276" s="367"/>
      <c r="T276" s="368"/>
      <c r="U276" s="41" t="s">
        <v>0</v>
      </c>
      <c r="V276" s="42">
        <f>IFERROR(SUM(V272:V274),"0")</f>
        <v>520</v>
      </c>
      <c r="W276" s="42">
        <f>IFERROR(SUM(W272:W274),"0")</f>
        <v>531.59999999999991</v>
      </c>
      <c r="X276" s="41"/>
      <c r="Y276" s="65"/>
      <c r="Z276" s="65"/>
    </row>
    <row r="277" spans="1:53" ht="14.25" hidden="1" customHeight="1" x14ac:dyDescent="0.25">
      <c r="A277" s="375" t="s">
        <v>96</v>
      </c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64"/>
      <c r="Z277" s="64"/>
    </row>
    <row r="278" spans="1:53" ht="16.5" hidden="1" customHeight="1" x14ac:dyDescent="0.25">
      <c r="A278" s="61" t="s">
        <v>430</v>
      </c>
      <c r="B278" s="61" t="s">
        <v>431</v>
      </c>
      <c r="C278" s="35">
        <v>4301030232</v>
      </c>
      <c r="D278" s="362">
        <v>4607091388374</v>
      </c>
      <c r="E278" s="362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06" t="s">
        <v>432</v>
      </c>
      <c r="O278" s="364"/>
      <c r="P278" s="364"/>
      <c r="Q278" s="364"/>
      <c r="R278" s="36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4301030235</v>
      </c>
      <c r="D279" s="362">
        <v>4607091388381</v>
      </c>
      <c r="E279" s="362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">
        <v>435</v>
      </c>
      <c r="O279" s="364"/>
      <c r="P279" s="364"/>
      <c r="Q279" s="364"/>
      <c r="R279" s="365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hidden="1" customHeight="1" x14ac:dyDescent="0.25">
      <c r="A280" s="61" t="s">
        <v>436</v>
      </c>
      <c r="B280" s="61" t="s">
        <v>437</v>
      </c>
      <c r="C280" s="35">
        <v>4301030233</v>
      </c>
      <c r="D280" s="362">
        <v>4607091388404</v>
      </c>
      <c r="E280" s="362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4"/>
      <c r="P280" s="364"/>
      <c r="Q280" s="364"/>
      <c r="R280" s="365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hidden="1" x14ac:dyDescent="0.2">
      <c r="A281" s="369"/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70"/>
      <c r="N281" s="366" t="s">
        <v>43</v>
      </c>
      <c r="O281" s="367"/>
      <c r="P281" s="367"/>
      <c r="Q281" s="367"/>
      <c r="R281" s="367"/>
      <c r="S281" s="367"/>
      <c r="T281" s="368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hidden="1" x14ac:dyDescent="0.2">
      <c r="A282" s="369"/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70"/>
      <c r="N282" s="366" t="s">
        <v>43</v>
      </c>
      <c r="O282" s="367"/>
      <c r="P282" s="367"/>
      <c r="Q282" s="367"/>
      <c r="R282" s="367"/>
      <c r="S282" s="367"/>
      <c r="T282" s="368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hidden="1" customHeight="1" x14ac:dyDescent="0.25">
      <c r="A283" s="375" t="s">
        <v>438</v>
      </c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64"/>
      <c r="Z283" s="64"/>
    </row>
    <row r="284" spans="1:53" ht="16.5" hidden="1" customHeight="1" x14ac:dyDescent="0.25">
      <c r="A284" s="61" t="s">
        <v>439</v>
      </c>
      <c r="B284" s="61" t="s">
        <v>440</v>
      </c>
      <c r="C284" s="35">
        <v>4301180007</v>
      </c>
      <c r="D284" s="362">
        <v>4680115881808</v>
      </c>
      <c r="E284" s="36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4"/>
      <c r="P284" s="364"/>
      <c r="Q284" s="364"/>
      <c r="R284" s="36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443</v>
      </c>
      <c r="B285" s="61" t="s">
        <v>444</v>
      </c>
      <c r="C285" s="35">
        <v>4301180006</v>
      </c>
      <c r="D285" s="362">
        <v>4680115881822</v>
      </c>
      <c r="E285" s="362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4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4"/>
      <c r="P285" s="364"/>
      <c r="Q285" s="364"/>
      <c r="R285" s="365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hidden="1" customHeight="1" x14ac:dyDescent="0.25">
      <c r="A286" s="61" t="s">
        <v>445</v>
      </c>
      <c r="B286" s="61" t="s">
        <v>446</v>
      </c>
      <c r="C286" s="35">
        <v>4301180001</v>
      </c>
      <c r="D286" s="362">
        <v>4680115880016</v>
      </c>
      <c r="E286" s="362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4"/>
      <c r="P286" s="364"/>
      <c r="Q286" s="364"/>
      <c r="R286" s="365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hidden="1" x14ac:dyDescent="0.2">
      <c r="A287" s="369"/>
      <c r="B287" s="369"/>
      <c r="C287" s="369"/>
      <c r="D287" s="369"/>
      <c r="E287" s="369"/>
      <c r="F287" s="369"/>
      <c r="G287" s="369"/>
      <c r="H287" s="369"/>
      <c r="I287" s="369"/>
      <c r="J287" s="369"/>
      <c r="K287" s="369"/>
      <c r="L287" s="369"/>
      <c r="M287" s="370"/>
      <c r="N287" s="366" t="s">
        <v>43</v>
      </c>
      <c r="O287" s="367"/>
      <c r="P287" s="367"/>
      <c r="Q287" s="367"/>
      <c r="R287" s="367"/>
      <c r="S287" s="367"/>
      <c r="T287" s="368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hidden="1" x14ac:dyDescent="0.2">
      <c r="A288" s="369"/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70"/>
      <c r="N288" s="366" t="s">
        <v>43</v>
      </c>
      <c r="O288" s="367"/>
      <c r="P288" s="367"/>
      <c r="Q288" s="367"/>
      <c r="R288" s="367"/>
      <c r="S288" s="367"/>
      <c r="T288" s="368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hidden="1" customHeight="1" x14ac:dyDescent="0.25">
      <c r="A289" s="390" t="s">
        <v>447</v>
      </c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390"/>
      <c r="O289" s="390"/>
      <c r="P289" s="390"/>
      <c r="Q289" s="390"/>
      <c r="R289" s="390"/>
      <c r="S289" s="390"/>
      <c r="T289" s="390"/>
      <c r="U289" s="390"/>
      <c r="V289" s="390"/>
      <c r="W289" s="390"/>
      <c r="X289" s="390"/>
      <c r="Y289" s="63"/>
      <c r="Z289" s="63"/>
    </row>
    <row r="290" spans="1:53" ht="14.25" hidden="1" customHeight="1" x14ac:dyDescent="0.25">
      <c r="A290" s="375" t="s">
        <v>118</v>
      </c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64"/>
      <c r="Z290" s="64"/>
    </row>
    <row r="291" spans="1:53" ht="27" hidden="1" customHeight="1" x14ac:dyDescent="0.25">
      <c r="A291" s="61" t="s">
        <v>448</v>
      </c>
      <c r="B291" s="61" t="s">
        <v>449</v>
      </c>
      <c r="C291" s="35">
        <v>4301011315</v>
      </c>
      <c r="D291" s="362">
        <v>4607091387421</v>
      </c>
      <c r="E291" s="362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4"/>
      <c r="P291" s="364"/>
      <c r="Q291" s="364"/>
      <c r="R291" s="36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450</v>
      </c>
      <c r="C292" s="35">
        <v>4301011121</v>
      </c>
      <c r="D292" s="362">
        <v>4607091387421</v>
      </c>
      <c r="E292" s="362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4"/>
      <c r="P292" s="364"/>
      <c r="Q292" s="364"/>
      <c r="R292" s="36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451</v>
      </c>
      <c r="B293" s="61" t="s">
        <v>452</v>
      </c>
      <c r="C293" s="35">
        <v>4301011322</v>
      </c>
      <c r="D293" s="362">
        <v>4607091387452</v>
      </c>
      <c r="E293" s="362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4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4"/>
      <c r="P293" s="364"/>
      <c r="Q293" s="364"/>
      <c r="R293" s="36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451</v>
      </c>
      <c r="B294" s="61" t="s">
        <v>453</v>
      </c>
      <c r="C294" s="35">
        <v>4301011396</v>
      </c>
      <c r="D294" s="362">
        <v>4607091387452</v>
      </c>
      <c r="E294" s="362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4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4"/>
      <c r="P294" s="364"/>
      <c r="Q294" s="364"/>
      <c r="R294" s="365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451</v>
      </c>
      <c r="B295" s="61" t="s">
        <v>454</v>
      </c>
      <c r="C295" s="35">
        <v>4301011619</v>
      </c>
      <c r="D295" s="362">
        <v>4607091387452</v>
      </c>
      <c r="E295" s="362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4"/>
      <c r="P295" s="364"/>
      <c r="Q295" s="364"/>
      <c r="R295" s="365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455</v>
      </c>
      <c r="B296" s="61" t="s">
        <v>456</v>
      </c>
      <c r="C296" s="35">
        <v>4301011313</v>
      </c>
      <c r="D296" s="362">
        <v>4607091385984</v>
      </c>
      <c r="E296" s="36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4"/>
      <c r="P296" s="364"/>
      <c r="Q296" s="364"/>
      <c r="R296" s="36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457</v>
      </c>
      <c r="B297" s="61" t="s">
        <v>458</v>
      </c>
      <c r="C297" s="35">
        <v>4301011316</v>
      </c>
      <c r="D297" s="362">
        <v>4607091387438</v>
      </c>
      <c r="E297" s="362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4"/>
      <c r="P297" s="364"/>
      <c r="Q297" s="364"/>
      <c r="R297" s="365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hidden="1" customHeight="1" x14ac:dyDescent="0.25">
      <c r="A298" s="61" t="s">
        <v>459</v>
      </c>
      <c r="B298" s="61" t="s">
        <v>460</v>
      </c>
      <c r="C298" s="35">
        <v>4301011318</v>
      </c>
      <c r="D298" s="362">
        <v>4607091387469</v>
      </c>
      <c r="E298" s="362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4"/>
      <c r="P298" s="364"/>
      <c r="Q298" s="364"/>
      <c r="R298" s="365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IFERROR(IF(W298=0,"",ROUNDUP(W298/H298,0)*0.00937),"")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idden="1" x14ac:dyDescent="0.2">
      <c r="A299" s="369"/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70"/>
      <c r="N299" s="366" t="s">
        <v>43</v>
      </c>
      <c r="O299" s="367"/>
      <c r="P299" s="367"/>
      <c r="Q299" s="367"/>
      <c r="R299" s="367"/>
      <c r="S299" s="367"/>
      <c r="T299" s="368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0</v>
      </c>
      <c r="W299" s="42">
        <f>IFERROR(W291/H291,"0")+IFERROR(W292/H292,"0")+IFERROR(W293/H293,"0")+IFERROR(W294/H294,"0")+IFERROR(W295/H295,"0")+IFERROR(W296/H296,"0")+IFERROR(W297/H297,"0")+IFERROR(W298/H298,"0")</f>
        <v>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5"/>
      <c r="Z299" s="65"/>
    </row>
    <row r="300" spans="1:53" hidden="1" x14ac:dyDescent="0.2">
      <c r="A300" s="369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70"/>
      <c r="N300" s="366" t="s">
        <v>43</v>
      </c>
      <c r="O300" s="367"/>
      <c r="P300" s="367"/>
      <c r="Q300" s="367"/>
      <c r="R300" s="367"/>
      <c r="S300" s="367"/>
      <c r="T300" s="368"/>
      <c r="U300" s="41" t="s">
        <v>0</v>
      </c>
      <c r="V300" s="42">
        <f>IFERROR(SUM(V291:V298),"0")</f>
        <v>0</v>
      </c>
      <c r="W300" s="42">
        <f>IFERROR(SUM(W291:W298),"0")</f>
        <v>0</v>
      </c>
      <c r="X300" s="41"/>
      <c r="Y300" s="65"/>
      <c r="Z300" s="65"/>
    </row>
    <row r="301" spans="1:53" ht="14.25" hidden="1" customHeight="1" x14ac:dyDescent="0.25">
      <c r="A301" s="375" t="s">
        <v>76</v>
      </c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362">
        <v>4607091387292</v>
      </c>
      <c r="E302" s="362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4"/>
      <c r="P302" s="364"/>
      <c r="Q302" s="364"/>
      <c r="R302" s="365"/>
      <c r="S302" s="38" t="s">
        <v>48</v>
      </c>
      <c r="T302" s="38" t="s">
        <v>48</v>
      </c>
      <c r="U302" s="39" t="s">
        <v>0</v>
      </c>
      <c r="V302" s="57">
        <v>100</v>
      </c>
      <c r="W302" s="54">
        <f>IFERROR(IF(V302="",0,CEILING((V302/$H302),1)*$H302),"")</f>
        <v>100.74</v>
      </c>
      <c r="X302" s="40">
        <f>IFERROR(IF(W302=0,"",ROUNDUP(W302/H302,0)*0.00753),"")</f>
        <v>0.17319000000000001</v>
      </c>
      <c r="Y302" s="66" t="s">
        <v>48</v>
      </c>
      <c r="Z302" s="67" t="s">
        <v>48</v>
      </c>
      <c r="AD302" s="68"/>
      <c r="BA302" s="244" t="s">
        <v>66</v>
      </c>
    </row>
    <row r="303" spans="1:53" ht="27" hidden="1" customHeight="1" x14ac:dyDescent="0.25">
      <c r="A303" s="61" t="s">
        <v>463</v>
      </c>
      <c r="B303" s="61" t="s">
        <v>464</v>
      </c>
      <c r="C303" s="35">
        <v>4301031155</v>
      </c>
      <c r="D303" s="362">
        <v>4607091387315</v>
      </c>
      <c r="E303" s="362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4"/>
      <c r="P303" s="364"/>
      <c r="Q303" s="364"/>
      <c r="R303" s="365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369"/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70"/>
      <c r="N304" s="366" t="s">
        <v>43</v>
      </c>
      <c r="O304" s="367"/>
      <c r="P304" s="367"/>
      <c r="Q304" s="367"/>
      <c r="R304" s="367"/>
      <c r="S304" s="367"/>
      <c r="T304" s="368"/>
      <c r="U304" s="41" t="s">
        <v>42</v>
      </c>
      <c r="V304" s="42">
        <f>IFERROR(V302/H302,"0")+IFERROR(V303/H303,"0")</f>
        <v>22.831050228310502</v>
      </c>
      <c r="W304" s="42">
        <f>IFERROR(W302/H302,"0")+IFERROR(W303/H303,"0")</f>
        <v>23</v>
      </c>
      <c r="X304" s="42">
        <f>IFERROR(IF(X302="",0,X302),"0")+IFERROR(IF(X303="",0,X303),"0")</f>
        <v>0.17319000000000001</v>
      </c>
      <c r="Y304" s="65"/>
      <c r="Z304" s="65"/>
    </row>
    <row r="305" spans="1:53" x14ac:dyDescent="0.2">
      <c r="A305" s="369"/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70"/>
      <c r="N305" s="366" t="s">
        <v>43</v>
      </c>
      <c r="O305" s="367"/>
      <c r="P305" s="367"/>
      <c r="Q305" s="367"/>
      <c r="R305" s="367"/>
      <c r="S305" s="367"/>
      <c r="T305" s="368"/>
      <c r="U305" s="41" t="s">
        <v>0</v>
      </c>
      <c r="V305" s="42">
        <f>IFERROR(SUM(V302:V303),"0")</f>
        <v>100</v>
      </c>
      <c r="W305" s="42">
        <f>IFERROR(SUM(W302:W303),"0")</f>
        <v>100.74</v>
      </c>
      <c r="X305" s="41"/>
      <c r="Y305" s="65"/>
      <c r="Z305" s="65"/>
    </row>
    <row r="306" spans="1:53" ht="16.5" hidden="1" customHeight="1" x14ac:dyDescent="0.25">
      <c r="A306" s="390" t="s">
        <v>465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63"/>
      <c r="Z306" s="63"/>
    </row>
    <row r="307" spans="1:53" ht="14.25" hidden="1" customHeight="1" x14ac:dyDescent="0.25">
      <c r="A307" s="375" t="s">
        <v>76</v>
      </c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64"/>
      <c r="Z307" s="64"/>
    </row>
    <row r="308" spans="1:53" ht="27" hidden="1" customHeight="1" x14ac:dyDescent="0.25">
      <c r="A308" s="61" t="s">
        <v>466</v>
      </c>
      <c r="B308" s="61" t="s">
        <v>467</v>
      </c>
      <c r="C308" s="35">
        <v>4301031066</v>
      </c>
      <c r="D308" s="362">
        <v>4607091383836</v>
      </c>
      <c r="E308" s="362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4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4"/>
      <c r="P308" s="364"/>
      <c r="Q308" s="364"/>
      <c r="R308" s="365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hidden="1" x14ac:dyDescent="0.2">
      <c r="A309" s="369"/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70"/>
      <c r="N309" s="366" t="s">
        <v>43</v>
      </c>
      <c r="O309" s="367"/>
      <c r="P309" s="367"/>
      <c r="Q309" s="367"/>
      <c r="R309" s="367"/>
      <c r="S309" s="367"/>
      <c r="T309" s="368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hidden="1" x14ac:dyDescent="0.2">
      <c r="A310" s="369"/>
      <c r="B310" s="369"/>
      <c r="C310" s="369"/>
      <c r="D310" s="369"/>
      <c r="E310" s="369"/>
      <c r="F310" s="369"/>
      <c r="G310" s="369"/>
      <c r="H310" s="369"/>
      <c r="I310" s="369"/>
      <c r="J310" s="369"/>
      <c r="K310" s="369"/>
      <c r="L310" s="369"/>
      <c r="M310" s="370"/>
      <c r="N310" s="366" t="s">
        <v>43</v>
      </c>
      <c r="O310" s="367"/>
      <c r="P310" s="367"/>
      <c r="Q310" s="367"/>
      <c r="R310" s="367"/>
      <c r="S310" s="367"/>
      <c r="T310" s="368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hidden="1" customHeight="1" x14ac:dyDescent="0.25">
      <c r="A311" s="375" t="s">
        <v>81</v>
      </c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64"/>
      <c r="Z311" s="64"/>
    </row>
    <row r="312" spans="1:53" ht="27" hidden="1" customHeight="1" x14ac:dyDescent="0.25">
      <c r="A312" s="61" t="s">
        <v>468</v>
      </c>
      <c r="B312" s="61" t="s">
        <v>469</v>
      </c>
      <c r="C312" s="35">
        <v>4301051142</v>
      </c>
      <c r="D312" s="362">
        <v>4607091387919</v>
      </c>
      <c r="E312" s="362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4"/>
      <c r="P312" s="364"/>
      <c r="Q312" s="364"/>
      <c r="R312" s="365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IFERROR(IF(W312=0,"",ROUNDUP(W312/H312,0)*0.02175),"")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369"/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70"/>
      <c r="N313" s="366" t="s">
        <v>43</v>
      </c>
      <c r="O313" s="367"/>
      <c r="P313" s="367"/>
      <c r="Q313" s="367"/>
      <c r="R313" s="367"/>
      <c r="S313" s="367"/>
      <c r="T313" s="368"/>
      <c r="U313" s="41" t="s">
        <v>42</v>
      </c>
      <c r="V313" s="42">
        <f>IFERROR(V312/H312,"0")</f>
        <v>0</v>
      </c>
      <c r="W313" s="42">
        <f>IFERROR(W312/H312,"0")</f>
        <v>0</v>
      </c>
      <c r="X313" s="42">
        <f>IFERROR(IF(X312="",0,X312),"0")</f>
        <v>0</v>
      </c>
      <c r="Y313" s="65"/>
      <c r="Z313" s="65"/>
    </row>
    <row r="314" spans="1:53" hidden="1" x14ac:dyDescent="0.2">
      <c r="A314" s="369"/>
      <c r="B314" s="369"/>
      <c r="C314" s="369"/>
      <c r="D314" s="369"/>
      <c r="E314" s="369"/>
      <c r="F314" s="369"/>
      <c r="G314" s="369"/>
      <c r="H314" s="369"/>
      <c r="I314" s="369"/>
      <c r="J314" s="369"/>
      <c r="K314" s="369"/>
      <c r="L314" s="369"/>
      <c r="M314" s="370"/>
      <c r="N314" s="366" t="s">
        <v>43</v>
      </c>
      <c r="O314" s="367"/>
      <c r="P314" s="367"/>
      <c r="Q314" s="367"/>
      <c r="R314" s="367"/>
      <c r="S314" s="367"/>
      <c r="T314" s="368"/>
      <c r="U314" s="41" t="s">
        <v>0</v>
      </c>
      <c r="V314" s="42">
        <f>IFERROR(SUM(V312:V312),"0")</f>
        <v>0</v>
      </c>
      <c r="W314" s="42">
        <f>IFERROR(SUM(W312:W312),"0")</f>
        <v>0</v>
      </c>
      <c r="X314" s="41"/>
      <c r="Y314" s="65"/>
      <c r="Z314" s="65"/>
    </row>
    <row r="315" spans="1:53" ht="14.25" hidden="1" customHeight="1" x14ac:dyDescent="0.25">
      <c r="A315" s="375" t="s">
        <v>216</v>
      </c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64"/>
      <c r="Z315" s="64"/>
    </row>
    <row r="316" spans="1:53" ht="27" hidden="1" customHeight="1" x14ac:dyDescent="0.25">
      <c r="A316" s="61" t="s">
        <v>470</v>
      </c>
      <c r="B316" s="61" t="s">
        <v>471</v>
      </c>
      <c r="C316" s="35">
        <v>4301060324</v>
      </c>
      <c r="D316" s="362">
        <v>4607091388831</v>
      </c>
      <c r="E316" s="36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4"/>
      <c r="P316" s="364"/>
      <c r="Q316" s="364"/>
      <c r="R316" s="36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9"/>
      <c r="B317" s="369"/>
      <c r="C317" s="369"/>
      <c r="D317" s="369"/>
      <c r="E317" s="369"/>
      <c r="F317" s="369"/>
      <c r="G317" s="369"/>
      <c r="H317" s="369"/>
      <c r="I317" s="369"/>
      <c r="J317" s="369"/>
      <c r="K317" s="369"/>
      <c r="L317" s="369"/>
      <c r="M317" s="370"/>
      <c r="N317" s="366" t="s">
        <v>43</v>
      </c>
      <c r="O317" s="367"/>
      <c r="P317" s="367"/>
      <c r="Q317" s="367"/>
      <c r="R317" s="367"/>
      <c r="S317" s="367"/>
      <c r="T317" s="36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9"/>
      <c r="B318" s="369"/>
      <c r="C318" s="369"/>
      <c r="D318" s="369"/>
      <c r="E318" s="369"/>
      <c r="F318" s="369"/>
      <c r="G318" s="369"/>
      <c r="H318" s="369"/>
      <c r="I318" s="369"/>
      <c r="J318" s="369"/>
      <c r="K318" s="369"/>
      <c r="L318" s="369"/>
      <c r="M318" s="370"/>
      <c r="N318" s="366" t="s">
        <v>43</v>
      </c>
      <c r="O318" s="367"/>
      <c r="P318" s="367"/>
      <c r="Q318" s="367"/>
      <c r="R318" s="367"/>
      <c r="S318" s="367"/>
      <c r="T318" s="36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75" t="s">
        <v>96</v>
      </c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64"/>
      <c r="Z319" s="64"/>
    </row>
    <row r="320" spans="1:53" ht="27" hidden="1" customHeight="1" x14ac:dyDescent="0.25">
      <c r="A320" s="61" t="s">
        <v>472</v>
      </c>
      <c r="B320" s="61" t="s">
        <v>473</v>
      </c>
      <c r="C320" s="35">
        <v>4301032015</v>
      </c>
      <c r="D320" s="362">
        <v>4607091383102</v>
      </c>
      <c r="E320" s="36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4"/>
      <c r="P320" s="364"/>
      <c r="Q320" s="364"/>
      <c r="R320" s="36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9"/>
      <c r="B321" s="369"/>
      <c r="C321" s="369"/>
      <c r="D321" s="369"/>
      <c r="E321" s="369"/>
      <c r="F321" s="369"/>
      <c r="G321" s="369"/>
      <c r="H321" s="369"/>
      <c r="I321" s="369"/>
      <c r="J321" s="369"/>
      <c r="K321" s="369"/>
      <c r="L321" s="369"/>
      <c r="M321" s="370"/>
      <c r="N321" s="366" t="s">
        <v>43</v>
      </c>
      <c r="O321" s="367"/>
      <c r="P321" s="367"/>
      <c r="Q321" s="367"/>
      <c r="R321" s="367"/>
      <c r="S321" s="367"/>
      <c r="T321" s="36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9"/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70"/>
      <c r="N322" s="366" t="s">
        <v>43</v>
      </c>
      <c r="O322" s="367"/>
      <c r="P322" s="367"/>
      <c r="Q322" s="367"/>
      <c r="R322" s="367"/>
      <c r="S322" s="367"/>
      <c r="T322" s="36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9" t="s">
        <v>474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53"/>
      <c r="Z323" s="53"/>
    </row>
    <row r="324" spans="1:53" ht="16.5" hidden="1" customHeight="1" x14ac:dyDescent="0.25">
      <c r="A324" s="390" t="s">
        <v>475</v>
      </c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390"/>
      <c r="O324" s="390"/>
      <c r="P324" s="390"/>
      <c r="Q324" s="390"/>
      <c r="R324" s="390"/>
      <c r="S324" s="390"/>
      <c r="T324" s="390"/>
      <c r="U324" s="390"/>
      <c r="V324" s="390"/>
      <c r="W324" s="390"/>
      <c r="X324" s="390"/>
      <c r="Y324" s="63"/>
      <c r="Z324" s="63"/>
    </row>
    <row r="325" spans="1:53" ht="14.25" hidden="1" customHeight="1" x14ac:dyDescent="0.25">
      <c r="A325" s="375" t="s">
        <v>81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64"/>
      <c r="Z325" s="64"/>
    </row>
    <row r="326" spans="1:53" ht="27" hidden="1" customHeight="1" x14ac:dyDescent="0.25">
      <c r="A326" s="61" t="s">
        <v>476</v>
      </c>
      <c r="B326" s="61" t="s">
        <v>477</v>
      </c>
      <c r="C326" s="35">
        <v>4301051292</v>
      </c>
      <c r="D326" s="362">
        <v>4607091383928</v>
      </c>
      <c r="E326" s="36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4"/>
      <c r="P326" s="364"/>
      <c r="Q326" s="364"/>
      <c r="R326" s="36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369"/>
      <c r="B327" s="369"/>
      <c r="C327" s="369"/>
      <c r="D327" s="369"/>
      <c r="E327" s="369"/>
      <c r="F327" s="369"/>
      <c r="G327" s="369"/>
      <c r="H327" s="369"/>
      <c r="I327" s="369"/>
      <c r="J327" s="369"/>
      <c r="K327" s="369"/>
      <c r="L327" s="369"/>
      <c r="M327" s="370"/>
      <c r="N327" s="366" t="s">
        <v>43</v>
      </c>
      <c r="O327" s="367"/>
      <c r="P327" s="367"/>
      <c r="Q327" s="367"/>
      <c r="R327" s="367"/>
      <c r="S327" s="367"/>
      <c r="T327" s="36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369"/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70"/>
      <c r="N328" s="366" t="s">
        <v>43</v>
      </c>
      <c r="O328" s="367"/>
      <c r="P328" s="367"/>
      <c r="Q328" s="367"/>
      <c r="R328" s="367"/>
      <c r="S328" s="367"/>
      <c r="T328" s="36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389" t="s">
        <v>478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53"/>
      <c r="Z329" s="53"/>
    </row>
    <row r="330" spans="1:53" ht="16.5" hidden="1" customHeight="1" x14ac:dyDescent="0.25">
      <c r="A330" s="390" t="s">
        <v>479</v>
      </c>
      <c r="B330" s="390"/>
      <c r="C330" s="390"/>
      <c r="D330" s="390"/>
      <c r="E330" s="390"/>
      <c r="F330" s="390"/>
      <c r="G330" s="390"/>
      <c r="H330" s="390"/>
      <c r="I330" s="390"/>
      <c r="J330" s="390"/>
      <c r="K330" s="390"/>
      <c r="L330" s="390"/>
      <c r="M330" s="390"/>
      <c r="N330" s="390"/>
      <c r="O330" s="390"/>
      <c r="P330" s="390"/>
      <c r="Q330" s="390"/>
      <c r="R330" s="390"/>
      <c r="S330" s="390"/>
      <c r="T330" s="390"/>
      <c r="U330" s="390"/>
      <c r="V330" s="390"/>
      <c r="W330" s="390"/>
      <c r="X330" s="390"/>
      <c r="Y330" s="63"/>
      <c r="Z330" s="63"/>
    </row>
    <row r="331" spans="1:53" ht="14.25" hidden="1" customHeight="1" x14ac:dyDescent="0.25">
      <c r="A331" s="375" t="s">
        <v>118</v>
      </c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362">
        <v>4607091383997</v>
      </c>
      <c r="E332" s="36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4"/>
      <c r="P332" s="364"/>
      <c r="Q332" s="364"/>
      <c r="R332" s="365"/>
      <c r="S332" s="38" t="s">
        <v>48</v>
      </c>
      <c r="T332" s="38" t="s">
        <v>48</v>
      </c>
      <c r="U332" s="39" t="s">
        <v>0</v>
      </c>
      <c r="V332" s="57">
        <v>3750</v>
      </c>
      <c r="W332" s="54">
        <f t="shared" ref="W332:W339" si="17">IFERROR(IF(V332="",0,CEILING((V332/$H332),1)*$H332),"")</f>
        <v>3750</v>
      </c>
      <c r="X332" s="40">
        <f>IFERROR(IF(W332=0,"",ROUNDUP(W332/H332,0)*0.02175),"")</f>
        <v>5.4375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480</v>
      </c>
      <c r="B333" s="61" t="s">
        <v>482</v>
      </c>
      <c r="C333" s="35">
        <v>4301011239</v>
      </c>
      <c r="D333" s="362">
        <v>4607091383997</v>
      </c>
      <c r="E333" s="36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4"/>
      <c r="P333" s="364"/>
      <c r="Q333" s="364"/>
      <c r="R333" s="36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362">
        <v>4607091384130</v>
      </c>
      <c r="E334" s="36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4"/>
      <c r="P334" s="364"/>
      <c r="Q334" s="364"/>
      <c r="R334" s="365"/>
      <c r="S334" s="38" t="s">
        <v>48</v>
      </c>
      <c r="T334" s="38" t="s">
        <v>48</v>
      </c>
      <c r="U334" s="39" t="s">
        <v>0</v>
      </c>
      <c r="V334" s="57">
        <v>2750</v>
      </c>
      <c r="W334" s="54">
        <f t="shared" si="17"/>
        <v>2760</v>
      </c>
      <c r="X334" s="40">
        <f>IFERROR(IF(W334=0,"",ROUNDUP(W334/H334,0)*0.02175),"")</f>
        <v>4.0019999999999998</v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483</v>
      </c>
      <c r="B335" s="61" t="s">
        <v>485</v>
      </c>
      <c r="C335" s="35">
        <v>4301011240</v>
      </c>
      <c r="D335" s="362">
        <v>4607091384130</v>
      </c>
      <c r="E335" s="36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4"/>
      <c r="P335" s="364"/>
      <c r="Q335" s="364"/>
      <c r="R335" s="36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362">
        <v>4607091384147</v>
      </c>
      <c r="E336" s="36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4"/>
      <c r="P336" s="364"/>
      <c r="Q336" s="364"/>
      <c r="R336" s="365"/>
      <c r="S336" s="38" t="s">
        <v>48</v>
      </c>
      <c r="T336" s="38" t="s">
        <v>48</v>
      </c>
      <c r="U336" s="39" t="s">
        <v>0</v>
      </c>
      <c r="V336" s="57">
        <v>1750</v>
      </c>
      <c r="W336" s="54">
        <f t="shared" si="17"/>
        <v>1755</v>
      </c>
      <c r="X336" s="40">
        <f>IFERROR(IF(W336=0,"",ROUNDUP(W336/H336,0)*0.02175),"")</f>
        <v>2.5447499999999996</v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486</v>
      </c>
      <c r="B337" s="61" t="s">
        <v>488</v>
      </c>
      <c r="C337" s="35">
        <v>4301011238</v>
      </c>
      <c r="D337" s="362">
        <v>4607091384147</v>
      </c>
      <c r="E337" s="36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4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4"/>
      <c r="P337" s="364"/>
      <c r="Q337" s="364"/>
      <c r="R337" s="36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489</v>
      </c>
      <c r="B338" s="61" t="s">
        <v>490</v>
      </c>
      <c r="C338" s="35">
        <v>4301011327</v>
      </c>
      <c r="D338" s="362">
        <v>4607091384154</v>
      </c>
      <c r="E338" s="36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4"/>
      <c r="P338" s="364"/>
      <c r="Q338" s="364"/>
      <c r="R338" s="365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491</v>
      </c>
      <c r="B339" s="61" t="s">
        <v>492</v>
      </c>
      <c r="C339" s="35">
        <v>4301011332</v>
      </c>
      <c r="D339" s="362">
        <v>4607091384161</v>
      </c>
      <c r="E339" s="36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4"/>
      <c r="P339" s="364"/>
      <c r="Q339" s="364"/>
      <c r="R339" s="36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9"/>
      <c r="B340" s="369"/>
      <c r="C340" s="369"/>
      <c r="D340" s="369"/>
      <c r="E340" s="369"/>
      <c r="F340" s="369"/>
      <c r="G340" s="369"/>
      <c r="H340" s="369"/>
      <c r="I340" s="369"/>
      <c r="J340" s="369"/>
      <c r="K340" s="369"/>
      <c r="L340" s="369"/>
      <c r="M340" s="370"/>
      <c r="N340" s="366" t="s">
        <v>43</v>
      </c>
      <c r="O340" s="367"/>
      <c r="P340" s="367"/>
      <c r="Q340" s="367"/>
      <c r="R340" s="367"/>
      <c r="S340" s="367"/>
      <c r="T340" s="36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550</v>
      </c>
      <c r="W340" s="42">
        <f>IFERROR(W332/H332,"0")+IFERROR(W333/H333,"0")+IFERROR(W334/H334,"0")+IFERROR(W335/H335,"0")+IFERROR(W336/H336,"0")+IFERROR(W337/H337,"0")+IFERROR(W338/H338,"0")+IFERROR(W339/H339,"0")</f>
        <v>551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11.984249999999999</v>
      </c>
      <c r="Y340" s="65"/>
      <c r="Z340" s="65"/>
    </row>
    <row r="341" spans="1:53" x14ac:dyDescent="0.2">
      <c r="A341" s="369"/>
      <c r="B341" s="369"/>
      <c r="C341" s="369"/>
      <c r="D341" s="369"/>
      <c r="E341" s="369"/>
      <c r="F341" s="369"/>
      <c r="G341" s="369"/>
      <c r="H341" s="369"/>
      <c r="I341" s="369"/>
      <c r="J341" s="369"/>
      <c r="K341" s="369"/>
      <c r="L341" s="369"/>
      <c r="M341" s="370"/>
      <c r="N341" s="366" t="s">
        <v>43</v>
      </c>
      <c r="O341" s="367"/>
      <c r="P341" s="367"/>
      <c r="Q341" s="367"/>
      <c r="R341" s="367"/>
      <c r="S341" s="367"/>
      <c r="T341" s="368"/>
      <c r="U341" s="41" t="s">
        <v>0</v>
      </c>
      <c r="V341" s="42">
        <f>IFERROR(SUM(V332:V339),"0")</f>
        <v>8250</v>
      </c>
      <c r="W341" s="42">
        <f>IFERROR(SUM(W332:W339),"0")</f>
        <v>8265</v>
      </c>
      <c r="X341" s="41"/>
      <c r="Y341" s="65"/>
      <c r="Z341" s="65"/>
    </row>
    <row r="342" spans="1:53" ht="14.25" hidden="1" customHeight="1" x14ac:dyDescent="0.25">
      <c r="A342" s="375" t="s">
        <v>110</v>
      </c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362">
        <v>4607091383980</v>
      </c>
      <c r="E343" s="36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4"/>
      <c r="P343" s="364"/>
      <c r="Q343" s="364"/>
      <c r="R343" s="365"/>
      <c r="S343" s="38" t="s">
        <v>48</v>
      </c>
      <c r="T343" s="38" t="s">
        <v>48</v>
      </c>
      <c r="U343" s="39" t="s">
        <v>0</v>
      </c>
      <c r="V343" s="57">
        <v>3000</v>
      </c>
      <c r="W343" s="54">
        <f>IFERROR(IF(V343="",0,CEILING((V343/$H343),1)*$H343),"")</f>
        <v>3000</v>
      </c>
      <c r="X343" s="40">
        <f>IFERROR(IF(W343=0,"",ROUNDUP(W343/H343,0)*0.02175),"")</f>
        <v>4.3499999999999996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495</v>
      </c>
      <c r="B344" s="61" t="s">
        <v>496</v>
      </c>
      <c r="C344" s="35">
        <v>4301020270</v>
      </c>
      <c r="D344" s="362">
        <v>4680115883314</v>
      </c>
      <c r="E344" s="36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4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4"/>
      <c r="P344" s="364"/>
      <c r="Q344" s="364"/>
      <c r="R344" s="36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hidden="1" customHeight="1" x14ac:dyDescent="0.25">
      <c r="A345" s="61" t="s">
        <v>497</v>
      </c>
      <c r="B345" s="61" t="s">
        <v>498</v>
      </c>
      <c r="C345" s="35">
        <v>4301020179</v>
      </c>
      <c r="D345" s="362">
        <v>4607091384178</v>
      </c>
      <c r="E345" s="36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4"/>
      <c r="P345" s="364"/>
      <c r="Q345" s="364"/>
      <c r="R345" s="365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9"/>
      <c r="B346" s="369"/>
      <c r="C346" s="369"/>
      <c r="D346" s="369"/>
      <c r="E346" s="369"/>
      <c r="F346" s="369"/>
      <c r="G346" s="369"/>
      <c r="H346" s="369"/>
      <c r="I346" s="369"/>
      <c r="J346" s="369"/>
      <c r="K346" s="369"/>
      <c r="L346" s="369"/>
      <c r="M346" s="370"/>
      <c r="N346" s="366" t="s">
        <v>43</v>
      </c>
      <c r="O346" s="367"/>
      <c r="P346" s="367"/>
      <c r="Q346" s="367"/>
      <c r="R346" s="367"/>
      <c r="S346" s="367"/>
      <c r="T346" s="368"/>
      <c r="U346" s="41" t="s">
        <v>42</v>
      </c>
      <c r="V346" s="42">
        <f>IFERROR(V343/H343,"0")+IFERROR(V344/H344,"0")+IFERROR(V345/H345,"0")</f>
        <v>200</v>
      </c>
      <c r="W346" s="42">
        <f>IFERROR(W343/H343,"0")+IFERROR(W344/H344,"0")+IFERROR(W345/H345,"0")</f>
        <v>200</v>
      </c>
      <c r="X346" s="42">
        <f>IFERROR(IF(X343="",0,X343),"0")+IFERROR(IF(X344="",0,X344),"0")+IFERROR(IF(X345="",0,X345),"0")</f>
        <v>4.3499999999999996</v>
      </c>
      <c r="Y346" s="65"/>
      <c r="Z346" s="65"/>
    </row>
    <row r="347" spans="1:53" x14ac:dyDescent="0.2">
      <c r="A347" s="369"/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70"/>
      <c r="N347" s="366" t="s">
        <v>43</v>
      </c>
      <c r="O347" s="367"/>
      <c r="P347" s="367"/>
      <c r="Q347" s="367"/>
      <c r="R347" s="367"/>
      <c r="S347" s="367"/>
      <c r="T347" s="368"/>
      <c r="U347" s="41" t="s">
        <v>0</v>
      </c>
      <c r="V347" s="42">
        <f>IFERROR(SUM(V343:V345),"0")</f>
        <v>3000</v>
      </c>
      <c r="W347" s="42">
        <f>IFERROR(SUM(W343:W345),"0")</f>
        <v>3000</v>
      </c>
      <c r="X347" s="41"/>
      <c r="Y347" s="65"/>
      <c r="Z347" s="65"/>
    </row>
    <row r="348" spans="1:53" ht="14.25" hidden="1" customHeight="1" x14ac:dyDescent="0.25">
      <c r="A348" s="375" t="s">
        <v>81</v>
      </c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362">
        <v>4607091383928</v>
      </c>
      <c r="E349" s="36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474" t="s">
        <v>501</v>
      </c>
      <c r="O349" s="364"/>
      <c r="P349" s="364"/>
      <c r="Q349" s="364"/>
      <c r="R349" s="365"/>
      <c r="S349" s="38" t="s">
        <v>48</v>
      </c>
      <c r="T349" s="38" t="s">
        <v>48</v>
      </c>
      <c r="U349" s="39" t="s">
        <v>0</v>
      </c>
      <c r="V349" s="57">
        <v>600</v>
      </c>
      <c r="W349" s="54">
        <f>IFERROR(IF(V349="",0,CEILING((V349/$H349),1)*$H349),"")</f>
        <v>600.6</v>
      </c>
      <c r="X349" s="40">
        <f>IFERROR(IF(W349=0,"",ROUNDUP(W349/H349,0)*0.02175),"")</f>
        <v>1.67475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362">
        <v>4607091384260</v>
      </c>
      <c r="E350" s="36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4"/>
      <c r="P350" s="364"/>
      <c r="Q350" s="364"/>
      <c r="R350" s="365"/>
      <c r="S350" s="38" t="s">
        <v>48</v>
      </c>
      <c r="T350" s="38" t="s">
        <v>48</v>
      </c>
      <c r="U350" s="39" t="s">
        <v>0</v>
      </c>
      <c r="V350" s="57">
        <v>150</v>
      </c>
      <c r="W350" s="54">
        <f>IFERROR(IF(V350="",0,CEILING((V350/$H350),1)*$H350),"")</f>
        <v>156</v>
      </c>
      <c r="X350" s="40">
        <f>IFERROR(IF(W350=0,"",ROUNDUP(W350/H350,0)*0.02175),"")</f>
        <v>0.43499999999999994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9"/>
      <c r="B351" s="369"/>
      <c r="C351" s="369"/>
      <c r="D351" s="369"/>
      <c r="E351" s="369"/>
      <c r="F351" s="369"/>
      <c r="G351" s="369"/>
      <c r="H351" s="369"/>
      <c r="I351" s="369"/>
      <c r="J351" s="369"/>
      <c r="K351" s="369"/>
      <c r="L351" s="369"/>
      <c r="M351" s="370"/>
      <c r="N351" s="366" t="s">
        <v>43</v>
      </c>
      <c r="O351" s="367"/>
      <c r="P351" s="367"/>
      <c r="Q351" s="367"/>
      <c r="R351" s="367"/>
      <c r="S351" s="367"/>
      <c r="T351" s="368"/>
      <c r="U351" s="41" t="s">
        <v>42</v>
      </c>
      <c r="V351" s="42">
        <f>IFERROR(V349/H349,"0")+IFERROR(V350/H350,"0")</f>
        <v>96.153846153846146</v>
      </c>
      <c r="W351" s="42">
        <f>IFERROR(W349/H349,"0")+IFERROR(W350/H350,"0")</f>
        <v>97</v>
      </c>
      <c r="X351" s="42">
        <f>IFERROR(IF(X349="",0,X349),"0")+IFERROR(IF(X350="",0,X350),"0")</f>
        <v>2.10975</v>
      </c>
      <c r="Y351" s="65"/>
      <c r="Z351" s="65"/>
    </row>
    <row r="352" spans="1:53" x14ac:dyDescent="0.2">
      <c r="A352" s="369"/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70"/>
      <c r="N352" s="366" t="s">
        <v>43</v>
      </c>
      <c r="O352" s="367"/>
      <c r="P352" s="367"/>
      <c r="Q352" s="367"/>
      <c r="R352" s="367"/>
      <c r="S352" s="367"/>
      <c r="T352" s="368"/>
      <c r="U352" s="41" t="s">
        <v>0</v>
      </c>
      <c r="V352" s="42">
        <f>IFERROR(SUM(V349:V350),"0")</f>
        <v>750</v>
      </c>
      <c r="W352" s="42">
        <f>IFERROR(SUM(W349:W350),"0")</f>
        <v>756.6</v>
      </c>
      <c r="X352" s="41"/>
      <c r="Y352" s="65"/>
      <c r="Z352" s="65"/>
    </row>
    <row r="353" spans="1:53" ht="14.25" hidden="1" customHeight="1" x14ac:dyDescent="0.25">
      <c r="A353" s="375" t="s">
        <v>216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362">
        <v>4607091384673</v>
      </c>
      <c r="E354" s="36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4"/>
      <c r="P354" s="364"/>
      <c r="Q354" s="364"/>
      <c r="R354" s="365"/>
      <c r="S354" s="38" t="s">
        <v>48</v>
      </c>
      <c r="T354" s="38" t="s">
        <v>48</v>
      </c>
      <c r="U354" s="39" t="s">
        <v>0</v>
      </c>
      <c r="V354" s="57">
        <v>20</v>
      </c>
      <c r="W354" s="54">
        <f>IFERROR(IF(V354="",0,CEILING((V354/$H354),1)*$H354),"")</f>
        <v>23.4</v>
      </c>
      <c r="X354" s="40">
        <f>IFERROR(IF(W354=0,"",ROUNDUP(W354/H354,0)*0.02175),"")</f>
        <v>6.5250000000000002E-2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9"/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70"/>
      <c r="N355" s="366" t="s">
        <v>43</v>
      </c>
      <c r="O355" s="367"/>
      <c r="P355" s="367"/>
      <c r="Q355" s="367"/>
      <c r="R355" s="367"/>
      <c r="S355" s="367"/>
      <c r="T355" s="368"/>
      <c r="U355" s="41" t="s">
        <v>42</v>
      </c>
      <c r="V355" s="42">
        <f>IFERROR(V354/H354,"0")</f>
        <v>2.5641025641025643</v>
      </c>
      <c r="W355" s="42">
        <f>IFERROR(W354/H354,"0")</f>
        <v>3</v>
      </c>
      <c r="X355" s="42">
        <f>IFERROR(IF(X354="",0,X354),"0")</f>
        <v>6.5250000000000002E-2</v>
      </c>
      <c r="Y355" s="65"/>
      <c r="Z355" s="65"/>
    </row>
    <row r="356" spans="1:53" x14ac:dyDescent="0.2">
      <c r="A356" s="369"/>
      <c r="B356" s="369"/>
      <c r="C356" s="369"/>
      <c r="D356" s="369"/>
      <c r="E356" s="369"/>
      <c r="F356" s="369"/>
      <c r="G356" s="369"/>
      <c r="H356" s="369"/>
      <c r="I356" s="369"/>
      <c r="J356" s="369"/>
      <c r="K356" s="369"/>
      <c r="L356" s="369"/>
      <c r="M356" s="370"/>
      <c r="N356" s="366" t="s">
        <v>43</v>
      </c>
      <c r="O356" s="367"/>
      <c r="P356" s="367"/>
      <c r="Q356" s="367"/>
      <c r="R356" s="367"/>
      <c r="S356" s="367"/>
      <c r="T356" s="368"/>
      <c r="U356" s="41" t="s">
        <v>0</v>
      </c>
      <c r="V356" s="42">
        <f>IFERROR(SUM(V354:V354),"0")</f>
        <v>20</v>
      </c>
      <c r="W356" s="42">
        <f>IFERROR(SUM(W354:W354),"0")</f>
        <v>23.4</v>
      </c>
      <c r="X356" s="41"/>
      <c r="Y356" s="65"/>
      <c r="Z356" s="65"/>
    </row>
    <row r="357" spans="1:53" ht="16.5" hidden="1" customHeight="1" x14ac:dyDescent="0.25">
      <c r="A357" s="390" t="s">
        <v>506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63"/>
      <c r="Z357" s="63"/>
    </row>
    <row r="358" spans="1:53" ht="14.25" hidden="1" customHeight="1" x14ac:dyDescent="0.25">
      <c r="A358" s="375" t="s">
        <v>118</v>
      </c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64"/>
      <c r="Z358" s="64"/>
    </row>
    <row r="359" spans="1:53" ht="37.5" hidden="1" customHeight="1" x14ac:dyDescent="0.25">
      <c r="A359" s="61" t="s">
        <v>507</v>
      </c>
      <c r="B359" s="61" t="s">
        <v>508</v>
      </c>
      <c r="C359" s="35">
        <v>4301011324</v>
      </c>
      <c r="D359" s="362">
        <v>4607091384185</v>
      </c>
      <c r="E359" s="36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4"/>
      <c r="P359" s="364"/>
      <c r="Q359" s="364"/>
      <c r="R359" s="36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509</v>
      </c>
      <c r="B360" s="61" t="s">
        <v>510</v>
      </c>
      <c r="C360" s="35">
        <v>4301011312</v>
      </c>
      <c r="D360" s="362">
        <v>4607091384192</v>
      </c>
      <c r="E360" s="36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4"/>
      <c r="P360" s="364"/>
      <c r="Q360" s="364"/>
      <c r="R360" s="36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511</v>
      </c>
      <c r="B361" s="61" t="s">
        <v>512</v>
      </c>
      <c r="C361" s="35">
        <v>4301011483</v>
      </c>
      <c r="D361" s="362">
        <v>4680115881907</v>
      </c>
      <c r="E361" s="36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4"/>
      <c r="P361" s="364"/>
      <c r="Q361" s="364"/>
      <c r="R361" s="36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513</v>
      </c>
      <c r="B362" s="61" t="s">
        <v>514</v>
      </c>
      <c r="C362" s="35">
        <v>4301011655</v>
      </c>
      <c r="D362" s="362">
        <v>4680115883925</v>
      </c>
      <c r="E362" s="36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4"/>
      <c r="P362" s="364"/>
      <c r="Q362" s="364"/>
      <c r="R362" s="36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515</v>
      </c>
      <c r="B363" s="61" t="s">
        <v>516</v>
      </c>
      <c r="C363" s="35">
        <v>4301011303</v>
      </c>
      <c r="D363" s="362">
        <v>4607091384680</v>
      </c>
      <c r="E363" s="36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4"/>
      <c r="P363" s="364"/>
      <c r="Q363" s="364"/>
      <c r="R363" s="36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369"/>
      <c r="B364" s="369"/>
      <c r="C364" s="369"/>
      <c r="D364" s="369"/>
      <c r="E364" s="369"/>
      <c r="F364" s="369"/>
      <c r="G364" s="369"/>
      <c r="H364" s="369"/>
      <c r="I364" s="369"/>
      <c r="J364" s="369"/>
      <c r="K364" s="369"/>
      <c r="L364" s="369"/>
      <c r="M364" s="370"/>
      <c r="N364" s="366" t="s">
        <v>43</v>
      </c>
      <c r="O364" s="367"/>
      <c r="P364" s="367"/>
      <c r="Q364" s="367"/>
      <c r="R364" s="367"/>
      <c r="S364" s="367"/>
      <c r="T364" s="36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369"/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70"/>
      <c r="N365" s="366" t="s">
        <v>43</v>
      </c>
      <c r="O365" s="367"/>
      <c r="P365" s="367"/>
      <c r="Q365" s="367"/>
      <c r="R365" s="367"/>
      <c r="S365" s="367"/>
      <c r="T365" s="36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375" t="s">
        <v>76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362">
        <v>4607091384802</v>
      </c>
      <c r="E367" s="36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4"/>
      <c r="P367" s="364"/>
      <c r="Q367" s="364"/>
      <c r="R367" s="365"/>
      <c r="S367" s="38" t="s">
        <v>48</v>
      </c>
      <c r="T367" s="38" t="s">
        <v>48</v>
      </c>
      <c r="U367" s="39" t="s">
        <v>0</v>
      </c>
      <c r="V367" s="57">
        <v>100</v>
      </c>
      <c r="W367" s="54">
        <f>IFERROR(IF(V367="",0,CEILING((V367/$H367),1)*$H367),"")</f>
        <v>100.74</v>
      </c>
      <c r="X367" s="40">
        <f>IFERROR(IF(W367=0,"",ROUNDUP(W367/H367,0)*0.00753),"")</f>
        <v>0.17319000000000001</v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519</v>
      </c>
      <c r="B368" s="61" t="s">
        <v>520</v>
      </c>
      <c r="C368" s="35">
        <v>4301031140</v>
      </c>
      <c r="D368" s="362">
        <v>4607091384826</v>
      </c>
      <c r="E368" s="36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4"/>
      <c r="P368" s="364"/>
      <c r="Q368" s="364"/>
      <c r="R368" s="36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9"/>
      <c r="B369" s="369"/>
      <c r="C369" s="369"/>
      <c r="D369" s="369"/>
      <c r="E369" s="369"/>
      <c r="F369" s="369"/>
      <c r="G369" s="369"/>
      <c r="H369" s="369"/>
      <c r="I369" s="369"/>
      <c r="J369" s="369"/>
      <c r="K369" s="369"/>
      <c r="L369" s="369"/>
      <c r="M369" s="370"/>
      <c r="N369" s="366" t="s">
        <v>43</v>
      </c>
      <c r="O369" s="367"/>
      <c r="P369" s="367"/>
      <c r="Q369" s="367"/>
      <c r="R369" s="367"/>
      <c r="S369" s="367"/>
      <c r="T369" s="368"/>
      <c r="U369" s="41" t="s">
        <v>42</v>
      </c>
      <c r="V369" s="42">
        <f>IFERROR(V367/H367,"0")+IFERROR(V368/H368,"0")</f>
        <v>22.831050228310502</v>
      </c>
      <c r="W369" s="42">
        <f>IFERROR(W367/H367,"0")+IFERROR(W368/H368,"0")</f>
        <v>23</v>
      </c>
      <c r="X369" s="42">
        <f>IFERROR(IF(X367="",0,X367),"0")+IFERROR(IF(X368="",0,X368),"0")</f>
        <v>0.17319000000000001</v>
      </c>
      <c r="Y369" s="65"/>
      <c r="Z369" s="65"/>
    </row>
    <row r="370" spans="1:53" x14ac:dyDescent="0.2">
      <c r="A370" s="369"/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70"/>
      <c r="N370" s="366" t="s">
        <v>43</v>
      </c>
      <c r="O370" s="367"/>
      <c r="P370" s="367"/>
      <c r="Q370" s="367"/>
      <c r="R370" s="367"/>
      <c r="S370" s="367"/>
      <c r="T370" s="368"/>
      <c r="U370" s="41" t="s">
        <v>0</v>
      </c>
      <c r="V370" s="42">
        <f>IFERROR(SUM(V367:V368),"0")</f>
        <v>100</v>
      </c>
      <c r="W370" s="42">
        <f>IFERROR(SUM(W367:W368),"0")</f>
        <v>100.74</v>
      </c>
      <c r="X370" s="41"/>
      <c r="Y370" s="65"/>
      <c r="Z370" s="65"/>
    </row>
    <row r="371" spans="1:53" ht="14.25" hidden="1" customHeight="1" x14ac:dyDescent="0.25">
      <c r="A371" s="375" t="s">
        <v>81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362">
        <v>4607091384246</v>
      </c>
      <c r="E372" s="36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4"/>
      <c r="P372" s="364"/>
      <c r="Q372" s="364"/>
      <c r="R372" s="365"/>
      <c r="S372" s="38" t="s">
        <v>48</v>
      </c>
      <c r="T372" s="38" t="s">
        <v>48</v>
      </c>
      <c r="U372" s="39" t="s">
        <v>0</v>
      </c>
      <c r="V372" s="57">
        <v>200</v>
      </c>
      <c r="W372" s="54">
        <f>IFERROR(IF(V372="",0,CEILING((V372/$H372),1)*$H372),"")</f>
        <v>202.79999999999998</v>
      </c>
      <c r="X372" s="40">
        <f>IFERROR(IF(W372=0,"",ROUNDUP(W372/H372,0)*0.02175),"")</f>
        <v>0.5655</v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523</v>
      </c>
      <c r="B373" s="61" t="s">
        <v>524</v>
      </c>
      <c r="C373" s="35">
        <v>4301051445</v>
      </c>
      <c r="D373" s="362">
        <v>4680115881976</v>
      </c>
      <c r="E373" s="36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4"/>
      <c r="P373" s="364"/>
      <c r="Q373" s="364"/>
      <c r="R373" s="36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525</v>
      </c>
      <c r="B374" s="61" t="s">
        <v>526</v>
      </c>
      <c r="C374" s="35">
        <v>4301051297</v>
      </c>
      <c r="D374" s="362">
        <v>4607091384253</v>
      </c>
      <c r="E374" s="36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4"/>
      <c r="P374" s="364"/>
      <c r="Q374" s="364"/>
      <c r="R374" s="36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527</v>
      </c>
      <c r="B375" s="61" t="s">
        <v>528</v>
      </c>
      <c r="C375" s="35">
        <v>4301051444</v>
      </c>
      <c r="D375" s="362">
        <v>4680115881969</v>
      </c>
      <c r="E375" s="36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4"/>
      <c r="P375" s="364"/>
      <c r="Q375" s="364"/>
      <c r="R375" s="36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9"/>
      <c r="B376" s="369"/>
      <c r="C376" s="369"/>
      <c r="D376" s="369"/>
      <c r="E376" s="369"/>
      <c r="F376" s="369"/>
      <c r="G376" s="369"/>
      <c r="H376" s="369"/>
      <c r="I376" s="369"/>
      <c r="J376" s="369"/>
      <c r="K376" s="369"/>
      <c r="L376" s="369"/>
      <c r="M376" s="370"/>
      <c r="N376" s="366" t="s">
        <v>43</v>
      </c>
      <c r="O376" s="367"/>
      <c r="P376" s="367"/>
      <c r="Q376" s="367"/>
      <c r="R376" s="367"/>
      <c r="S376" s="367"/>
      <c r="T376" s="368"/>
      <c r="U376" s="41" t="s">
        <v>42</v>
      </c>
      <c r="V376" s="42">
        <f>IFERROR(V372/H372,"0")+IFERROR(V373/H373,"0")+IFERROR(V374/H374,"0")+IFERROR(V375/H375,"0")</f>
        <v>25.641025641025642</v>
      </c>
      <c r="W376" s="42">
        <f>IFERROR(W372/H372,"0")+IFERROR(W373/H373,"0")+IFERROR(W374/H374,"0")+IFERROR(W375/H375,"0")</f>
        <v>26</v>
      </c>
      <c r="X376" s="42">
        <f>IFERROR(IF(X372="",0,X372),"0")+IFERROR(IF(X373="",0,X373),"0")+IFERROR(IF(X374="",0,X374),"0")+IFERROR(IF(X375="",0,X375),"0")</f>
        <v>0.5655</v>
      </c>
      <c r="Y376" s="65"/>
      <c r="Z376" s="65"/>
    </row>
    <row r="377" spans="1:53" x14ac:dyDescent="0.2">
      <c r="A377" s="369"/>
      <c r="B377" s="369"/>
      <c r="C377" s="369"/>
      <c r="D377" s="369"/>
      <c r="E377" s="369"/>
      <c r="F377" s="369"/>
      <c r="G377" s="369"/>
      <c r="H377" s="369"/>
      <c r="I377" s="369"/>
      <c r="J377" s="369"/>
      <c r="K377" s="369"/>
      <c r="L377" s="369"/>
      <c r="M377" s="370"/>
      <c r="N377" s="366" t="s">
        <v>43</v>
      </c>
      <c r="O377" s="367"/>
      <c r="P377" s="367"/>
      <c r="Q377" s="367"/>
      <c r="R377" s="367"/>
      <c r="S377" s="367"/>
      <c r="T377" s="368"/>
      <c r="U377" s="41" t="s">
        <v>0</v>
      </c>
      <c r="V377" s="42">
        <f>IFERROR(SUM(V372:V375),"0")</f>
        <v>200</v>
      </c>
      <c r="W377" s="42">
        <f>IFERROR(SUM(W372:W375),"0")</f>
        <v>202.79999999999998</v>
      </c>
      <c r="X377" s="41"/>
      <c r="Y377" s="65"/>
      <c r="Z377" s="65"/>
    </row>
    <row r="378" spans="1:53" ht="14.25" hidden="1" customHeight="1" x14ac:dyDescent="0.25">
      <c r="A378" s="375" t="s">
        <v>216</v>
      </c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64"/>
      <c r="Z378" s="64"/>
    </row>
    <row r="379" spans="1:53" ht="27" hidden="1" customHeight="1" x14ac:dyDescent="0.25">
      <c r="A379" s="61" t="s">
        <v>529</v>
      </c>
      <c r="B379" s="61" t="s">
        <v>530</v>
      </c>
      <c r="C379" s="35">
        <v>4301060322</v>
      </c>
      <c r="D379" s="362">
        <v>4607091389357</v>
      </c>
      <c r="E379" s="36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4"/>
      <c r="P379" s="364"/>
      <c r="Q379" s="364"/>
      <c r="R379" s="36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369"/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70"/>
      <c r="N380" s="366" t="s">
        <v>43</v>
      </c>
      <c r="O380" s="367"/>
      <c r="P380" s="367"/>
      <c r="Q380" s="367"/>
      <c r="R380" s="367"/>
      <c r="S380" s="367"/>
      <c r="T380" s="36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369"/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70"/>
      <c r="N381" s="366" t="s">
        <v>43</v>
      </c>
      <c r="O381" s="367"/>
      <c r="P381" s="367"/>
      <c r="Q381" s="367"/>
      <c r="R381" s="367"/>
      <c r="S381" s="367"/>
      <c r="T381" s="36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389" t="s">
        <v>531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53"/>
      <c r="Z382" s="53"/>
    </row>
    <row r="383" spans="1:53" ht="16.5" hidden="1" customHeight="1" x14ac:dyDescent="0.25">
      <c r="A383" s="390" t="s">
        <v>532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63"/>
      <c r="Z383" s="63"/>
    </row>
    <row r="384" spans="1:53" ht="14.25" hidden="1" customHeight="1" x14ac:dyDescent="0.25">
      <c r="A384" s="375" t="s">
        <v>118</v>
      </c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64"/>
      <c r="Z384" s="64"/>
    </row>
    <row r="385" spans="1:53" ht="27" hidden="1" customHeight="1" x14ac:dyDescent="0.25">
      <c r="A385" s="61" t="s">
        <v>533</v>
      </c>
      <c r="B385" s="61" t="s">
        <v>534</v>
      </c>
      <c r="C385" s="35">
        <v>4301011428</v>
      </c>
      <c r="D385" s="362">
        <v>4607091389708</v>
      </c>
      <c r="E385" s="36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4"/>
      <c r="P385" s="364"/>
      <c r="Q385" s="364"/>
      <c r="R385" s="36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535</v>
      </c>
      <c r="B386" s="61" t="s">
        <v>536</v>
      </c>
      <c r="C386" s="35">
        <v>4301011427</v>
      </c>
      <c r="D386" s="362">
        <v>4607091389692</v>
      </c>
      <c r="E386" s="36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4"/>
      <c r="P386" s="364"/>
      <c r="Q386" s="364"/>
      <c r="R386" s="36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369"/>
      <c r="B387" s="369"/>
      <c r="C387" s="369"/>
      <c r="D387" s="369"/>
      <c r="E387" s="369"/>
      <c r="F387" s="369"/>
      <c r="G387" s="369"/>
      <c r="H387" s="369"/>
      <c r="I387" s="369"/>
      <c r="J387" s="369"/>
      <c r="K387" s="369"/>
      <c r="L387" s="369"/>
      <c r="M387" s="370"/>
      <c r="N387" s="366" t="s">
        <v>43</v>
      </c>
      <c r="O387" s="367"/>
      <c r="P387" s="367"/>
      <c r="Q387" s="367"/>
      <c r="R387" s="367"/>
      <c r="S387" s="367"/>
      <c r="T387" s="36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369"/>
      <c r="B388" s="369"/>
      <c r="C388" s="369"/>
      <c r="D388" s="369"/>
      <c r="E388" s="369"/>
      <c r="F388" s="369"/>
      <c r="G388" s="369"/>
      <c r="H388" s="369"/>
      <c r="I388" s="369"/>
      <c r="J388" s="369"/>
      <c r="K388" s="369"/>
      <c r="L388" s="369"/>
      <c r="M388" s="370"/>
      <c r="N388" s="366" t="s">
        <v>43</v>
      </c>
      <c r="O388" s="367"/>
      <c r="P388" s="367"/>
      <c r="Q388" s="367"/>
      <c r="R388" s="367"/>
      <c r="S388" s="367"/>
      <c r="T388" s="36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375" t="s">
        <v>76</v>
      </c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362">
        <v>4607091389753</v>
      </c>
      <c r="E390" s="36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4"/>
      <c r="P390" s="364"/>
      <c r="Q390" s="364"/>
      <c r="R390" s="365"/>
      <c r="S390" s="38" t="s">
        <v>48</v>
      </c>
      <c r="T390" s="38" t="s">
        <v>48</v>
      </c>
      <c r="U390" s="39" t="s">
        <v>0</v>
      </c>
      <c r="V390" s="57">
        <v>100</v>
      </c>
      <c r="W390" s="54">
        <f t="shared" ref="W390:W402" si="18">IFERROR(IF(V390="",0,CEILING((V390/$H390),1)*$H390),"")</f>
        <v>100.80000000000001</v>
      </c>
      <c r="X390" s="40">
        <f>IFERROR(IF(W390=0,"",ROUNDUP(W390/H390,0)*0.00753),"")</f>
        <v>0.18071999999999999</v>
      </c>
      <c r="Y390" s="66" t="s">
        <v>48</v>
      </c>
      <c r="Z390" s="67" t="s">
        <v>48</v>
      </c>
      <c r="AD390" s="68"/>
      <c r="BA390" s="279" t="s">
        <v>66</v>
      </c>
    </row>
    <row r="391" spans="1:53" ht="27" hidden="1" customHeight="1" x14ac:dyDescent="0.25">
      <c r="A391" s="61" t="s">
        <v>539</v>
      </c>
      <c r="B391" s="61" t="s">
        <v>540</v>
      </c>
      <c r="C391" s="35">
        <v>4301031174</v>
      </c>
      <c r="D391" s="362">
        <v>4607091389760</v>
      </c>
      <c r="E391" s="36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4"/>
      <c r="P391" s="364"/>
      <c r="Q391" s="364"/>
      <c r="R391" s="36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362">
        <v>4607091389746</v>
      </c>
      <c r="E392" s="36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5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4"/>
      <c r="P392" s="364"/>
      <c r="Q392" s="364"/>
      <c r="R392" s="365"/>
      <c r="S392" s="38" t="s">
        <v>48</v>
      </c>
      <c r="T392" s="38" t="s">
        <v>48</v>
      </c>
      <c r="U392" s="39" t="s">
        <v>0</v>
      </c>
      <c r="V392" s="57">
        <v>400</v>
      </c>
      <c r="W392" s="54">
        <f t="shared" si="18"/>
        <v>403.20000000000005</v>
      </c>
      <c r="X392" s="40">
        <f>IFERROR(IF(W392=0,"",ROUNDUP(W392/H392,0)*0.00753),"")</f>
        <v>0.72287999999999997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543</v>
      </c>
      <c r="B393" s="61" t="s">
        <v>544</v>
      </c>
      <c r="C393" s="35">
        <v>4301031236</v>
      </c>
      <c r="D393" s="362">
        <v>4680115882928</v>
      </c>
      <c r="E393" s="36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4"/>
      <c r="P393" s="364"/>
      <c r="Q393" s="364"/>
      <c r="R393" s="36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545</v>
      </c>
      <c r="B394" s="61" t="s">
        <v>546</v>
      </c>
      <c r="C394" s="35">
        <v>4301031257</v>
      </c>
      <c r="D394" s="362">
        <v>4680115883147</v>
      </c>
      <c r="E394" s="36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4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4"/>
      <c r="P394" s="364"/>
      <c r="Q394" s="364"/>
      <c r="R394" s="36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547</v>
      </c>
      <c r="B395" s="61" t="s">
        <v>548</v>
      </c>
      <c r="C395" s="35">
        <v>4301031178</v>
      </c>
      <c r="D395" s="362">
        <v>4607091384338</v>
      </c>
      <c r="E395" s="36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4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4"/>
      <c r="P395" s="364"/>
      <c r="Q395" s="364"/>
      <c r="R395" s="36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549</v>
      </c>
      <c r="B396" s="61" t="s">
        <v>550</v>
      </c>
      <c r="C396" s="35">
        <v>4301031254</v>
      </c>
      <c r="D396" s="362">
        <v>4680115883154</v>
      </c>
      <c r="E396" s="36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4"/>
      <c r="P396" s="364"/>
      <c r="Q396" s="364"/>
      <c r="R396" s="36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551</v>
      </c>
      <c r="B397" s="61" t="s">
        <v>552</v>
      </c>
      <c r="C397" s="35">
        <v>4301031171</v>
      </c>
      <c r="D397" s="362">
        <v>4607091389524</v>
      </c>
      <c r="E397" s="36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4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4"/>
      <c r="P397" s="364"/>
      <c r="Q397" s="364"/>
      <c r="R397" s="36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553</v>
      </c>
      <c r="B398" s="61" t="s">
        <v>554</v>
      </c>
      <c r="C398" s="35">
        <v>4301031258</v>
      </c>
      <c r="D398" s="362">
        <v>4680115883161</v>
      </c>
      <c r="E398" s="36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4"/>
      <c r="P398" s="364"/>
      <c r="Q398" s="364"/>
      <c r="R398" s="36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555</v>
      </c>
      <c r="B399" s="61" t="s">
        <v>556</v>
      </c>
      <c r="C399" s="35">
        <v>4301031170</v>
      </c>
      <c r="D399" s="362">
        <v>4607091384345</v>
      </c>
      <c r="E399" s="36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4"/>
      <c r="P399" s="364"/>
      <c r="Q399" s="364"/>
      <c r="R399" s="36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557</v>
      </c>
      <c r="B400" s="61" t="s">
        <v>558</v>
      </c>
      <c r="C400" s="35">
        <v>4301031256</v>
      </c>
      <c r="D400" s="362">
        <v>4680115883178</v>
      </c>
      <c r="E400" s="36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4"/>
      <c r="P400" s="364"/>
      <c r="Q400" s="364"/>
      <c r="R400" s="36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559</v>
      </c>
      <c r="B401" s="61" t="s">
        <v>560</v>
      </c>
      <c r="C401" s="35">
        <v>4301031172</v>
      </c>
      <c r="D401" s="362">
        <v>4607091389531</v>
      </c>
      <c r="E401" s="36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4"/>
      <c r="P401" s="364"/>
      <c r="Q401" s="364"/>
      <c r="R401" s="36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561</v>
      </c>
      <c r="B402" s="61" t="s">
        <v>562</v>
      </c>
      <c r="C402" s="35">
        <v>4301031255</v>
      </c>
      <c r="D402" s="362">
        <v>4680115883185</v>
      </c>
      <c r="E402" s="36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4"/>
      <c r="P402" s="364"/>
      <c r="Q402" s="364"/>
      <c r="R402" s="36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9"/>
      <c r="B403" s="369"/>
      <c r="C403" s="369"/>
      <c r="D403" s="369"/>
      <c r="E403" s="369"/>
      <c r="F403" s="369"/>
      <c r="G403" s="369"/>
      <c r="H403" s="369"/>
      <c r="I403" s="369"/>
      <c r="J403" s="369"/>
      <c r="K403" s="369"/>
      <c r="L403" s="369"/>
      <c r="M403" s="370"/>
      <c r="N403" s="366" t="s">
        <v>43</v>
      </c>
      <c r="O403" s="367"/>
      <c r="P403" s="367"/>
      <c r="Q403" s="367"/>
      <c r="R403" s="367"/>
      <c r="S403" s="367"/>
      <c r="T403" s="36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119.04761904761905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0.90359999999999996</v>
      </c>
      <c r="Y403" s="65"/>
      <c r="Z403" s="65"/>
    </row>
    <row r="404" spans="1:53" x14ac:dyDescent="0.2">
      <c r="A404" s="369"/>
      <c r="B404" s="369"/>
      <c r="C404" s="369"/>
      <c r="D404" s="369"/>
      <c r="E404" s="369"/>
      <c r="F404" s="369"/>
      <c r="G404" s="369"/>
      <c r="H404" s="369"/>
      <c r="I404" s="369"/>
      <c r="J404" s="369"/>
      <c r="K404" s="369"/>
      <c r="L404" s="369"/>
      <c r="M404" s="370"/>
      <c r="N404" s="366" t="s">
        <v>43</v>
      </c>
      <c r="O404" s="367"/>
      <c r="P404" s="367"/>
      <c r="Q404" s="367"/>
      <c r="R404" s="367"/>
      <c r="S404" s="367"/>
      <c r="T404" s="368"/>
      <c r="U404" s="41" t="s">
        <v>0</v>
      </c>
      <c r="V404" s="42">
        <f>IFERROR(SUM(V390:V402),"0")</f>
        <v>500</v>
      </c>
      <c r="W404" s="42">
        <f>IFERROR(SUM(W390:W402),"0")</f>
        <v>504.00000000000006</v>
      </c>
      <c r="X404" s="41"/>
      <c r="Y404" s="65"/>
      <c r="Z404" s="65"/>
    </row>
    <row r="405" spans="1:53" ht="14.25" hidden="1" customHeight="1" x14ac:dyDescent="0.25">
      <c r="A405" s="375" t="s">
        <v>81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64"/>
      <c r="Z405" s="64"/>
    </row>
    <row r="406" spans="1:53" ht="27" hidden="1" customHeight="1" x14ac:dyDescent="0.25">
      <c r="A406" s="61" t="s">
        <v>563</v>
      </c>
      <c r="B406" s="61" t="s">
        <v>564</v>
      </c>
      <c r="C406" s="35">
        <v>4301051258</v>
      </c>
      <c r="D406" s="362">
        <v>4607091389685</v>
      </c>
      <c r="E406" s="36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4"/>
      <c r="P406" s="364"/>
      <c r="Q406" s="364"/>
      <c r="R406" s="36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565</v>
      </c>
      <c r="B407" s="61" t="s">
        <v>566</v>
      </c>
      <c r="C407" s="35">
        <v>4301051431</v>
      </c>
      <c r="D407" s="362">
        <v>4607091389654</v>
      </c>
      <c r="E407" s="36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4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4"/>
      <c r="P407" s="364"/>
      <c r="Q407" s="364"/>
      <c r="R407" s="36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567</v>
      </c>
      <c r="B408" s="61" t="s">
        <v>568</v>
      </c>
      <c r="C408" s="35">
        <v>4301051284</v>
      </c>
      <c r="D408" s="362">
        <v>4607091384352</v>
      </c>
      <c r="E408" s="36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4"/>
      <c r="P408" s="364"/>
      <c r="Q408" s="364"/>
      <c r="R408" s="36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569</v>
      </c>
      <c r="B409" s="61" t="s">
        <v>570</v>
      </c>
      <c r="C409" s="35">
        <v>4301051257</v>
      </c>
      <c r="D409" s="362">
        <v>4607091389661</v>
      </c>
      <c r="E409" s="36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4"/>
      <c r="P409" s="364"/>
      <c r="Q409" s="364"/>
      <c r="R409" s="36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369"/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70"/>
      <c r="N410" s="366" t="s">
        <v>43</v>
      </c>
      <c r="O410" s="367"/>
      <c r="P410" s="367"/>
      <c r="Q410" s="367"/>
      <c r="R410" s="367"/>
      <c r="S410" s="367"/>
      <c r="T410" s="36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369"/>
      <c r="B411" s="369"/>
      <c r="C411" s="369"/>
      <c r="D411" s="369"/>
      <c r="E411" s="369"/>
      <c r="F411" s="369"/>
      <c r="G411" s="369"/>
      <c r="H411" s="369"/>
      <c r="I411" s="369"/>
      <c r="J411" s="369"/>
      <c r="K411" s="369"/>
      <c r="L411" s="369"/>
      <c r="M411" s="370"/>
      <c r="N411" s="366" t="s">
        <v>43</v>
      </c>
      <c r="O411" s="367"/>
      <c r="P411" s="367"/>
      <c r="Q411" s="367"/>
      <c r="R411" s="367"/>
      <c r="S411" s="367"/>
      <c r="T411" s="36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375" t="s">
        <v>216</v>
      </c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64"/>
      <c r="Z412" s="64"/>
    </row>
    <row r="413" spans="1:53" ht="27" hidden="1" customHeight="1" x14ac:dyDescent="0.25">
      <c r="A413" s="61" t="s">
        <v>571</v>
      </c>
      <c r="B413" s="61" t="s">
        <v>572</v>
      </c>
      <c r="C413" s="35">
        <v>4301060352</v>
      </c>
      <c r="D413" s="362">
        <v>4680115881648</v>
      </c>
      <c r="E413" s="36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4"/>
      <c r="P413" s="364"/>
      <c r="Q413" s="364"/>
      <c r="R413" s="36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369"/>
      <c r="B414" s="369"/>
      <c r="C414" s="369"/>
      <c r="D414" s="369"/>
      <c r="E414" s="369"/>
      <c r="F414" s="369"/>
      <c r="G414" s="369"/>
      <c r="H414" s="369"/>
      <c r="I414" s="369"/>
      <c r="J414" s="369"/>
      <c r="K414" s="369"/>
      <c r="L414" s="369"/>
      <c r="M414" s="370"/>
      <c r="N414" s="366" t="s">
        <v>43</v>
      </c>
      <c r="O414" s="367"/>
      <c r="P414" s="367"/>
      <c r="Q414" s="367"/>
      <c r="R414" s="367"/>
      <c r="S414" s="367"/>
      <c r="T414" s="36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369"/>
      <c r="B415" s="369"/>
      <c r="C415" s="369"/>
      <c r="D415" s="369"/>
      <c r="E415" s="369"/>
      <c r="F415" s="369"/>
      <c r="G415" s="369"/>
      <c r="H415" s="369"/>
      <c r="I415" s="369"/>
      <c r="J415" s="369"/>
      <c r="K415" s="369"/>
      <c r="L415" s="369"/>
      <c r="M415" s="370"/>
      <c r="N415" s="366" t="s">
        <v>43</v>
      </c>
      <c r="O415" s="367"/>
      <c r="P415" s="367"/>
      <c r="Q415" s="367"/>
      <c r="R415" s="367"/>
      <c r="S415" s="367"/>
      <c r="T415" s="36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375" t="s">
        <v>96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4"/>
      <c r="Z416" s="64"/>
    </row>
    <row r="417" spans="1:53" ht="27" hidden="1" customHeight="1" x14ac:dyDescent="0.25">
      <c r="A417" s="61" t="s">
        <v>573</v>
      </c>
      <c r="B417" s="61" t="s">
        <v>574</v>
      </c>
      <c r="C417" s="35">
        <v>4301032046</v>
      </c>
      <c r="D417" s="362">
        <v>4680115884359</v>
      </c>
      <c r="E417" s="36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43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4"/>
      <c r="P417" s="364"/>
      <c r="Q417" s="364"/>
      <c r="R417" s="36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577</v>
      </c>
      <c r="B418" s="61" t="s">
        <v>578</v>
      </c>
      <c r="C418" s="35">
        <v>4301032045</v>
      </c>
      <c r="D418" s="362">
        <v>4680115884335</v>
      </c>
      <c r="E418" s="36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4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4"/>
      <c r="P418" s="364"/>
      <c r="Q418" s="364"/>
      <c r="R418" s="36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579</v>
      </c>
      <c r="B419" s="61" t="s">
        <v>580</v>
      </c>
      <c r="C419" s="35">
        <v>4301032047</v>
      </c>
      <c r="D419" s="362">
        <v>4680115884342</v>
      </c>
      <c r="E419" s="362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4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4"/>
      <c r="P419" s="364"/>
      <c r="Q419" s="364"/>
      <c r="R419" s="36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581</v>
      </c>
      <c r="B420" s="61" t="s">
        <v>582</v>
      </c>
      <c r="C420" s="35">
        <v>4301170011</v>
      </c>
      <c r="D420" s="362">
        <v>4680115884113</v>
      </c>
      <c r="E420" s="362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4"/>
      <c r="P420" s="364"/>
      <c r="Q420" s="364"/>
      <c r="R420" s="365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369"/>
      <c r="B421" s="369"/>
      <c r="C421" s="369"/>
      <c r="D421" s="369"/>
      <c r="E421" s="369"/>
      <c r="F421" s="369"/>
      <c r="G421" s="369"/>
      <c r="H421" s="369"/>
      <c r="I421" s="369"/>
      <c r="J421" s="369"/>
      <c r="K421" s="369"/>
      <c r="L421" s="369"/>
      <c r="M421" s="370"/>
      <c r="N421" s="366" t="s">
        <v>43</v>
      </c>
      <c r="O421" s="367"/>
      <c r="P421" s="367"/>
      <c r="Q421" s="367"/>
      <c r="R421" s="367"/>
      <c r="S421" s="367"/>
      <c r="T421" s="368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hidden="1" x14ac:dyDescent="0.2">
      <c r="A422" s="369"/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70"/>
      <c r="N422" s="366" t="s">
        <v>43</v>
      </c>
      <c r="O422" s="367"/>
      <c r="P422" s="367"/>
      <c r="Q422" s="367"/>
      <c r="R422" s="367"/>
      <c r="S422" s="367"/>
      <c r="T422" s="368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hidden="1" customHeight="1" x14ac:dyDescent="0.25">
      <c r="A423" s="390" t="s">
        <v>583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63"/>
      <c r="Z423" s="63"/>
    </row>
    <row r="424" spans="1:53" ht="14.25" hidden="1" customHeight="1" x14ac:dyDescent="0.25">
      <c r="A424" s="375" t="s">
        <v>110</v>
      </c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64"/>
      <c r="Z424" s="64"/>
    </row>
    <row r="425" spans="1:53" ht="27" hidden="1" customHeight="1" x14ac:dyDescent="0.25">
      <c r="A425" s="61" t="s">
        <v>584</v>
      </c>
      <c r="B425" s="61" t="s">
        <v>585</v>
      </c>
      <c r="C425" s="35">
        <v>4301020196</v>
      </c>
      <c r="D425" s="362">
        <v>4607091389388</v>
      </c>
      <c r="E425" s="362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4"/>
      <c r="P425" s="364"/>
      <c r="Q425" s="364"/>
      <c r="R425" s="36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586</v>
      </c>
      <c r="B426" s="61" t="s">
        <v>587</v>
      </c>
      <c r="C426" s="35">
        <v>4301020185</v>
      </c>
      <c r="D426" s="362">
        <v>4607091389364</v>
      </c>
      <c r="E426" s="362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4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4"/>
      <c r="P426" s="364"/>
      <c r="Q426" s="364"/>
      <c r="R426" s="365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369"/>
      <c r="B427" s="369"/>
      <c r="C427" s="369"/>
      <c r="D427" s="369"/>
      <c r="E427" s="369"/>
      <c r="F427" s="369"/>
      <c r="G427" s="369"/>
      <c r="H427" s="369"/>
      <c r="I427" s="369"/>
      <c r="J427" s="369"/>
      <c r="K427" s="369"/>
      <c r="L427" s="369"/>
      <c r="M427" s="370"/>
      <c r="N427" s="366" t="s">
        <v>43</v>
      </c>
      <c r="O427" s="367"/>
      <c r="P427" s="367"/>
      <c r="Q427" s="367"/>
      <c r="R427" s="367"/>
      <c r="S427" s="367"/>
      <c r="T427" s="368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369"/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70"/>
      <c r="N428" s="366" t="s">
        <v>43</v>
      </c>
      <c r="O428" s="367"/>
      <c r="P428" s="367"/>
      <c r="Q428" s="367"/>
      <c r="R428" s="367"/>
      <c r="S428" s="367"/>
      <c r="T428" s="368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375" t="s">
        <v>76</v>
      </c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362">
        <v>4607091389739</v>
      </c>
      <c r="E430" s="362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4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4"/>
      <c r="P430" s="364"/>
      <c r="Q430" s="364"/>
      <c r="R430" s="365"/>
      <c r="S430" s="38" t="s">
        <v>48</v>
      </c>
      <c r="T430" s="38" t="s">
        <v>48</v>
      </c>
      <c r="U430" s="39" t="s">
        <v>0</v>
      </c>
      <c r="V430" s="57">
        <v>350</v>
      </c>
      <c r="W430" s="54">
        <f t="shared" ref="W430:W436" si="20">IFERROR(IF(V430="",0,CEILING((V430/$H430),1)*$H430),"")</f>
        <v>352.8</v>
      </c>
      <c r="X430" s="40">
        <f>IFERROR(IF(W430=0,"",ROUNDUP(W430/H430,0)*0.00753),"")</f>
        <v>0.63251999999999997</v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590</v>
      </c>
      <c r="B431" s="61" t="s">
        <v>591</v>
      </c>
      <c r="C431" s="35">
        <v>4301031247</v>
      </c>
      <c r="D431" s="362">
        <v>4680115883048</v>
      </c>
      <c r="E431" s="362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4"/>
      <c r="P431" s="364"/>
      <c r="Q431" s="364"/>
      <c r="R431" s="36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592</v>
      </c>
      <c r="B432" s="61" t="s">
        <v>593</v>
      </c>
      <c r="C432" s="35">
        <v>4301031176</v>
      </c>
      <c r="D432" s="362">
        <v>4607091389425</v>
      </c>
      <c r="E432" s="362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4"/>
      <c r="P432" s="364"/>
      <c r="Q432" s="364"/>
      <c r="R432" s="36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594</v>
      </c>
      <c r="B433" s="61" t="s">
        <v>595</v>
      </c>
      <c r="C433" s="35">
        <v>4301031215</v>
      </c>
      <c r="D433" s="362">
        <v>4680115882911</v>
      </c>
      <c r="E433" s="362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4"/>
      <c r="P433" s="364"/>
      <c r="Q433" s="364"/>
      <c r="R433" s="36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596</v>
      </c>
      <c r="B434" s="61" t="s">
        <v>597</v>
      </c>
      <c r="C434" s="35">
        <v>4301031167</v>
      </c>
      <c r="D434" s="362">
        <v>4680115880771</v>
      </c>
      <c r="E434" s="362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4"/>
      <c r="P434" s="364"/>
      <c r="Q434" s="364"/>
      <c r="R434" s="36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598</v>
      </c>
      <c r="B435" s="61" t="s">
        <v>599</v>
      </c>
      <c r="C435" s="35">
        <v>4301031173</v>
      </c>
      <c r="D435" s="362">
        <v>4607091389500</v>
      </c>
      <c r="E435" s="36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4"/>
      <c r="P435" s="364"/>
      <c r="Q435" s="364"/>
      <c r="R435" s="36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600</v>
      </c>
      <c r="B436" s="61" t="s">
        <v>601</v>
      </c>
      <c r="C436" s="35">
        <v>4301031103</v>
      </c>
      <c r="D436" s="362">
        <v>4680115881983</v>
      </c>
      <c r="E436" s="362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4"/>
      <c r="P436" s="364"/>
      <c r="Q436" s="364"/>
      <c r="R436" s="365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369"/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70"/>
      <c r="N437" s="366" t="s">
        <v>43</v>
      </c>
      <c r="O437" s="367"/>
      <c r="P437" s="367"/>
      <c r="Q437" s="367"/>
      <c r="R437" s="367"/>
      <c r="S437" s="367"/>
      <c r="T437" s="368"/>
      <c r="U437" s="41" t="s">
        <v>42</v>
      </c>
      <c r="V437" s="42">
        <f>IFERROR(V430/H430,"0")+IFERROR(V431/H431,"0")+IFERROR(V432/H432,"0")+IFERROR(V433/H433,"0")+IFERROR(V434/H434,"0")+IFERROR(V435/H435,"0")+IFERROR(V436/H436,"0")</f>
        <v>83.333333333333329</v>
      </c>
      <c r="W437" s="42">
        <f>IFERROR(W430/H430,"0")+IFERROR(W431/H431,"0")+IFERROR(W432/H432,"0")+IFERROR(W433/H433,"0")+IFERROR(W434/H434,"0")+IFERROR(W435/H435,"0")+IFERROR(W436/H436,"0")</f>
        <v>84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0.63251999999999997</v>
      </c>
      <c r="Y437" s="65"/>
      <c r="Z437" s="65"/>
    </row>
    <row r="438" spans="1:53" x14ac:dyDescent="0.2">
      <c r="A438" s="369"/>
      <c r="B438" s="369"/>
      <c r="C438" s="369"/>
      <c r="D438" s="369"/>
      <c r="E438" s="369"/>
      <c r="F438" s="369"/>
      <c r="G438" s="369"/>
      <c r="H438" s="369"/>
      <c r="I438" s="369"/>
      <c r="J438" s="369"/>
      <c r="K438" s="369"/>
      <c r="L438" s="369"/>
      <c r="M438" s="370"/>
      <c r="N438" s="366" t="s">
        <v>43</v>
      </c>
      <c r="O438" s="367"/>
      <c r="P438" s="367"/>
      <c r="Q438" s="367"/>
      <c r="R438" s="367"/>
      <c r="S438" s="367"/>
      <c r="T438" s="368"/>
      <c r="U438" s="41" t="s">
        <v>0</v>
      </c>
      <c r="V438" s="42">
        <f>IFERROR(SUM(V430:V436),"0")</f>
        <v>350</v>
      </c>
      <c r="W438" s="42">
        <f>IFERROR(SUM(W430:W436),"0")</f>
        <v>352.8</v>
      </c>
      <c r="X438" s="41"/>
      <c r="Y438" s="65"/>
      <c r="Z438" s="65"/>
    </row>
    <row r="439" spans="1:53" ht="14.25" hidden="1" customHeight="1" x14ac:dyDescent="0.25">
      <c r="A439" s="375" t="s">
        <v>105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64"/>
      <c r="Z439" s="64"/>
    </row>
    <row r="440" spans="1:53" ht="27" hidden="1" customHeight="1" x14ac:dyDescent="0.25">
      <c r="A440" s="61" t="s">
        <v>602</v>
      </c>
      <c r="B440" s="61" t="s">
        <v>603</v>
      </c>
      <c r="C440" s="35">
        <v>4301170010</v>
      </c>
      <c r="D440" s="362">
        <v>4680115884090</v>
      </c>
      <c r="E440" s="362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4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4"/>
      <c r="P440" s="364"/>
      <c r="Q440" s="364"/>
      <c r="R440" s="365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369"/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70"/>
      <c r="N441" s="366" t="s">
        <v>43</v>
      </c>
      <c r="O441" s="367"/>
      <c r="P441" s="367"/>
      <c r="Q441" s="367"/>
      <c r="R441" s="367"/>
      <c r="S441" s="367"/>
      <c r="T441" s="368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369"/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69"/>
      <c r="M442" s="370"/>
      <c r="N442" s="366" t="s">
        <v>43</v>
      </c>
      <c r="O442" s="367"/>
      <c r="P442" s="367"/>
      <c r="Q442" s="367"/>
      <c r="R442" s="367"/>
      <c r="S442" s="367"/>
      <c r="T442" s="368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375" t="s">
        <v>604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64"/>
      <c r="Z443" s="64"/>
    </row>
    <row r="444" spans="1:53" ht="27" hidden="1" customHeight="1" x14ac:dyDescent="0.25">
      <c r="A444" s="61" t="s">
        <v>605</v>
      </c>
      <c r="B444" s="61" t="s">
        <v>606</v>
      </c>
      <c r="C444" s="35">
        <v>4301040357</v>
      </c>
      <c r="D444" s="362">
        <v>4680115884564</v>
      </c>
      <c r="E444" s="362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4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4"/>
      <c r="P444" s="364"/>
      <c r="Q444" s="364"/>
      <c r="R444" s="365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369"/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70"/>
      <c r="N445" s="366" t="s">
        <v>43</v>
      </c>
      <c r="O445" s="367"/>
      <c r="P445" s="367"/>
      <c r="Q445" s="367"/>
      <c r="R445" s="367"/>
      <c r="S445" s="367"/>
      <c r="T445" s="368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369"/>
      <c r="B446" s="369"/>
      <c r="C446" s="369"/>
      <c r="D446" s="369"/>
      <c r="E446" s="369"/>
      <c r="F446" s="369"/>
      <c r="G446" s="369"/>
      <c r="H446" s="369"/>
      <c r="I446" s="369"/>
      <c r="J446" s="369"/>
      <c r="K446" s="369"/>
      <c r="L446" s="369"/>
      <c r="M446" s="370"/>
      <c r="N446" s="366" t="s">
        <v>43</v>
      </c>
      <c r="O446" s="367"/>
      <c r="P446" s="367"/>
      <c r="Q446" s="367"/>
      <c r="R446" s="367"/>
      <c r="S446" s="367"/>
      <c r="T446" s="368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389" t="s">
        <v>607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53"/>
      <c r="Z447" s="53"/>
    </row>
    <row r="448" spans="1:53" ht="16.5" hidden="1" customHeight="1" x14ac:dyDescent="0.25">
      <c r="A448" s="390" t="s">
        <v>607</v>
      </c>
      <c r="B448" s="390"/>
      <c r="C448" s="390"/>
      <c r="D448" s="390"/>
      <c r="E448" s="390"/>
      <c r="F448" s="390"/>
      <c r="G448" s="390"/>
      <c r="H448" s="390"/>
      <c r="I448" s="390"/>
      <c r="J448" s="390"/>
      <c r="K448" s="390"/>
      <c r="L448" s="390"/>
      <c r="M448" s="390"/>
      <c r="N448" s="390"/>
      <c r="O448" s="390"/>
      <c r="P448" s="390"/>
      <c r="Q448" s="390"/>
      <c r="R448" s="390"/>
      <c r="S448" s="390"/>
      <c r="T448" s="390"/>
      <c r="U448" s="390"/>
      <c r="V448" s="390"/>
      <c r="W448" s="390"/>
      <c r="X448" s="390"/>
      <c r="Y448" s="63"/>
      <c r="Z448" s="63"/>
    </row>
    <row r="449" spans="1:53" ht="14.25" hidden="1" customHeight="1" x14ac:dyDescent="0.25">
      <c r="A449" s="375" t="s">
        <v>118</v>
      </c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64"/>
      <c r="Z449" s="64"/>
    </row>
    <row r="450" spans="1:53" ht="27" hidden="1" customHeight="1" x14ac:dyDescent="0.25">
      <c r="A450" s="61" t="s">
        <v>608</v>
      </c>
      <c r="B450" s="61" t="s">
        <v>609</v>
      </c>
      <c r="C450" s="35">
        <v>4301011371</v>
      </c>
      <c r="D450" s="362">
        <v>4607091389067</v>
      </c>
      <c r="E450" s="36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42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4"/>
      <c r="P450" s="364"/>
      <c r="Q450" s="364"/>
      <c r="R450" s="36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608</v>
      </c>
      <c r="B451" s="61" t="s">
        <v>610</v>
      </c>
      <c r="C451" s="35">
        <v>4301011795</v>
      </c>
      <c r="D451" s="362">
        <v>4607091389067</v>
      </c>
      <c r="E451" s="36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22" t="s">
        <v>611</v>
      </c>
      <c r="O451" s="364"/>
      <c r="P451" s="364"/>
      <c r="Q451" s="364"/>
      <c r="R451" s="36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362">
        <v>4607091383522</v>
      </c>
      <c r="E452" s="36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4"/>
      <c r="P452" s="364"/>
      <c r="Q452" s="364"/>
      <c r="R452" s="365"/>
      <c r="S452" s="38" t="s">
        <v>48</v>
      </c>
      <c r="T452" s="38" t="s">
        <v>48</v>
      </c>
      <c r="U452" s="39" t="s">
        <v>0</v>
      </c>
      <c r="V452" s="57">
        <v>200</v>
      </c>
      <c r="W452" s="54">
        <f t="shared" si="21"/>
        <v>200.64000000000001</v>
      </c>
      <c r="X452" s="40">
        <f t="shared" si="22"/>
        <v>0.45448</v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612</v>
      </c>
      <c r="B453" s="61" t="s">
        <v>614</v>
      </c>
      <c r="C453" s="35">
        <v>4301011779</v>
      </c>
      <c r="D453" s="362">
        <v>4607091383522</v>
      </c>
      <c r="E453" s="36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7" t="s">
        <v>615</v>
      </c>
      <c r="O453" s="364"/>
      <c r="P453" s="364"/>
      <c r="Q453" s="364"/>
      <c r="R453" s="36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hidden="1" customHeight="1" x14ac:dyDescent="0.25">
      <c r="A454" s="61" t="s">
        <v>616</v>
      </c>
      <c r="B454" s="61" t="s">
        <v>617</v>
      </c>
      <c r="C454" s="35">
        <v>4301011785</v>
      </c>
      <c r="D454" s="362">
        <v>4607091384437</v>
      </c>
      <c r="E454" s="36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8" t="s">
        <v>618</v>
      </c>
      <c r="O454" s="364"/>
      <c r="P454" s="364"/>
      <c r="Q454" s="364"/>
      <c r="R454" s="36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hidden="1" customHeight="1" x14ac:dyDescent="0.25">
      <c r="A455" s="61" t="s">
        <v>619</v>
      </c>
      <c r="B455" s="61" t="s">
        <v>620</v>
      </c>
      <c r="C455" s="35">
        <v>4301011774</v>
      </c>
      <c r="D455" s="362">
        <v>4680115884502</v>
      </c>
      <c r="E455" s="36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9" t="s">
        <v>621</v>
      </c>
      <c r="O455" s="364"/>
      <c r="P455" s="364"/>
      <c r="Q455" s="364"/>
      <c r="R455" s="36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362">
        <v>4607091389104</v>
      </c>
      <c r="E456" s="36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2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4"/>
      <c r="P456" s="364"/>
      <c r="Q456" s="364"/>
      <c r="R456" s="365"/>
      <c r="S456" s="38" t="s">
        <v>48</v>
      </c>
      <c r="T456" s="38" t="s">
        <v>48</v>
      </c>
      <c r="U456" s="39" t="s">
        <v>0</v>
      </c>
      <c r="V456" s="57">
        <v>370</v>
      </c>
      <c r="W456" s="54">
        <f t="shared" si="21"/>
        <v>374.88</v>
      </c>
      <c r="X456" s="40">
        <f t="shared" si="22"/>
        <v>0.84916000000000003</v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622</v>
      </c>
      <c r="B457" s="61" t="s">
        <v>624</v>
      </c>
      <c r="C457" s="35">
        <v>4301011771</v>
      </c>
      <c r="D457" s="362">
        <v>4607091389104</v>
      </c>
      <c r="E457" s="36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411" t="s">
        <v>625</v>
      </c>
      <c r="O457" s="364"/>
      <c r="P457" s="364"/>
      <c r="Q457" s="364"/>
      <c r="R457" s="36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hidden="1" customHeight="1" x14ac:dyDescent="0.25">
      <c r="A458" s="61" t="s">
        <v>626</v>
      </c>
      <c r="B458" s="61" t="s">
        <v>627</v>
      </c>
      <c r="C458" s="35">
        <v>4301011799</v>
      </c>
      <c r="D458" s="362">
        <v>4680115884519</v>
      </c>
      <c r="E458" s="36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412" t="s">
        <v>628</v>
      </c>
      <c r="O458" s="364"/>
      <c r="P458" s="364"/>
      <c r="Q458" s="364"/>
      <c r="R458" s="36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630</v>
      </c>
      <c r="C459" s="35">
        <v>4301011367</v>
      </c>
      <c r="D459" s="362">
        <v>4680115880603</v>
      </c>
      <c r="E459" s="36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4"/>
      <c r="P459" s="364"/>
      <c r="Q459" s="364"/>
      <c r="R459" s="36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629</v>
      </c>
      <c r="B460" s="61" t="s">
        <v>631</v>
      </c>
      <c r="C460" s="35">
        <v>4301011778</v>
      </c>
      <c r="D460" s="362">
        <v>4680115880603</v>
      </c>
      <c r="E460" s="36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14" t="s">
        <v>632</v>
      </c>
      <c r="O460" s="364"/>
      <c r="P460" s="364"/>
      <c r="Q460" s="364"/>
      <c r="R460" s="36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633</v>
      </c>
      <c r="B461" s="61" t="s">
        <v>634</v>
      </c>
      <c r="C461" s="35">
        <v>4301011168</v>
      </c>
      <c r="D461" s="362">
        <v>4607091389999</v>
      </c>
      <c r="E461" s="36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4"/>
      <c r="P461" s="364"/>
      <c r="Q461" s="364"/>
      <c r="R461" s="36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633</v>
      </c>
      <c r="B462" s="61" t="s">
        <v>635</v>
      </c>
      <c r="C462" s="35">
        <v>4301011775</v>
      </c>
      <c r="D462" s="362">
        <v>4607091389999</v>
      </c>
      <c r="E462" s="36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">
        <v>636</v>
      </c>
      <c r="O462" s="364"/>
      <c r="P462" s="364"/>
      <c r="Q462" s="364"/>
      <c r="R462" s="365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637</v>
      </c>
      <c r="B463" s="61" t="s">
        <v>638</v>
      </c>
      <c r="C463" s="35">
        <v>4301011372</v>
      </c>
      <c r="D463" s="362">
        <v>4680115882782</v>
      </c>
      <c r="E463" s="362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4"/>
      <c r="P463" s="364"/>
      <c r="Q463" s="364"/>
      <c r="R463" s="365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hidden="1" customHeight="1" x14ac:dyDescent="0.25">
      <c r="A464" s="61" t="s">
        <v>637</v>
      </c>
      <c r="B464" s="61" t="s">
        <v>639</v>
      </c>
      <c r="C464" s="35">
        <v>4301011770</v>
      </c>
      <c r="D464" s="362">
        <v>4680115882782</v>
      </c>
      <c r="E464" s="36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408" t="s">
        <v>640</v>
      </c>
      <c r="O464" s="364"/>
      <c r="P464" s="364"/>
      <c r="Q464" s="364"/>
      <c r="R464" s="365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641</v>
      </c>
      <c r="B465" s="61" t="s">
        <v>642</v>
      </c>
      <c r="C465" s="35">
        <v>4301011190</v>
      </c>
      <c r="D465" s="362">
        <v>4607091389098</v>
      </c>
      <c r="E465" s="362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4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4"/>
      <c r="P465" s="364"/>
      <c r="Q465" s="364"/>
      <c r="R465" s="365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643</v>
      </c>
      <c r="B466" s="61" t="s">
        <v>644</v>
      </c>
      <c r="C466" s="35">
        <v>4301011366</v>
      </c>
      <c r="D466" s="362">
        <v>4607091389982</v>
      </c>
      <c r="E466" s="36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4"/>
      <c r="P466" s="364"/>
      <c r="Q466" s="364"/>
      <c r="R466" s="365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hidden="1" customHeight="1" x14ac:dyDescent="0.25">
      <c r="A467" s="61" t="s">
        <v>643</v>
      </c>
      <c r="B467" s="61" t="s">
        <v>645</v>
      </c>
      <c r="C467" s="35">
        <v>4301011784</v>
      </c>
      <c r="D467" s="362">
        <v>4607091389982</v>
      </c>
      <c r="E467" s="362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403" t="s">
        <v>646</v>
      </c>
      <c r="O467" s="364"/>
      <c r="P467" s="364"/>
      <c r="Q467" s="364"/>
      <c r="R467" s="365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369"/>
      <c r="B468" s="369"/>
      <c r="C468" s="369"/>
      <c r="D468" s="369"/>
      <c r="E468" s="369"/>
      <c r="F468" s="369"/>
      <c r="G468" s="369"/>
      <c r="H468" s="369"/>
      <c r="I468" s="369"/>
      <c r="J468" s="369"/>
      <c r="K468" s="369"/>
      <c r="L468" s="369"/>
      <c r="M468" s="370"/>
      <c r="N468" s="366" t="s">
        <v>43</v>
      </c>
      <c r="O468" s="367"/>
      <c r="P468" s="367"/>
      <c r="Q468" s="367"/>
      <c r="R468" s="367"/>
      <c r="S468" s="367"/>
      <c r="T468" s="368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107.95454545454545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109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1.3036400000000001</v>
      </c>
      <c r="Y468" s="65"/>
      <c r="Z468" s="65"/>
    </row>
    <row r="469" spans="1:53" x14ac:dyDescent="0.2">
      <c r="A469" s="369"/>
      <c r="B469" s="369"/>
      <c r="C469" s="369"/>
      <c r="D469" s="369"/>
      <c r="E469" s="369"/>
      <c r="F469" s="369"/>
      <c r="G469" s="369"/>
      <c r="H469" s="369"/>
      <c r="I469" s="369"/>
      <c r="J469" s="369"/>
      <c r="K469" s="369"/>
      <c r="L469" s="369"/>
      <c r="M469" s="370"/>
      <c r="N469" s="366" t="s">
        <v>43</v>
      </c>
      <c r="O469" s="367"/>
      <c r="P469" s="367"/>
      <c r="Q469" s="367"/>
      <c r="R469" s="367"/>
      <c r="S469" s="367"/>
      <c r="T469" s="368"/>
      <c r="U469" s="41" t="s">
        <v>0</v>
      </c>
      <c r="V469" s="42">
        <f>IFERROR(SUM(V450:V467),"0")</f>
        <v>570</v>
      </c>
      <c r="W469" s="42">
        <f>IFERROR(SUM(W450:W467),"0")</f>
        <v>575.52</v>
      </c>
      <c r="X469" s="41"/>
      <c r="Y469" s="65"/>
      <c r="Z469" s="65"/>
    </row>
    <row r="470" spans="1:53" ht="14.25" hidden="1" customHeight="1" x14ac:dyDescent="0.25">
      <c r="A470" s="375" t="s">
        <v>110</v>
      </c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362">
        <v>4607091388930</v>
      </c>
      <c r="E471" s="36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4"/>
      <c r="P471" s="364"/>
      <c r="Q471" s="364"/>
      <c r="R471" s="365"/>
      <c r="S471" s="38" t="s">
        <v>48</v>
      </c>
      <c r="T471" s="38" t="s">
        <v>48</v>
      </c>
      <c r="U471" s="39" t="s">
        <v>0</v>
      </c>
      <c r="V471" s="57">
        <v>120</v>
      </c>
      <c r="W471" s="54">
        <f>IFERROR(IF(V471="",0,CEILING((V471/$H471),1)*$H471),"")</f>
        <v>121.44000000000001</v>
      </c>
      <c r="X471" s="40">
        <f>IFERROR(IF(W471=0,"",ROUNDUP(W471/H471,0)*0.01196),"")</f>
        <v>0.27507999999999999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hidden="1" customHeight="1" x14ac:dyDescent="0.25">
      <c r="A472" s="61" t="s">
        <v>649</v>
      </c>
      <c r="B472" s="61" t="s">
        <v>650</v>
      </c>
      <c r="C472" s="35">
        <v>4301020206</v>
      </c>
      <c r="D472" s="362">
        <v>4680115880054</v>
      </c>
      <c r="E472" s="362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4"/>
      <c r="P472" s="364"/>
      <c r="Q472" s="364"/>
      <c r="R472" s="365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369"/>
      <c r="B473" s="369"/>
      <c r="C473" s="369"/>
      <c r="D473" s="369"/>
      <c r="E473" s="369"/>
      <c r="F473" s="369"/>
      <c r="G473" s="369"/>
      <c r="H473" s="369"/>
      <c r="I473" s="369"/>
      <c r="J473" s="369"/>
      <c r="K473" s="369"/>
      <c r="L473" s="369"/>
      <c r="M473" s="370"/>
      <c r="N473" s="366" t="s">
        <v>43</v>
      </c>
      <c r="O473" s="367"/>
      <c r="P473" s="367"/>
      <c r="Q473" s="367"/>
      <c r="R473" s="367"/>
      <c r="S473" s="367"/>
      <c r="T473" s="368"/>
      <c r="U473" s="41" t="s">
        <v>42</v>
      </c>
      <c r="V473" s="42">
        <f>IFERROR(V471/H471,"0")+IFERROR(V472/H472,"0")</f>
        <v>22.727272727272727</v>
      </c>
      <c r="W473" s="42">
        <f>IFERROR(W471/H471,"0")+IFERROR(W472/H472,"0")</f>
        <v>23</v>
      </c>
      <c r="X473" s="42">
        <f>IFERROR(IF(X471="",0,X471),"0")+IFERROR(IF(X472="",0,X472),"0")</f>
        <v>0.27507999999999999</v>
      </c>
      <c r="Y473" s="65"/>
      <c r="Z473" s="65"/>
    </row>
    <row r="474" spans="1:53" x14ac:dyDescent="0.2">
      <c r="A474" s="369"/>
      <c r="B474" s="369"/>
      <c r="C474" s="369"/>
      <c r="D474" s="369"/>
      <c r="E474" s="369"/>
      <c r="F474" s="369"/>
      <c r="G474" s="369"/>
      <c r="H474" s="369"/>
      <c r="I474" s="369"/>
      <c r="J474" s="369"/>
      <c r="K474" s="369"/>
      <c r="L474" s="369"/>
      <c r="M474" s="370"/>
      <c r="N474" s="366" t="s">
        <v>43</v>
      </c>
      <c r="O474" s="367"/>
      <c r="P474" s="367"/>
      <c r="Q474" s="367"/>
      <c r="R474" s="367"/>
      <c r="S474" s="367"/>
      <c r="T474" s="368"/>
      <c r="U474" s="41" t="s">
        <v>0</v>
      </c>
      <c r="V474" s="42">
        <f>IFERROR(SUM(V471:V472),"0")</f>
        <v>120</v>
      </c>
      <c r="W474" s="42">
        <f>IFERROR(SUM(W471:W472),"0")</f>
        <v>121.44000000000001</v>
      </c>
      <c r="X474" s="41"/>
      <c r="Y474" s="65"/>
      <c r="Z474" s="65"/>
    </row>
    <row r="475" spans="1:53" ht="14.25" hidden="1" customHeight="1" x14ac:dyDescent="0.25">
      <c r="A475" s="375" t="s">
        <v>76</v>
      </c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362">
        <v>4680115883116</v>
      </c>
      <c r="E476" s="36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4"/>
      <c r="P476" s="364"/>
      <c r="Q476" s="364"/>
      <c r="R476" s="365"/>
      <c r="S476" s="38" t="s">
        <v>48</v>
      </c>
      <c r="T476" s="38" t="s">
        <v>48</v>
      </c>
      <c r="U476" s="39" t="s">
        <v>0</v>
      </c>
      <c r="V476" s="57">
        <v>100</v>
      </c>
      <c r="W476" s="54">
        <f t="shared" ref="W476:W481" si="24">IFERROR(IF(V476="",0,CEILING((V476/$H476),1)*$H476),"")</f>
        <v>100.32000000000001</v>
      </c>
      <c r="X476" s="40">
        <f>IFERROR(IF(W476=0,"",ROUNDUP(W476/H476,0)*0.01196),"")</f>
        <v>0.22724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362">
        <v>4680115883093</v>
      </c>
      <c r="E477" s="36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4"/>
      <c r="P477" s="364"/>
      <c r="Q477" s="364"/>
      <c r="R477" s="365"/>
      <c r="S477" s="38" t="s">
        <v>48</v>
      </c>
      <c r="T477" s="38" t="s">
        <v>48</v>
      </c>
      <c r="U477" s="39" t="s">
        <v>0</v>
      </c>
      <c r="V477" s="57">
        <v>150</v>
      </c>
      <c r="W477" s="54">
        <f t="shared" si="24"/>
        <v>153.12</v>
      </c>
      <c r="X477" s="40">
        <f>IFERROR(IF(W477=0,"",ROUNDUP(W477/H477,0)*0.01196),"")</f>
        <v>0.34683999999999998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362">
        <v>4680115883109</v>
      </c>
      <c r="E478" s="362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4"/>
      <c r="P478" s="364"/>
      <c r="Q478" s="364"/>
      <c r="R478" s="365"/>
      <c r="S478" s="38" t="s">
        <v>48</v>
      </c>
      <c r="T478" s="38" t="s">
        <v>48</v>
      </c>
      <c r="U478" s="39" t="s">
        <v>0</v>
      </c>
      <c r="V478" s="57">
        <v>300</v>
      </c>
      <c r="W478" s="54">
        <f t="shared" si="24"/>
        <v>300.96000000000004</v>
      </c>
      <c r="X478" s="40">
        <f>IFERROR(IF(W478=0,"",ROUNDUP(W478/H478,0)*0.01196),"")</f>
        <v>0.68171999999999999</v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657</v>
      </c>
      <c r="B479" s="61" t="s">
        <v>658</v>
      </c>
      <c r="C479" s="35">
        <v>4301031249</v>
      </c>
      <c r="D479" s="362">
        <v>4680115882072</v>
      </c>
      <c r="E479" s="36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4"/>
      <c r="P479" s="364"/>
      <c r="Q479" s="364"/>
      <c r="R479" s="365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659</v>
      </c>
      <c r="B480" s="61" t="s">
        <v>660</v>
      </c>
      <c r="C480" s="35">
        <v>4301031251</v>
      </c>
      <c r="D480" s="362">
        <v>4680115882102</v>
      </c>
      <c r="E480" s="362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4"/>
      <c r="P480" s="364"/>
      <c r="Q480" s="364"/>
      <c r="R480" s="365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hidden="1" customHeight="1" x14ac:dyDescent="0.25">
      <c r="A481" s="61" t="s">
        <v>661</v>
      </c>
      <c r="B481" s="61" t="s">
        <v>662</v>
      </c>
      <c r="C481" s="35">
        <v>4301031253</v>
      </c>
      <c r="D481" s="362">
        <v>4680115882096</v>
      </c>
      <c r="E481" s="362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4"/>
      <c r="P481" s="364"/>
      <c r="Q481" s="364"/>
      <c r="R481" s="365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369"/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70"/>
      <c r="N482" s="366" t="s">
        <v>43</v>
      </c>
      <c r="O482" s="367"/>
      <c r="P482" s="367"/>
      <c r="Q482" s="367"/>
      <c r="R482" s="367"/>
      <c r="S482" s="367"/>
      <c r="T482" s="368"/>
      <c r="U482" s="41" t="s">
        <v>42</v>
      </c>
      <c r="V482" s="42">
        <f>IFERROR(V476/H476,"0")+IFERROR(V477/H477,"0")+IFERROR(V478/H478,"0")+IFERROR(V479/H479,"0")+IFERROR(V480/H480,"0")+IFERROR(V481/H481,"0")</f>
        <v>104.16666666666666</v>
      </c>
      <c r="W482" s="42">
        <f>IFERROR(W476/H476,"0")+IFERROR(W477/H477,"0")+IFERROR(W478/H478,"0")+IFERROR(W479/H479,"0")+IFERROR(W480/H480,"0")+IFERROR(W481/H481,"0")</f>
        <v>105</v>
      </c>
      <c r="X482" s="42">
        <f>IFERROR(IF(X476="",0,X476),"0")+IFERROR(IF(X477="",0,X477),"0")+IFERROR(IF(X478="",0,X478),"0")+IFERROR(IF(X479="",0,X479),"0")+IFERROR(IF(X480="",0,X480),"0")+IFERROR(IF(X481="",0,X481),"0")</f>
        <v>1.2557999999999998</v>
      </c>
      <c r="Y482" s="65"/>
      <c r="Z482" s="65"/>
    </row>
    <row r="483" spans="1:53" x14ac:dyDescent="0.2">
      <c r="A483" s="369"/>
      <c r="B483" s="369"/>
      <c r="C483" s="369"/>
      <c r="D483" s="369"/>
      <c r="E483" s="369"/>
      <c r="F483" s="369"/>
      <c r="G483" s="369"/>
      <c r="H483" s="369"/>
      <c r="I483" s="369"/>
      <c r="J483" s="369"/>
      <c r="K483" s="369"/>
      <c r="L483" s="369"/>
      <c r="M483" s="370"/>
      <c r="N483" s="366" t="s">
        <v>43</v>
      </c>
      <c r="O483" s="367"/>
      <c r="P483" s="367"/>
      <c r="Q483" s="367"/>
      <c r="R483" s="367"/>
      <c r="S483" s="367"/>
      <c r="T483" s="368"/>
      <c r="U483" s="41" t="s">
        <v>0</v>
      </c>
      <c r="V483" s="42">
        <f>IFERROR(SUM(V476:V481),"0")</f>
        <v>550</v>
      </c>
      <c r="W483" s="42">
        <f>IFERROR(SUM(W476:W481),"0")</f>
        <v>554.40000000000009</v>
      </c>
      <c r="X483" s="41"/>
      <c r="Y483" s="65"/>
      <c r="Z483" s="65"/>
    </row>
    <row r="484" spans="1:53" ht="14.25" hidden="1" customHeight="1" x14ac:dyDescent="0.25">
      <c r="A484" s="375" t="s">
        <v>81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64"/>
      <c r="Z484" s="64"/>
    </row>
    <row r="485" spans="1:53" ht="16.5" hidden="1" customHeight="1" x14ac:dyDescent="0.25">
      <c r="A485" s="61" t="s">
        <v>663</v>
      </c>
      <c r="B485" s="61" t="s">
        <v>664</v>
      </c>
      <c r="C485" s="35">
        <v>4301051230</v>
      </c>
      <c r="D485" s="362">
        <v>4607091383409</v>
      </c>
      <c r="E485" s="362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4"/>
      <c r="P485" s="364"/>
      <c r="Q485" s="364"/>
      <c r="R485" s="365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hidden="1" customHeight="1" x14ac:dyDescent="0.25">
      <c r="A486" s="61" t="s">
        <v>665</v>
      </c>
      <c r="B486" s="61" t="s">
        <v>666</v>
      </c>
      <c r="C486" s="35">
        <v>4301051231</v>
      </c>
      <c r="D486" s="362">
        <v>4607091383416</v>
      </c>
      <c r="E486" s="362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3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4"/>
      <c r="P486" s="364"/>
      <c r="Q486" s="364"/>
      <c r="R486" s="36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hidden="1" customHeight="1" x14ac:dyDescent="0.25">
      <c r="A487" s="61" t="s">
        <v>667</v>
      </c>
      <c r="B487" s="61" t="s">
        <v>668</v>
      </c>
      <c r="C487" s="35">
        <v>4301051058</v>
      </c>
      <c r="D487" s="362">
        <v>4680115883536</v>
      </c>
      <c r="E487" s="362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4"/>
      <c r="P487" s="364"/>
      <c r="Q487" s="364"/>
      <c r="R487" s="36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hidden="1" x14ac:dyDescent="0.2">
      <c r="A488" s="369"/>
      <c r="B488" s="369"/>
      <c r="C488" s="369"/>
      <c r="D488" s="369"/>
      <c r="E488" s="369"/>
      <c r="F488" s="369"/>
      <c r="G488" s="369"/>
      <c r="H488" s="369"/>
      <c r="I488" s="369"/>
      <c r="J488" s="369"/>
      <c r="K488" s="369"/>
      <c r="L488" s="369"/>
      <c r="M488" s="370"/>
      <c r="N488" s="366" t="s">
        <v>43</v>
      </c>
      <c r="O488" s="367"/>
      <c r="P488" s="367"/>
      <c r="Q488" s="367"/>
      <c r="R488" s="367"/>
      <c r="S488" s="367"/>
      <c r="T488" s="368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hidden="1" x14ac:dyDescent="0.2">
      <c r="A489" s="369"/>
      <c r="B489" s="369"/>
      <c r="C489" s="369"/>
      <c r="D489" s="369"/>
      <c r="E489" s="369"/>
      <c r="F489" s="369"/>
      <c r="G489" s="369"/>
      <c r="H489" s="369"/>
      <c r="I489" s="369"/>
      <c r="J489" s="369"/>
      <c r="K489" s="369"/>
      <c r="L489" s="369"/>
      <c r="M489" s="370"/>
      <c r="N489" s="366" t="s">
        <v>43</v>
      </c>
      <c r="O489" s="367"/>
      <c r="P489" s="367"/>
      <c r="Q489" s="367"/>
      <c r="R489" s="367"/>
      <c r="S489" s="367"/>
      <c r="T489" s="368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hidden="1" customHeight="1" x14ac:dyDescent="0.2">
      <c r="A490" s="389" t="s">
        <v>669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53"/>
      <c r="Z490" s="53"/>
    </row>
    <row r="491" spans="1:53" ht="16.5" hidden="1" customHeight="1" x14ac:dyDescent="0.25">
      <c r="A491" s="390" t="s">
        <v>670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63"/>
      <c r="Z491" s="63"/>
    </row>
    <row r="492" spans="1:53" ht="14.25" hidden="1" customHeight="1" x14ac:dyDescent="0.25">
      <c r="A492" s="375" t="s">
        <v>118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64"/>
      <c r="Z492" s="64"/>
    </row>
    <row r="493" spans="1:53" ht="27" hidden="1" customHeight="1" x14ac:dyDescent="0.25">
      <c r="A493" s="61" t="s">
        <v>671</v>
      </c>
      <c r="B493" s="61" t="s">
        <v>672</v>
      </c>
      <c r="C493" s="35">
        <v>4301011763</v>
      </c>
      <c r="D493" s="362">
        <v>4640242181011</v>
      </c>
      <c r="E493" s="362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391" t="s">
        <v>673</v>
      </c>
      <c r="O493" s="364"/>
      <c r="P493" s="364"/>
      <c r="Q493" s="364"/>
      <c r="R493" s="365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674</v>
      </c>
      <c r="B494" s="61" t="s">
        <v>675</v>
      </c>
      <c r="C494" s="35">
        <v>4301011585</v>
      </c>
      <c r="D494" s="362">
        <v>4640242180441</v>
      </c>
      <c r="E494" s="362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2" t="s">
        <v>676</v>
      </c>
      <c r="O494" s="364"/>
      <c r="P494" s="364"/>
      <c r="Q494" s="364"/>
      <c r="R494" s="36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hidden="1" customHeight="1" x14ac:dyDescent="0.25">
      <c r="A495" s="61" t="s">
        <v>677</v>
      </c>
      <c r="B495" s="61" t="s">
        <v>678</v>
      </c>
      <c r="C495" s="35">
        <v>4301011584</v>
      </c>
      <c r="D495" s="362">
        <v>4640242180564</v>
      </c>
      <c r="E495" s="36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393" t="s">
        <v>679</v>
      </c>
      <c r="O495" s="364"/>
      <c r="P495" s="364"/>
      <c r="Q495" s="364"/>
      <c r="R495" s="365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t="27" hidden="1" customHeight="1" x14ac:dyDescent="0.25">
      <c r="A496" s="61" t="s">
        <v>680</v>
      </c>
      <c r="B496" s="61" t="s">
        <v>681</v>
      </c>
      <c r="C496" s="35">
        <v>4301011762</v>
      </c>
      <c r="D496" s="362">
        <v>4640242180922</v>
      </c>
      <c r="E496" s="36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386" t="s">
        <v>682</v>
      </c>
      <c r="O496" s="364"/>
      <c r="P496" s="364"/>
      <c r="Q496" s="364"/>
      <c r="R496" s="36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hidden="1" customHeight="1" x14ac:dyDescent="0.25">
      <c r="A497" s="61" t="s">
        <v>683</v>
      </c>
      <c r="B497" s="61" t="s">
        <v>684</v>
      </c>
      <c r="C497" s="35">
        <v>4301011551</v>
      </c>
      <c r="D497" s="362">
        <v>4640242180038</v>
      </c>
      <c r="E497" s="362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387" t="s">
        <v>685</v>
      </c>
      <c r="O497" s="364"/>
      <c r="P497" s="364"/>
      <c r="Q497" s="364"/>
      <c r="R497" s="365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hidden="1" x14ac:dyDescent="0.2">
      <c r="A498" s="369"/>
      <c r="B498" s="369"/>
      <c r="C498" s="369"/>
      <c r="D498" s="369"/>
      <c r="E498" s="369"/>
      <c r="F498" s="369"/>
      <c r="G498" s="369"/>
      <c r="H498" s="369"/>
      <c r="I498" s="369"/>
      <c r="J498" s="369"/>
      <c r="K498" s="369"/>
      <c r="L498" s="369"/>
      <c r="M498" s="370"/>
      <c r="N498" s="366" t="s">
        <v>43</v>
      </c>
      <c r="O498" s="367"/>
      <c r="P498" s="367"/>
      <c r="Q498" s="367"/>
      <c r="R498" s="367"/>
      <c r="S498" s="367"/>
      <c r="T498" s="368"/>
      <c r="U498" s="41" t="s">
        <v>42</v>
      </c>
      <c r="V498" s="42">
        <f>IFERROR(V493/H493,"0")+IFERROR(V494/H494,"0")+IFERROR(V495/H495,"0")+IFERROR(V496/H496,"0")+IFERROR(V497/H497,"0")</f>
        <v>0</v>
      </c>
      <c r="W498" s="42">
        <f>IFERROR(W493/H493,"0")+IFERROR(W494/H494,"0")+IFERROR(W495/H495,"0")+IFERROR(W496/H496,"0")+IFERROR(W497/H497,"0")</f>
        <v>0</v>
      </c>
      <c r="X498" s="42">
        <f>IFERROR(IF(X493="",0,X493),"0")+IFERROR(IF(X494="",0,X494),"0")+IFERROR(IF(X495="",0,X495),"0")+IFERROR(IF(X496="",0,X496),"0")+IFERROR(IF(X497="",0,X497),"0")</f>
        <v>0</v>
      </c>
      <c r="Y498" s="65"/>
      <c r="Z498" s="65"/>
    </row>
    <row r="499" spans="1:53" hidden="1" x14ac:dyDescent="0.2">
      <c r="A499" s="369"/>
      <c r="B499" s="369"/>
      <c r="C499" s="369"/>
      <c r="D499" s="369"/>
      <c r="E499" s="369"/>
      <c r="F499" s="369"/>
      <c r="G499" s="369"/>
      <c r="H499" s="369"/>
      <c r="I499" s="369"/>
      <c r="J499" s="369"/>
      <c r="K499" s="369"/>
      <c r="L499" s="369"/>
      <c r="M499" s="370"/>
      <c r="N499" s="366" t="s">
        <v>43</v>
      </c>
      <c r="O499" s="367"/>
      <c r="P499" s="367"/>
      <c r="Q499" s="367"/>
      <c r="R499" s="367"/>
      <c r="S499" s="367"/>
      <c r="T499" s="368"/>
      <c r="U499" s="41" t="s">
        <v>0</v>
      </c>
      <c r="V499" s="42">
        <f>IFERROR(SUM(V493:V497),"0")</f>
        <v>0</v>
      </c>
      <c r="W499" s="42">
        <f>IFERROR(SUM(W493:W497),"0")</f>
        <v>0</v>
      </c>
      <c r="X499" s="41"/>
      <c r="Y499" s="65"/>
      <c r="Z499" s="65"/>
    </row>
    <row r="500" spans="1:53" ht="14.25" hidden="1" customHeight="1" x14ac:dyDescent="0.25">
      <c r="A500" s="375" t="s">
        <v>110</v>
      </c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64"/>
      <c r="Z500" s="64"/>
    </row>
    <row r="501" spans="1:53" ht="27" hidden="1" customHeight="1" x14ac:dyDescent="0.25">
      <c r="A501" s="61" t="s">
        <v>686</v>
      </c>
      <c r="B501" s="61" t="s">
        <v>687</v>
      </c>
      <c r="C501" s="35">
        <v>4301020260</v>
      </c>
      <c r="D501" s="362">
        <v>4640242180526</v>
      </c>
      <c r="E501" s="362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8" t="s">
        <v>688</v>
      </c>
      <c r="O501" s="364"/>
      <c r="P501" s="364"/>
      <c r="Q501" s="364"/>
      <c r="R501" s="36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hidden="1" customHeight="1" x14ac:dyDescent="0.25">
      <c r="A502" s="61" t="s">
        <v>689</v>
      </c>
      <c r="B502" s="61" t="s">
        <v>690</v>
      </c>
      <c r="C502" s="35">
        <v>4301020269</v>
      </c>
      <c r="D502" s="362">
        <v>4640242180519</v>
      </c>
      <c r="E502" s="362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383" t="s">
        <v>691</v>
      </c>
      <c r="O502" s="364"/>
      <c r="P502" s="364"/>
      <c r="Q502" s="364"/>
      <c r="R502" s="36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hidden="1" customHeight="1" x14ac:dyDescent="0.25">
      <c r="A503" s="61" t="s">
        <v>692</v>
      </c>
      <c r="B503" s="61" t="s">
        <v>693</v>
      </c>
      <c r="C503" s="35">
        <v>4301020309</v>
      </c>
      <c r="D503" s="362">
        <v>4640242180090</v>
      </c>
      <c r="E503" s="36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384" t="s">
        <v>694</v>
      </c>
      <c r="O503" s="364"/>
      <c r="P503" s="364"/>
      <c r="Q503" s="364"/>
      <c r="R503" s="36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hidden="1" x14ac:dyDescent="0.2">
      <c r="A504" s="369"/>
      <c r="B504" s="369"/>
      <c r="C504" s="369"/>
      <c r="D504" s="369"/>
      <c r="E504" s="369"/>
      <c r="F504" s="369"/>
      <c r="G504" s="369"/>
      <c r="H504" s="369"/>
      <c r="I504" s="369"/>
      <c r="J504" s="369"/>
      <c r="K504" s="369"/>
      <c r="L504" s="369"/>
      <c r="M504" s="370"/>
      <c r="N504" s="366" t="s">
        <v>43</v>
      </c>
      <c r="O504" s="367"/>
      <c r="P504" s="367"/>
      <c r="Q504" s="367"/>
      <c r="R504" s="367"/>
      <c r="S504" s="367"/>
      <c r="T504" s="368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hidden="1" x14ac:dyDescent="0.2">
      <c r="A505" s="369"/>
      <c r="B505" s="369"/>
      <c r="C505" s="369"/>
      <c r="D505" s="369"/>
      <c r="E505" s="369"/>
      <c r="F505" s="369"/>
      <c r="G505" s="369"/>
      <c r="H505" s="369"/>
      <c r="I505" s="369"/>
      <c r="J505" s="369"/>
      <c r="K505" s="369"/>
      <c r="L505" s="369"/>
      <c r="M505" s="370"/>
      <c r="N505" s="366" t="s">
        <v>43</v>
      </c>
      <c r="O505" s="367"/>
      <c r="P505" s="367"/>
      <c r="Q505" s="367"/>
      <c r="R505" s="367"/>
      <c r="S505" s="367"/>
      <c r="T505" s="368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hidden="1" customHeight="1" x14ac:dyDescent="0.25">
      <c r="A506" s="375" t="s">
        <v>76</v>
      </c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362">
        <v>4640242180816</v>
      </c>
      <c r="E507" s="362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85" t="s">
        <v>697</v>
      </c>
      <c r="O507" s="364"/>
      <c r="P507" s="364"/>
      <c r="Q507" s="364"/>
      <c r="R507" s="365"/>
      <c r="S507" s="38" t="s">
        <v>48</v>
      </c>
      <c r="T507" s="38" t="s">
        <v>48</v>
      </c>
      <c r="U507" s="39" t="s">
        <v>0</v>
      </c>
      <c r="V507" s="57">
        <v>140</v>
      </c>
      <c r="W507" s="54">
        <f>IFERROR(IF(V507="",0,CEILING((V507/$H507),1)*$H507),"")</f>
        <v>142.80000000000001</v>
      </c>
      <c r="X507" s="40">
        <f>IFERROR(IF(W507=0,"",ROUNDUP(W507/H507,0)*0.00753),"")</f>
        <v>0.25602000000000003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362">
        <v>4640242180595</v>
      </c>
      <c r="E508" s="36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380" t="s">
        <v>700</v>
      </c>
      <c r="O508" s="364"/>
      <c r="P508" s="364"/>
      <c r="Q508" s="364"/>
      <c r="R508" s="365"/>
      <c r="S508" s="38" t="s">
        <v>48</v>
      </c>
      <c r="T508" s="38" t="s">
        <v>48</v>
      </c>
      <c r="U508" s="39" t="s">
        <v>0</v>
      </c>
      <c r="V508" s="57">
        <v>140</v>
      </c>
      <c r="W508" s="54">
        <f>IFERROR(IF(V508="",0,CEILING((V508/$H508),1)*$H508),"")</f>
        <v>142.80000000000001</v>
      </c>
      <c r="X508" s="40">
        <f>IFERROR(IF(W508=0,"",ROUNDUP(W508/H508,0)*0.00753),"")</f>
        <v>0.25602000000000003</v>
      </c>
      <c r="Y508" s="66" t="s">
        <v>48</v>
      </c>
      <c r="Z508" s="67" t="s">
        <v>48</v>
      </c>
      <c r="AD508" s="68"/>
      <c r="BA508" s="350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4301031203</v>
      </c>
      <c r="D509" s="362">
        <v>4640242180908</v>
      </c>
      <c r="E509" s="362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381" t="s">
        <v>703</v>
      </c>
      <c r="O509" s="364"/>
      <c r="P509" s="364"/>
      <c r="Q509" s="364"/>
      <c r="R509" s="36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4301031200</v>
      </c>
      <c r="D510" s="362">
        <v>4640242180489</v>
      </c>
      <c r="E510" s="362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382" t="s">
        <v>706</v>
      </c>
      <c r="O510" s="364"/>
      <c r="P510" s="364"/>
      <c r="Q510" s="364"/>
      <c r="R510" s="36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369"/>
      <c r="B511" s="369"/>
      <c r="C511" s="369"/>
      <c r="D511" s="369"/>
      <c r="E511" s="369"/>
      <c r="F511" s="369"/>
      <c r="G511" s="369"/>
      <c r="H511" s="369"/>
      <c r="I511" s="369"/>
      <c r="J511" s="369"/>
      <c r="K511" s="369"/>
      <c r="L511" s="369"/>
      <c r="M511" s="370"/>
      <c r="N511" s="366" t="s">
        <v>43</v>
      </c>
      <c r="O511" s="367"/>
      <c r="P511" s="367"/>
      <c r="Q511" s="367"/>
      <c r="R511" s="367"/>
      <c r="S511" s="367"/>
      <c r="T511" s="368"/>
      <c r="U511" s="41" t="s">
        <v>42</v>
      </c>
      <c r="V511" s="42">
        <f>IFERROR(V507/H507,"0")+IFERROR(V508/H508,"0")+IFERROR(V509/H509,"0")+IFERROR(V510/H510,"0")</f>
        <v>66.666666666666657</v>
      </c>
      <c r="W511" s="42">
        <f>IFERROR(W507/H507,"0")+IFERROR(W508/H508,"0")+IFERROR(W509/H509,"0")+IFERROR(W510/H510,"0")</f>
        <v>68</v>
      </c>
      <c r="X511" s="42">
        <f>IFERROR(IF(X507="",0,X507),"0")+IFERROR(IF(X508="",0,X508),"0")+IFERROR(IF(X509="",0,X509),"0")+IFERROR(IF(X510="",0,X510),"0")</f>
        <v>0.51204000000000005</v>
      </c>
      <c r="Y511" s="65"/>
      <c r="Z511" s="65"/>
    </row>
    <row r="512" spans="1:53" x14ac:dyDescent="0.2">
      <c r="A512" s="369"/>
      <c r="B512" s="369"/>
      <c r="C512" s="369"/>
      <c r="D512" s="369"/>
      <c r="E512" s="369"/>
      <c r="F512" s="369"/>
      <c r="G512" s="369"/>
      <c r="H512" s="369"/>
      <c r="I512" s="369"/>
      <c r="J512" s="369"/>
      <c r="K512" s="369"/>
      <c r="L512" s="369"/>
      <c r="M512" s="370"/>
      <c r="N512" s="366" t="s">
        <v>43</v>
      </c>
      <c r="O512" s="367"/>
      <c r="P512" s="367"/>
      <c r="Q512" s="367"/>
      <c r="R512" s="367"/>
      <c r="S512" s="367"/>
      <c r="T512" s="368"/>
      <c r="U512" s="41" t="s">
        <v>0</v>
      </c>
      <c r="V512" s="42">
        <f>IFERROR(SUM(V507:V510),"0")</f>
        <v>280</v>
      </c>
      <c r="W512" s="42">
        <f>IFERROR(SUM(W507:W510),"0")</f>
        <v>285.60000000000002</v>
      </c>
      <c r="X512" s="41"/>
      <c r="Y512" s="65"/>
      <c r="Z512" s="65"/>
    </row>
    <row r="513" spans="1:53" ht="14.25" hidden="1" customHeight="1" x14ac:dyDescent="0.25">
      <c r="A513" s="375" t="s">
        <v>81</v>
      </c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64"/>
      <c r="Z513" s="64"/>
    </row>
    <row r="514" spans="1:53" ht="27" hidden="1" customHeight="1" x14ac:dyDescent="0.25">
      <c r="A514" s="61" t="s">
        <v>707</v>
      </c>
      <c r="B514" s="61" t="s">
        <v>708</v>
      </c>
      <c r="C514" s="35">
        <v>4301051310</v>
      </c>
      <c r="D514" s="362">
        <v>4680115880870</v>
      </c>
      <c r="E514" s="362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3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4"/>
      <c r="P514" s="364"/>
      <c r="Q514" s="364"/>
      <c r="R514" s="365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709</v>
      </c>
      <c r="B515" s="61" t="s">
        <v>710</v>
      </c>
      <c r="C515" s="35">
        <v>4301051510</v>
      </c>
      <c r="D515" s="362">
        <v>4640242180540</v>
      </c>
      <c r="E515" s="362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377" t="s">
        <v>711</v>
      </c>
      <c r="O515" s="364"/>
      <c r="P515" s="364"/>
      <c r="Q515" s="364"/>
      <c r="R515" s="365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712</v>
      </c>
      <c r="B516" s="61" t="s">
        <v>713</v>
      </c>
      <c r="C516" s="35">
        <v>4301051390</v>
      </c>
      <c r="D516" s="362">
        <v>4640242181233</v>
      </c>
      <c r="E516" s="362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378" t="s">
        <v>714</v>
      </c>
      <c r="O516" s="364"/>
      <c r="P516" s="364"/>
      <c r="Q516" s="364"/>
      <c r="R516" s="365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hidden="1" customHeight="1" x14ac:dyDescent="0.25">
      <c r="A517" s="61" t="s">
        <v>715</v>
      </c>
      <c r="B517" s="61" t="s">
        <v>716</v>
      </c>
      <c r="C517" s="35">
        <v>4301051508</v>
      </c>
      <c r="D517" s="362">
        <v>4640242180557</v>
      </c>
      <c r="E517" s="362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379" t="s">
        <v>717</v>
      </c>
      <c r="O517" s="364"/>
      <c r="P517" s="364"/>
      <c r="Q517" s="364"/>
      <c r="R517" s="365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hidden="1" customHeight="1" x14ac:dyDescent="0.25">
      <c r="A518" s="61" t="s">
        <v>718</v>
      </c>
      <c r="B518" s="61" t="s">
        <v>719</v>
      </c>
      <c r="C518" s="35">
        <v>4301051448</v>
      </c>
      <c r="D518" s="362">
        <v>4640242181226</v>
      </c>
      <c r="E518" s="362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363" t="s">
        <v>720</v>
      </c>
      <c r="O518" s="364"/>
      <c r="P518" s="364"/>
      <c r="Q518" s="364"/>
      <c r="R518" s="365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hidden="1" x14ac:dyDescent="0.2">
      <c r="A519" s="369"/>
      <c r="B519" s="369"/>
      <c r="C519" s="369"/>
      <c r="D519" s="369"/>
      <c r="E519" s="369"/>
      <c r="F519" s="369"/>
      <c r="G519" s="369"/>
      <c r="H519" s="369"/>
      <c r="I519" s="369"/>
      <c r="J519" s="369"/>
      <c r="K519" s="369"/>
      <c r="L519" s="369"/>
      <c r="M519" s="370"/>
      <c r="N519" s="366" t="s">
        <v>43</v>
      </c>
      <c r="O519" s="367"/>
      <c r="P519" s="367"/>
      <c r="Q519" s="367"/>
      <c r="R519" s="367"/>
      <c r="S519" s="367"/>
      <c r="T519" s="368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hidden="1" x14ac:dyDescent="0.2">
      <c r="A520" s="369"/>
      <c r="B520" s="369"/>
      <c r="C520" s="369"/>
      <c r="D520" s="369"/>
      <c r="E520" s="369"/>
      <c r="F520" s="369"/>
      <c r="G520" s="369"/>
      <c r="H520" s="369"/>
      <c r="I520" s="369"/>
      <c r="J520" s="369"/>
      <c r="K520" s="369"/>
      <c r="L520" s="369"/>
      <c r="M520" s="370"/>
      <c r="N520" s="366" t="s">
        <v>43</v>
      </c>
      <c r="O520" s="367"/>
      <c r="P520" s="367"/>
      <c r="Q520" s="367"/>
      <c r="R520" s="367"/>
      <c r="S520" s="367"/>
      <c r="T520" s="368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369"/>
      <c r="B521" s="369"/>
      <c r="C521" s="369"/>
      <c r="D521" s="369"/>
      <c r="E521" s="369"/>
      <c r="F521" s="369"/>
      <c r="G521" s="369"/>
      <c r="H521" s="369"/>
      <c r="I521" s="369"/>
      <c r="J521" s="369"/>
      <c r="K521" s="369"/>
      <c r="L521" s="369"/>
      <c r="M521" s="374"/>
      <c r="N521" s="371" t="s">
        <v>36</v>
      </c>
      <c r="O521" s="372"/>
      <c r="P521" s="372"/>
      <c r="Q521" s="372"/>
      <c r="R521" s="372"/>
      <c r="S521" s="372"/>
      <c r="T521" s="373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17986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18090.239999999998</v>
      </c>
      <c r="X521" s="41"/>
      <c r="Y521" s="65"/>
      <c r="Z521" s="65"/>
    </row>
    <row r="522" spans="1:53" x14ac:dyDescent="0.2">
      <c r="A522" s="369"/>
      <c r="B522" s="369"/>
      <c r="C522" s="369"/>
      <c r="D522" s="369"/>
      <c r="E522" s="369"/>
      <c r="F522" s="369"/>
      <c r="G522" s="369"/>
      <c r="H522" s="369"/>
      <c r="I522" s="369"/>
      <c r="J522" s="369"/>
      <c r="K522" s="369"/>
      <c r="L522" s="369"/>
      <c r="M522" s="374"/>
      <c r="N522" s="371" t="s">
        <v>37</v>
      </c>
      <c r="O522" s="372"/>
      <c r="P522" s="372"/>
      <c r="Q522" s="372"/>
      <c r="R522" s="372"/>
      <c r="S522" s="372"/>
      <c r="T522" s="373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18768.571454546614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18878.981999999996</v>
      </c>
      <c r="X522" s="41"/>
      <c r="Y522" s="65"/>
      <c r="Z522" s="65"/>
    </row>
    <row r="523" spans="1:53" x14ac:dyDescent="0.2">
      <c r="A523" s="369"/>
      <c r="B523" s="369"/>
      <c r="C523" s="369"/>
      <c r="D523" s="369"/>
      <c r="E523" s="369"/>
      <c r="F523" s="369"/>
      <c r="G523" s="369"/>
      <c r="H523" s="369"/>
      <c r="I523" s="369"/>
      <c r="J523" s="369"/>
      <c r="K523" s="369"/>
      <c r="L523" s="369"/>
      <c r="M523" s="374"/>
      <c r="N523" s="371" t="s">
        <v>38</v>
      </c>
      <c r="O523" s="372"/>
      <c r="P523" s="372"/>
      <c r="Q523" s="372"/>
      <c r="R523" s="372"/>
      <c r="S523" s="372"/>
      <c r="T523" s="373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29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29</v>
      </c>
      <c r="X523" s="41"/>
      <c r="Y523" s="65"/>
      <c r="Z523" s="65"/>
    </row>
    <row r="524" spans="1:53" x14ac:dyDescent="0.2">
      <c r="A524" s="369"/>
      <c r="B524" s="369"/>
      <c r="C524" s="369"/>
      <c r="D524" s="369"/>
      <c r="E524" s="369"/>
      <c r="F524" s="369"/>
      <c r="G524" s="369"/>
      <c r="H524" s="369"/>
      <c r="I524" s="369"/>
      <c r="J524" s="369"/>
      <c r="K524" s="369"/>
      <c r="L524" s="369"/>
      <c r="M524" s="374"/>
      <c r="N524" s="371" t="s">
        <v>39</v>
      </c>
      <c r="O524" s="372"/>
      <c r="P524" s="372"/>
      <c r="Q524" s="372"/>
      <c r="R524" s="372"/>
      <c r="S524" s="372"/>
      <c r="T524" s="373"/>
      <c r="U524" s="41" t="s">
        <v>0</v>
      </c>
      <c r="V524" s="42">
        <f>GrossWeightTotal+PalletQtyTotal*25</f>
        <v>19493.571454546614</v>
      </c>
      <c r="W524" s="42">
        <f>GrossWeightTotalR+PalletQtyTotalR*25</f>
        <v>19603.981999999996</v>
      </c>
      <c r="X524" s="41"/>
      <c r="Y524" s="65"/>
      <c r="Z524" s="65"/>
    </row>
    <row r="525" spans="1:53" x14ac:dyDescent="0.2">
      <c r="A525" s="369"/>
      <c r="B525" s="369"/>
      <c r="C525" s="369"/>
      <c r="D525" s="369"/>
      <c r="E525" s="369"/>
      <c r="F525" s="369"/>
      <c r="G525" s="369"/>
      <c r="H525" s="369"/>
      <c r="I525" s="369"/>
      <c r="J525" s="369"/>
      <c r="K525" s="369"/>
      <c r="L525" s="369"/>
      <c r="M525" s="374"/>
      <c r="N525" s="371" t="s">
        <v>40</v>
      </c>
      <c r="O525" s="372"/>
      <c r="P525" s="372"/>
      <c r="Q525" s="372"/>
      <c r="R525" s="372"/>
      <c r="S525" s="372"/>
      <c r="T525" s="373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1999.8254913441499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2016</v>
      </c>
      <c r="X525" s="41"/>
      <c r="Y525" s="65"/>
      <c r="Z525" s="65"/>
    </row>
    <row r="526" spans="1:53" ht="14.25" hidden="1" x14ac:dyDescent="0.2">
      <c r="A526" s="369"/>
      <c r="B526" s="369"/>
      <c r="C526" s="369"/>
      <c r="D526" s="369"/>
      <c r="E526" s="369"/>
      <c r="F526" s="369"/>
      <c r="G526" s="369"/>
      <c r="H526" s="369"/>
      <c r="I526" s="369"/>
      <c r="J526" s="369"/>
      <c r="K526" s="369"/>
      <c r="L526" s="369"/>
      <c r="M526" s="374"/>
      <c r="N526" s="371" t="s">
        <v>41</v>
      </c>
      <c r="O526" s="372"/>
      <c r="P526" s="372"/>
      <c r="Q526" s="372"/>
      <c r="R526" s="372"/>
      <c r="S526" s="372"/>
      <c r="T526" s="373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31.619229999999998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358" t="s">
        <v>108</v>
      </c>
      <c r="D528" s="358" t="s">
        <v>108</v>
      </c>
      <c r="E528" s="358" t="s">
        <v>108</v>
      </c>
      <c r="F528" s="358" t="s">
        <v>108</v>
      </c>
      <c r="G528" s="358" t="s">
        <v>238</v>
      </c>
      <c r="H528" s="358" t="s">
        <v>238</v>
      </c>
      <c r="I528" s="358" t="s">
        <v>238</v>
      </c>
      <c r="J528" s="358" t="s">
        <v>238</v>
      </c>
      <c r="K528" s="359"/>
      <c r="L528" s="358" t="s">
        <v>238</v>
      </c>
      <c r="M528" s="358" t="s">
        <v>238</v>
      </c>
      <c r="N528" s="358" t="s">
        <v>238</v>
      </c>
      <c r="O528" s="358" t="s">
        <v>238</v>
      </c>
      <c r="P528" s="69" t="s">
        <v>474</v>
      </c>
      <c r="Q528" s="358" t="s">
        <v>478</v>
      </c>
      <c r="R528" s="358" t="s">
        <v>478</v>
      </c>
      <c r="S528" s="358" t="s">
        <v>531</v>
      </c>
      <c r="T528" s="358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360" t="s">
        <v>10</v>
      </c>
      <c r="B529" s="358" t="s">
        <v>75</v>
      </c>
      <c r="C529" s="358" t="s">
        <v>109</v>
      </c>
      <c r="D529" s="358" t="s">
        <v>117</v>
      </c>
      <c r="E529" s="358" t="s">
        <v>108</v>
      </c>
      <c r="F529" s="358" t="s">
        <v>230</v>
      </c>
      <c r="G529" s="358" t="s">
        <v>239</v>
      </c>
      <c r="H529" s="358" t="s">
        <v>246</v>
      </c>
      <c r="I529" s="358" t="s">
        <v>265</v>
      </c>
      <c r="J529" s="358" t="s">
        <v>324</v>
      </c>
      <c r="K529" s="1"/>
      <c r="L529" s="358" t="s">
        <v>346</v>
      </c>
      <c r="M529" s="358" t="s">
        <v>365</v>
      </c>
      <c r="N529" s="358" t="s">
        <v>447</v>
      </c>
      <c r="O529" s="358" t="s">
        <v>465</v>
      </c>
      <c r="P529" s="358" t="s">
        <v>475</v>
      </c>
      <c r="Q529" s="358" t="s">
        <v>479</v>
      </c>
      <c r="R529" s="358" t="s">
        <v>506</v>
      </c>
      <c r="S529" s="358" t="s">
        <v>532</v>
      </c>
      <c r="T529" s="358" t="s">
        <v>583</v>
      </c>
      <c r="U529" s="358" t="s">
        <v>607</v>
      </c>
      <c r="V529" s="358" t="s">
        <v>670</v>
      </c>
      <c r="Z529" s="9"/>
      <c r="AC529" s="1"/>
    </row>
    <row r="530" spans="1:29" ht="13.5" thickBot="1" x14ac:dyDescent="0.25">
      <c r="A530" s="361"/>
      <c r="B530" s="358"/>
      <c r="C530" s="358"/>
      <c r="D530" s="358"/>
      <c r="E530" s="358"/>
      <c r="F530" s="358"/>
      <c r="G530" s="358"/>
      <c r="H530" s="358"/>
      <c r="I530" s="358"/>
      <c r="J530" s="358"/>
      <c r="K530" s="1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0</v>
      </c>
      <c r="D531" s="51">
        <f>IFERROR(W56*1,"0")+IFERROR(W57*1,"0")+IFERROR(W58*1,"0")+IFERROR(W59*1,"0")</f>
        <v>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204.3</v>
      </c>
      <c r="F531" s="51">
        <f>IFERROR(W132*1,"0")+IFERROR(W133*1,"0")+IFERROR(W134*1,"0")+IFERROR(W135*1,"0")</f>
        <v>121.5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142.80000000000001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1793.4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985.2</v>
      </c>
      <c r="N531" s="51">
        <f>IFERROR(W291*1,"0")+IFERROR(W292*1,"0")+IFERROR(W293*1,"0")+IFERROR(W294*1,"0")+IFERROR(W295*1,"0")+IFERROR(W296*1,"0")+IFERROR(W297*1,"0")+IFERROR(W298*1,"0")+IFERROR(W302*1,"0")+IFERROR(W303*1,"0")</f>
        <v>100.74</v>
      </c>
      <c r="O531" s="51">
        <f>IFERROR(W308*1,"0")+IFERROR(W312*1,"0")+IFERROR(W316*1,"0")+IFERROR(W320*1,"0")</f>
        <v>0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12045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303.53999999999996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504.00000000000006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352.8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1251.3600000000001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285.60000000000002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750,00"/>
        <filter val="1 999,83"/>
        <filter val="100,00"/>
        <filter val="104,17"/>
        <filter val="107,14"/>
        <filter val="107,95"/>
        <filter val="119,05"/>
        <filter val="120,00"/>
        <filter val="128,00"/>
        <filter val="14,81"/>
        <filter val="140,00"/>
        <filter val="150,00"/>
        <filter val="17 986,00"/>
        <filter val="18 768,57"/>
        <filter val="18,52"/>
        <filter val="185,19"/>
        <filter val="19 493,57"/>
        <filter val="190,00"/>
        <filter val="2 750,00"/>
        <filter val="2,56"/>
        <filter val="20,00"/>
        <filter val="200,00"/>
        <filter val="22,73"/>
        <filter val="22,83"/>
        <filter val="25,64"/>
        <filter val="250,00"/>
        <filter val="260,00"/>
        <filter val="270,00"/>
        <filter val="280,00"/>
        <filter val="29"/>
        <filter val="3 000,00"/>
        <filter val="3 750,00"/>
        <filter val="300,00"/>
        <filter val="320,00"/>
        <filter val="33,33"/>
        <filter val="350,00"/>
        <filter val="370,00"/>
        <filter val="40,00"/>
        <filter val="400,00"/>
        <filter val="450,00"/>
        <filter val="48,00"/>
        <filter val="5,95"/>
        <filter val="50,00"/>
        <filter val="500,00"/>
        <filter val="520,00"/>
        <filter val="53,33"/>
        <filter val="550,00"/>
        <filter val="570,00"/>
        <filter val="600,00"/>
        <filter val="638,00"/>
        <filter val="65,57"/>
        <filter val="66,67"/>
        <filter val="750,00"/>
        <filter val="8 250,00"/>
        <filter val="83,33"/>
        <filter val="92,06"/>
        <filter val="96,15"/>
      </filters>
    </filterColumn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