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85CFD4-EF71-438C-B9D2-0EAE7859C4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1" i="1"/>
  <c r="V260" i="1"/>
  <c r="X259" i="1"/>
  <c r="W259" i="1"/>
  <c r="X258" i="1"/>
  <c r="W258" i="1"/>
  <c r="N258" i="1"/>
  <c r="X257" i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V245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W210" i="1" s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V91" i="1"/>
  <c r="V90" i="1"/>
  <c r="X89" i="1"/>
  <c r="W89" i="1"/>
  <c r="N89" i="1"/>
  <c r="X88" i="1"/>
  <c r="W88" i="1"/>
  <c r="W91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V47" i="1"/>
  <c r="V46" i="1"/>
  <c r="X45" i="1"/>
  <c r="X46" i="1" s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V23" i="1"/>
  <c r="X22" i="1"/>
  <c r="X23" i="1" s="1"/>
  <c r="W22" i="1"/>
  <c r="N22" i="1"/>
  <c r="H10" i="1"/>
  <c r="A9" i="1"/>
  <c r="H9" i="1" s="1"/>
  <c r="D7" i="1"/>
  <c r="O6" i="1"/>
  <c r="N2" i="1"/>
  <c r="W244" i="1" l="1"/>
  <c r="W260" i="1"/>
  <c r="X129" i="1"/>
  <c r="W134" i="1"/>
  <c r="W140" i="1"/>
  <c r="W153" i="1"/>
  <c r="W161" i="1"/>
  <c r="W178" i="1"/>
  <c r="X184" i="1"/>
  <c r="W185" i="1"/>
  <c r="W200" i="1"/>
  <c r="W233" i="1"/>
  <c r="X260" i="1"/>
  <c r="V265" i="1"/>
  <c r="W47" i="1"/>
  <c r="V266" i="1"/>
  <c r="V262" i="1"/>
  <c r="W33" i="1"/>
  <c r="W41" i="1"/>
  <c r="X62" i="1"/>
  <c r="W63" i="1"/>
  <c r="W68" i="1"/>
  <c r="W74" i="1"/>
  <c r="W90" i="1"/>
  <c r="W106" i="1"/>
  <c r="W118" i="1"/>
  <c r="W119" i="1"/>
  <c r="W130" i="1"/>
  <c r="X148" i="1"/>
  <c r="X153" i="1"/>
  <c r="W154" i="1"/>
  <c r="X160" i="1"/>
  <c r="W165" i="1"/>
  <c r="W170" i="1"/>
  <c r="X177" i="1"/>
  <c r="W177" i="1"/>
  <c r="W184" i="1"/>
  <c r="W191" i="1"/>
  <c r="X191" i="1"/>
  <c r="X199" i="1"/>
  <c r="W204" i="1"/>
  <c r="X210" i="1"/>
  <c r="W211" i="1"/>
  <c r="W23" i="1"/>
  <c r="W264" i="1"/>
  <c r="W263" i="1"/>
  <c r="W56" i="1"/>
  <c r="W73" i="1"/>
  <c r="F10" i="1"/>
  <c r="J9" i="1"/>
  <c r="F9" i="1"/>
  <c r="A10" i="1"/>
  <c r="W24" i="1"/>
  <c r="W32" i="1"/>
  <c r="X56" i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X267" i="1" l="1"/>
  <c r="W262" i="1"/>
  <c r="B275" i="1" s="1"/>
  <c r="W265" i="1"/>
  <c r="W266" i="1"/>
  <c r="C275" i="1" l="1"/>
  <c r="A275" i="1"/>
</calcChain>
</file>

<file path=xl/sharedStrings.xml><?xml version="1.0" encoding="utf-8"?>
<sst xmlns="http://schemas.openxmlformats.org/spreadsheetml/2006/main" count="951" uniqueCount="361">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</sst>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49" t="s">
        <v>8</v>
      </c>
      <c r="B5" s="208"/>
      <c r="C5" s="209"/>
      <c r="D5" s="194"/>
      <c r="E5" s="196"/>
      <c r="F5" s="334" t="s">
        <v>9</v>
      </c>
      <c r="G5" s="209"/>
      <c r="H5" s="194" t="s">
        <v>360</v>
      </c>
      <c r="I5" s="195"/>
      <c r="J5" s="195"/>
      <c r="K5" s="195"/>
      <c r="L5" s="196"/>
      <c r="N5" s="25" t="s">
        <v>10</v>
      </c>
      <c r="O5" s="303">
        <v>45354</v>
      </c>
      <c r="P5" s="224"/>
      <c r="R5" s="333" t="s">
        <v>11</v>
      </c>
      <c r="S5" s="181"/>
      <c r="T5" s="254" t="s">
        <v>12</v>
      </c>
      <c r="U5" s="224"/>
      <c r="Z5" s="52"/>
      <c r="AA5" s="52"/>
      <c r="AB5" s="52"/>
    </row>
    <row r="6" spans="1:29" s="162" customFormat="1" ht="24" customHeight="1" x14ac:dyDescent="0.2">
      <c r="A6" s="249" t="s">
        <v>13</v>
      </c>
      <c r="B6" s="208"/>
      <c r="C6" s="209"/>
      <c r="D6" s="275" t="s">
        <v>14</v>
      </c>
      <c r="E6" s="276"/>
      <c r="F6" s="276"/>
      <c r="G6" s="276"/>
      <c r="H6" s="276"/>
      <c r="I6" s="276"/>
      <c r="J6" s="276"/>
      <c r="K6" s="276"/>
      <c r="L6" s="224"/>
      <c r="N6" s="25" t="s">
        <v>15</v>
      </c>
      <c r="O6" s="239" t="str">
        <f>IF(O5=0," ",CHOOSE(WEEKDAY(O5,2),"Понедельник","Вторник","Среда","Четверг","Пятница","Суббота","Воскресенье"))</f>
        <v>Воскресенье</v>
      </c>
      <c r="P6" s="172"/>
      <c r="R6" s="180" t="s">
        <v>16</v>
      </c>
      <c r="S6" s="181"/>
      <c r="T6" s="262" t="s">
        <v>17</v>
      </c>
      <c r="U6" s="20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72" t="str">
        <f>IFERROR(VLOOKUP(DeliveryAddress,Table,3,0),1)</f>
        <v>1</v>
      </c>
      <c r="E7" s="273"/>
      <c r="F7" s="273"/>
      <c r="G7" s="273"/>
      <c r="H7" s="273"/>
      <c r="I7" s="273"/>
      <c r="J7" s="273"/>
      <c r="K7" s="273"/>
      <c r="L7" s="274"/>
      <c r="N7" s="25"/>
      <c r="O7" s="43"/>
      <c r="P7" s="43"/>
      <c r="R7" s="182"/>
      <c r="S7" s="181"/>
      <c r="T7" s="263"/>
      <c r="U7" s="264"/>
      <c r="Z7" s="52"/>
      <c r="AA7" s="52"/>
      <c r="AB7" s="52"/>
    </row>
    <row r="8" spans="1:29" s="162" customFormat="1" ht="25.5" customHeight="1" x14ac:dyDescent="0.2">
      <c r="A8" s="340" t="s">
        <v>18</v>
      </c>
      <c r="B8" s="169"/>
      <c r="C8" s="170"/>
      <c r="D8" s="226" t="s">
        <v>19</v>
      </c>
      <c r="E8" s="227"/>
      <c r="F8" s="227"/>
      <c r="G8" s="227"/>
      <c r="H8" s="227"/>
      <c r="I8" s="227"/>
      <c r="J8" s="227"/>
      <c r="K8" s="227"/>
      <c r="L8" s="228"/>
      <c r="N8" s="25" t="s">
        <v>20</v>
      </c>
      <c r="O8" s="223">
        <v>0.33333333333333331</v>
      </c>
      <c r="P8" s="224"/>
      <c r="R8" s="182"/>
      <c r="S8" s="181"/>
      <c r="T8" s="263"/>
      <c r="U8" s="264"/>
      <c r="Z8" s="52"/>
      <c r="AA8" s="52"/>
      <c r="AB8" s="52"/>
    </row>
    <row r="9" spans="1:29" s="162" customFormat="1" ht="39.950000000000003" customHeight="1" x14ac:dyDescent="0.2">
      <c r="A9" s="2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52"/>
      <c r="E9" s="174"/>
      <c r="F9" s="2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7" t="s">
        <v>21</v>
      </c>
      <c r="O9" s="303"/>
      <c r="P9" s="224"/>
      <c r="R9" s="182"/>
      <c r="S9" s="181"/>
      <c r="T9" s="265"/>
      <c r="U9" s="26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52"/>
      <c r="E10" s="174"/>
      <c r="F10" s="2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07" t="str">
        <f>IFERROR(VLOOKUP($D$10,Proxy,2,FALSE),"")</f>
        <v/>
      </c>
      <c r="I10" s="182"/>
      <c r="J10" s="182"/>
      <c r="K10" s="182"/>
      <c r="L10" s="182"/>
      <c r="N10" s="27" t="s">
        <v>22</v>
      </c>
      <c r="O10" s="223"/>
      <c r="P10" s="224"/>
      <c r="S10" s="25" t="s">
        <v>23</v>
      </c>
      <c r="T10" s="205" t="s">
        <v>24</v>
      </c>
      <c r="U10" s="20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3"/>
      <c r="P11" s="224"/>
      <c r="S11" s="25" t="s">
        <v>27</v>
      </c>
      <c r="T11" s="310" t="s">
        <v>28</v>
      </c>
      <c r="U11" s="31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31" t="s">
        <v>29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9"/>
      <c r="N12" s="25" t="s">
        <v>30</v>
      </c>
      <c r="O12" s="320"/>
      <c r="P12" s="274"/>
      <c r="Q12" s="24"/>
      <c r="S12" s="25"/>
      <c r="T12" s="232"/>
      <c r="U12" s="182"/>
      <c r="Z12" s="52"/>
      <c r="AA12" s="52"/>
      <c r="AB12" s="52"/>
    </row>
    <row r="13" spans="1:29" s="162" customFormat="1" ht="23.25" customHeight="1" x14ac:dyDescent="0.2">
      <c r="A13" s="331" t="s">
        <v>31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27"/>
      <c r="N13" s="27" t="s">
        <v>32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31" t="s">
        <v>33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9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5" t="s">
        <v>34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9"/>
      <c r="N15" s="259" t="s">
        <v>35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0" t="s">
        <v>36</v>
      </c>
      <c r="B17" s="200" t="s">
        <v>37</v>
      </c>
      <c r="C17" s="251" t="s">
        <v>38</v>
      </c>
      <c r="D17" s="200" t="s">
        <v>39</v>
      </c>
      <c r="E17" s="235"/>
      <c r="F17" s="200" t="s">
        <v>40</v>
      </c>
      <c r="G17" s="200" t="s">
        <v>41</v>
      </c>
      <c r="H17" s="200" t="s">
        <v>42</v>
      </c>
      <c r="I17" s="200" t="s">
        <v>43</v>
      </c>
      <c r="J17" s="200" t="s">
        <v>44</v>
      </c>
      <c r="K17" s="200" t="s">
        <v>45</v>
      </c>
      <c r="L17" s="200" t="s">
        <v>46</v>
      </c>
      <c r="M17" s="200" t="s">
        <v>47</v>
      </c>
      <c r="N17" s="200" t="s">
        <v>48</v>
      </c>
      <c r="O17" s="234"/>
      <c r="P17" s="234"/>
      <c r="Q17" s="234"/>
      <c r="R17" s="235"/>
      <c r="S17" s="349" t="s">
        <v>49</v>
      </c>
      <c r="T17" s="209"/>
      <c r="U17" s="200" t="s">
        <v>50</v>
      </c>
      <c r="V17" s="200" t="s">
        <v>51</v>
      </c>
      <c r="W17" s="178" t="s">
        <v>52</v>
      </c>
      <c r="X17" s="200" t="s">
        <v>53</v>
      </c>
      <c r="Y17" s="215" t="s">
        <v>54</v>
      </c>
      <c r="Z17" s="215" t="s">
        <v>55</v>
      </c>
      <c r="AA17" s="215" t="s">
        <v>56</v>
      </c>
      <c r="AB17" s="216"/>
      <c r="AC17" s="217"/>
      <c r="AD17" s="243"/>
      <c r="BA17" s="211" t="s">
        <v>57</v>
      </c>
    </row>
    <row r="18" spans="1:53" ht="14.25" customHeight="1" x14ac:dyDescent="0.2">
      <c r="A18" s="201"/>
      <c r="B18" s="201"/>
      <c r="C18" s="201"/>
      <c r="D18" s="236"/>
      <c r="E18" s="238"/>
      <c r="F18" s="201"/>
      <c r="G18" s="201"/>
      <c r="H18" s="201"/>
      <c r="I18" s="201"/>
      <c r="J18" s="201"/>
      <c r="K18" s="201"/>
      <c r="L18" s="201"/>
      <c r="M18" s="201"/>
      <c r="N18" s="236"/>
      <c r="O18" s="237"/>
      <c r="P18" s="237"/>
      <c r="Q18" s="237"/>
      <c r="R18" s="238"/>
      <c r="S18" s="161" t="s">
        <v>58</v>
      </c>
      <c r="T18" s="161" t="s">
        <v>59</v>
      </c>
      <c r="U18" s="201"/>
      <c r="V18" s="201"/>
      <c r="W18" s="179"/>
      <c r="X18" s="201"/>
      <c r="Y18" s="305"/>
      <c r="Z18" s="305"/>
      <c r="AA18" s="218"/>
      <c r="AB18" s="219"/>
      <c r="AC18" s="220"/>
      <c r="AD18" s="244"/>
      <c r="BA18" s="182"/>
    </row>
    <row r="19" spans="1:53" ht="27.75" hidden="1" customHeight="1" x14ac:dyDescent="0.2">
      <c r="A19" s="213" t="s">
        <v>60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191" t="s">
        <v>60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7" t="s">
        <v>61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71">
        <v>4607111035752</v>
      </c>
      <c r="E22" s="172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2"/>
      <c r="S22" s="35"/>
      <c r="T22" s="35"/>
      <c r="U22" s="36" t="s">
        <v>66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4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5"/>
      <c r="N23" s="168" t="s">
        <v>67</v>
      </c>
      <c r="O23" s="169"/>
      <c r="P23" s="169"/>
      <c r="Q23" s="169"/>
      <c r="R23" s="169"/>
      <c r="S23" s="169"/>
      <c r="T23" s="170"/>
      <c r="U23" s="38" t="s">
        <v>66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5"/>
      <c r="N24" s="168" t="s">
        <v>67</v>
      </c>
      <c r="O24" s="169"/>
      <c r="P24" s="169"/>
      <c r="Q24" s="169"/>
      <c r="R24" s="169"/>
      <c r="S24" s="169"/>
      <c r="T24" s="170"/>
      <c r="U24" s="38" t="s">
        <v>68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13" t="s">
        <v>69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191" t="s">
        <v>70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7" t="s">
        <v>71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1">
        <v>4607111036520</v>
      </c>
      <c r="E28" s="172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2"/>
      <c r="S28" s="35"/>
      <c r="T28" s="35"/>
      <c r="U28" s="36" t="s">
        <v>66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1">
        <v>4607111036605</v>
      </c>
      <c r="E29" s="172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6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2"/>
      <c r="S29" s="35"/>
      <c r="T29" s="35"/>
      <c r="U29" s="36" t="s">
        <v>66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1">
        <v>4607111036537</v>
      </c>
      <c r="E30" s="172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2"/>
      <c r="S30" s="35"/>
      <c r="T30" s="35"/>
      <c r="U30" s="36" t="s">
        <v>66</v>
      </c>
      <c r="V30" s="164">
        <v>140</v>
      </c>
      <c r="W30" s="165">
        <f>IFERROR(IF(V30="","",V30),"")</f>
        <v>140</v>
      </c>
      <c r="X30" s="37">
        <f>IFERROR(IF(V30="","",V30*0.00936),"")</f>
        <v>1.3104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1">
        <v>4607111036599</v>
      </c>
      <c r="E31" s="172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2"/>
      <c r="S31" s="35"/>
      <c r="T31" s="35"/>
      <c r="U31" s="36" t="s">
        <v>66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4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5"/>
      <c r="N32" s="168" t="s">
        <v>67</v>
      </c>
      <c r="O32" s="169"/>
      <c r="P32" s="169"/>
      <c r="Q32" s="169"/>
      <c r="R32" s="169"/>
      <c r="S32" s="169"/>
      <c r="T32" s="170"/>
      <c r="U32" s="38" t="s">
        <v>66</v>
      </c>
      <c r="V32" s="166">
        <f>IFERROR(SUM(V28:V31),"0")</f>
        <v>140</v>
      </c>
      <c r="W32" s="166">
        <f>IFERROR(SUM(W28:W31),"0")</f>
        <v>140</v>
      </c>
      <c r="X32" s="166">
        <f>IFERROR(IF(X28="",0,X28),"0")+IFERROR(IF(X29="",0,X29),"0")+IFERROR(IF(X30="",0,X30),"0")+IFERROR(IF(X31="",0,X31),"0")</f>
        <v>1.3104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5"/>
      <c r="N33" s="168" t="s">
        <v>67</v>
      </c>
      <c r="O33" s="169"/>
      <c r="P33" s="169"/>
      <c r="Q33" s="169"/>
      <c r="R33" s="169"/>
      <c r="S33" s="169"/>
      <c r="T33" s="170"/>
      <c r="U33" s="38" t="s">
        <v>68</v>
      </c>
      <c r="V33" s="166">
        <f>IFERROR(SUMPRODUCT(V28:V31*H28:H31),"0")</f>
        <v>210</v>
      </c>
      <c r="W33" s="166">
        <f>IFERROR(SUMPRODUCT(W28:W31*H28:H31),"0")</f>
        <v>210</v>
      </c>
      <c r="X33" s="38"/>
      <c r="Y33" s="167"/>
      <c r="Z33" s="167"/>
    </row>
    <row r="34" spans="1:53" ht="16.5" hidden="1" customHeight="1" x14ac:dyDescent="0.25">
      <c r="A34" s="191" t="s">
        <v>82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7" t="s">
        <v>61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1">
        <v>4607111036285</v>
      </c>
      <c r="E36" s="172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1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2"/>
      <c r="S36" s="35"/>
      <c r="T36" s="35"/>
      <c r="U36" s="36" t="s">
        <v>66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1">
        <v>4607111036308</v>
      </c>
      <c r="E37" s="172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82" t="s">
        <v>87</v>
      </c>
      <c r="O37" s="176"/>
      <c r="P37" s="176"/>
      <c r="Q37" s="176"/>
      <c r="R37" s="172"/>
      <c r="S37" s="35"/>
      <c r="T37" s="35"/>
      <c r="U37" s="36" t="s">
        <v>66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1">
        <v>4607111036315</v>
      </c>
      <c r="E38" s="172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2"/>
      <c r="S38" s="35"/>
      <c r="T38" s="35"/>
      <c r="U38" s="36" t="s">
        <v>66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71">
        <v>4607111036292</v>
      </c>
      <c r="E39" s="172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2"/>
      <c r="S39" s="35"/>
      <c r="T39" s="35"/>
      <c r="U39" s="36" t="s">
        <v>66</v>
      </c>
      <c r="V39" s="164">
        <v>0</v>
      </c>
      <c r="W39" s="165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8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5"/>
      <c r="N40" s="168" t="s">
        <v>67</v>
      </c>
      <c r="O40" s="169"/>
      <c r="P40" s="169"/>
      <c r="Q40" s="169"/>
      <c r="R40" s="169"/>
      <c r="S40" s="169"/>
      <c r="T40" s="170"/>
      <c r="U40" s="38" t="s">
        <v>66</v>
      </c>
      <c r="V40" s="166">
        <f>IFERROR(SUM(V36:V39),"0")</f>
        <v>0</v>
      </c>
      <c r="W40" s="166">
        <f>IFERROR(SUM(W36:W39),"0")</f>
        <v>0</v>
      </c>
      <c r="X40" s="166">
        <f>IFERROR(IF(X36="",0,X36),"0")+IFERROR(IF(X37="",0,X37),"0")+IFERROR(IF(X38="",0,X38),"0")+IFERROR(IF(X39="",0,X39),"0")</f>
        <v>0</v>
      </c>
      <c r="Y40" s="167"/>
      <c r="Z40" s="167"/>
    </row>
    <row r="41" spans="1:53" hidden="1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5"/>
      <c r="N41" s="168" t="s">
        <v>67</v>
      </c>
      <c r="O41" s="169"/>
      <c r="P41" s="169"/>
      <c r="Q41" s="169"/>
      <c r="R41" s="169"/>
      <c r="S41" s="169"/>
      <c r="T41" s="170"/>
      <c r="U41" s="38" t="s">
        <v>68</v>
      </c>
      <c r="V41" s="166">
        <f>IFERROR(SUMPRODUCT(V36:V39*H36:H39),"0")</f>
        <v>0</v>
      </c>
      <c r="W41" s="166">
        <f>IFERROR(SUMPRODUCT(W36:W39*H36:H39),"0")</f>
        <v>0</v>
      </c>
      <c r="X41" s="38"/>
      <c r="Y41" s="167"/>
      <c r="Z41" s="167"/>
    </row>
    <row r="42" spans="1:53" ht="16.5" hidden="1" customHeight="1" x14ac:dyDescent="0.25">
      <c r="A42" s="191" t="s">
        <v>92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7" t="s">
        <v>93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1">
        <v>4607111037053</v>
      </c>
      <c r="E44" s="172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2"/>
      <c r="S44" s="35"/>
      <c r="T44" s="35"/>
      <c r="U44" s="36" t="s">
        <v>66</v>
      </c>
      <c r="V44" s="164">
        <v>40</v>
      </c>
      <c r="W44" s="165">
        <f>IFERROR(IF(V44="","",V44),"")</f>
        <v>40</v>
      </c>
      <c r="X44" s="37">
        <f>IFERROR(IF(V44="","",V44*0.0095),"")</f>
        <v>0.38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1">
        <v>4607111037060</v>
      </c>
      <c r="E45" s="172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2"/>
      <c r="S45" s="35"/>
      <c r="T45" s="35"/>
      <c r="U45" s="36" t="s">
        <v>66</v>
      </c>
      <c r="V45" s="164">
        <v>20</v>
      </c>
      <c r="W45" s="165">
        <f>IFERROR(IF(V45="","",V45),"")</f>
        <v>20</v>
      </c>
      <c r="X45" s="37">
        <f>IFERROR(IF(V45="","",V45*0.0095),"")</f>
        <v>0.19</v>
      </c>
      <c r="Y45" s="57"/>
      <c r="Z45" s="58"/>
      <c r="AD45" s="62"/>
      <c r="BA45" s="73" t="s">
        <v>75</v>
      </c>
    </row>
    <row r="46" spans="1:53" x14ac:dyDescent="0.2">
      <c r="A46" s="184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5"/>
      <c r="N46" s="168" t="s">
        <v>67</v>
      </c>
      <c r="O46" s="169"/>
      <c r="P46" s="169"/>
      <c r="Q46" s="169"/>
      <c r="R46" s="169"/>
      <c r="S46" s="169"/>
      <c r="T46" s="170"/>
      <c r="U46" s="38" t="s">
        <v>66</v>
      </c>
      <c r="V46" s="166">
        <f>IFERROR(SUM(V44:V45),"0")</f>
        <v>60</v>
      </c>
      <c r="W46" s="166">
        <f>IFERROR(SUM(W44:W45),"0")</f>
        <v>60</v>
      </c>
      <c r="X46" s="166">
        <f>IFERROR(IF(X44="",0,X44),"0")+IFERROR(IF(X45="",0,X45),"0")</f>
        <v>0.57000000000000006</v>
      </c>
      <c r="Y46" s="167"/>
      <c r="Z46" s="167"/>
    </row>
    <row r="47" spans="1:53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5"/>
      <c r="N47" s="168" t="s">
        <v>67</v>
      </c>
      <c r="O47" s="169"/>
      <c r="P47" s="169"/>
      <c r="Q47" s="169"/>
      <c r="R47" s="169"/>
      <c r="S47" s="169"/>
      <c r="T47" s="170"/>
      <c r="U47" s="38" t="s">
        <v>68</v>
      </c>
      <c r="V47" s="166">
        <f>IFERROR(SUMPRODUCT(V44:V45*H44:H45),"0")</f>
        <v>72</v>
      </c>
      <c r="W47" s="166">
        <f>IFERROR(SUMPRODUCT(W44:W45*H44:H45),"0")</f>
        <v>72</v>
      </c>
      <c r="X47" s="38"/>
      <c r="Y47" s="167"/>
      <c r="Z47" s="167"/>
    </row>
    <row r="48" spans="1:53" ht="16.5" hidden="1" customHeight="1" x14ac:dyDescent="0.25">
      <c r="A48" s="191" t="s">
        <v>99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7" t="s">
        <v>61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1">
        <v>4607111037190</v>
      </c>
      <c r="E50" s="172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4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2"/>
      <c r="S50" s="35"/>
      <c r="T50" s="35"/>
      <c r="U50" s="36" t="s">
        <v>66</v>
      </c>
      <c r="V50" s="164">
        <v>5</v>
      </c>
      <c r="W50" s="165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1">
        <v>4607111037183</v>
      </c>
      <c r="E51" s="172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2"/>
      <c r="S51" s="35"/>
      <c r="T51" s="35"/>
      <c r="U51" s="36" t="s">
        <v>66</v>
      </c>
      <c r="V51" s="164">
        <v>25</v>
      </c>
      <c r="W51" s="165">
        <f t="shared" si="0"/>
        <v>25</v>
      </c>
      <c r="X51" s="37">
        <f t="shared" si="1"/>
        <v>0.38750000000000001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1">
        <v>4607111037091</v>
      </c>
      <c r="E52" s="172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2"/>
      <c r="S52" s="35"/>
      <c r="T52" s="35"/>
      <c r="U52" s="36" t="s">
        <v>66</v>
      </c>
      <c r="V52" s="164">
        <v>5</v>
      </c>
      <c r="W52" s="165">
        <f t="shared" si="0"/>
        <v>5</v>
      </c>
      <c r="X52" s="37">
        <f t="shared" si="1"/>
        <v>7.7499999999999999E-2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1">
        <v>4607111036902</v>
      </c>
      <c r="E53" s="172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2"/>
      <c r="S53" s="35"/>
      <c r="T53" s="35"/>
      <c r="U53" s="36" t="s">
        <v>66</v>
      </c>
      <c r="V53" s="164">
        <v>15</v>
      </c>
      <c r="W53" s="165">
        <f t="shared" si="0"/>
        <v>15</v>
      </c>
      <c r="X53" s="37">
        <f t="shared" si="1"/>
        <v>0.23249999999999998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1">
        <v>4607111036858</v>
      </c>
      <c r="E54" s="172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2"/>
      <c r="S54" s="35"/>
      <c r="T54" s="35"/>
      <c r="U54" s="36" t="s">
        <v>66</v>
      </c>
      <c r="V54" s="164">
        <v>5</v>
      </c>
      <c r="W54" s="165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1">
        <v>4607111036889</v>
      </c>
      <c r="E55" s="172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2"/>
      <c r="S55" s="35"/>
      <c r="T55" s="35"/>
      <c r="U55" s="36" t="s">
        <v>66</v>
      </c>
      <c r="V55" s="164">
        <v>35</v>
      </c>
      <c r="W55" s="165">
        <f t="shared" si="0"/>
        <v>35</v>
      </c>
      <c r="X55" s="37">
        <f t="shared" si="1"/>
        <v>0.54249999999999998</v>
      </c>
      <c r="Y55" s="57"/>
      <c r="Z55" s="58"/>
      <c r="AD55" s="62"/>
      <c r="BA55" s="79" t="s">
        <v>1</v>
      </c>
    </row>
    <row r="56" spans="1:53" x14ac:dyDescent="0.2">
      <c r="A56" s="184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5"/>
      <c r="N56" s="168" t="s">
        <v>67</v>
      </c>
      <c r="O56" s="169"/>
      <c r="P56" s="169"/>
      <c r="Q56" s="169"/>
      <c r="R56" s="169"/>
      <c r="S56" s="169"/>
      <c r="T56" s="170"/>
      <c r="U56" s="38" t="s">
        <v>66</v>
      </c>
      <c r="V56" s="166">
        <f>IFERROR(SUM(V50:V55),"0")</f>
        <v>90</v>
      </c>
      <c r="W56" s="166">
        <f>IFERROR(SUM(W50:W55),"0")</f>
        <v>90</v>
      </c>
      <c r="X56" s="166">
        <f>IFERROR(IF(X50="",0,X50),"0")+IFERROR(IF(X51="",0,X51),"0")+IFERROR(IF(X52="",0,X52),"0")+IFERROR(IF(X53="",0,X53),"0")+IFERROR(IF(X54="",0,X54),"0")+IFERROR(IF(X55="",0,X55),"0")</f>
        <v>1.395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5"/>
      <c r="N57" s="168" t="s">
        <v>67</v>
      </c>
      <c r="O57" s="169"/>
      <c r="P57" s="169"/>
      <c r="Q57" s="169"/>
      <c r="R57" s="169"/>
      <c r="S57" s="169"/>
      <c r="T57" s="170"/>
      <c r="U57" s="38" t="s">
        <v>68</v>
      </c>
      <c r="V57" s="166">
        <f>IFERROR(SUMPRODUCT(V50:V55*H50:H55),"0")</f>
        <v>643.20000000000005</v>
      </c>
      <c r="W57" s="166">
        <f>IFERROR(SUMPRODUCT(W50:W55*H50:H55),"0")</f>
        <v>643.20000000000005</v>
      </c>
      <c r="X57" s="38"/>
      <c r="Y57" s="167"/>
      <c r="Z57" s="167"/>
    </row>
    <row r="58" spans="1:53" ht="16.5" hidden="1" customHeight="1" x14ac:dyDescent="0.25">
      <c r="A58" s="191" t="s">
        <v>112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7" t="s">
        <v>61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71">
        <v>4607111037411</v>
      </c>
      <c r="E60" s="172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2"/>
      <c r="S60" s="35"/>
      <c r="T60" s="35"/>
      <c r="U60" s="36" t="s">
        <v>66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1">
        <v>4607111036728</v>
      </c>
      <c r="E61" s="172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2"/>
      <c r="S61" s="35"/>
      <c r="T61" s="35"/>
      <c r="U61" s="36" t="s">
        <v>66</v>
      </c>
      <c r="V61" s="164">
        <v>80</v>
      </c>
      <c r="W61" s="165">
        <f>IFERROR(IF(V61="","",V61),"")</f>
        <v>80</v>
      </c>
      <c r="X61" s="37">
        <f>IFERROR(IF(V61="","",V61*0.00866),"")</f>
        <v>0.69279999999999997</v>
      </c>
      <c r="Y61" s="57"/>
      <c r="Z61" s="58"/>
      <c r="AD61" s="62"/>
      <c r="BA61" s="81" t="s">
        <v>1</v>
      </c>
    </row>
    <row r="62" spans="1:53" x14ac:dyDescent="0.2">
      <c r="A62" s="184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5"/>
      <c r="N62" s="168" t="s">
        <v>67</v>
      </c>
      <c r="O62" s="169"/>
      <c r="P62" s="169"/>
      <c r="Q62" s="169"/>
      <c r="R62" s="169"/>
      <c r="S62" s="169"/>
      <c r="T62" s="170"/>
      <c r="U62" s="38" t="s">
        <v>66</v>
      </c>
      <c r="V62" s="166">
        <f>IFERROR(SUM(V60:V61),"0")</f>
        <v>80</v>
      </c>
      <c r="W62" s="166">
        <f>IFERROR(SUM(W60:W61),"0")</f>
        <v>80</v>
      </c>
      <c r="X62" s="166">
        <f>IFERROR(IF(X60="",0,X60),"0")+IFERROR(IF(X61="",0,X61),"0")</f>
        <v>0.69279999999999997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5"/>
      <c r="N63" s="168" t="s">
        <v>67</v>
      </c>
      <c r="O63" s="169"/>
      <c r="P63" s="169"/>
      <c r="Q63" s="169"/>
      <c r="R63" s="169"/>
      <c r="S63" s="169"/>
      <c r="T63" s="170"/>
      <c r="U63" s="38" t="s">
        <v>68</v>
      </c>
      <c r="V63" s="166">
        <f>IFERROR(SUMPRODUCT(V60:V61*H60:H61),"0")</f>
        <v>400</v>
      </c>
      <c r="W63" s="166">
        <f>IFERROR(SUMPRODUCT(W60:W61*H60:H61),"0")</f>
        <v>400</v>
      </c>
      <c r="X63" s="38"/>
      <c r="Y63" s="167"/>
      <c r="Z63" s="167"/>
    </row>
    <row r="64" spans="1:53" ht="16.5" hidden="1" customHeight="1" x14ac:dyDescent="0.25">
      <c r="A64" s="191" t="s">
        <v>118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7" t="s">
        <v>119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71">
        <v>4607111033659</v>
      </c>
      <c r="E66" s="172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2"/>
      <c r="S66" s="35"/>
      <c r="T66" s="35"/>
      <c r="U66" s="36" t="s">
        <v>66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4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5"/>
      <c r="N67" s="168" t="s">
        <v>67</v>
      </c>
      <c r="O67" s="169"/>
      <c r="P67" s="169"/>
      <c r="Q67" s="169"/>
      <c r="R67" s="169"/>
      <c r="S67" s="169"/>
      <c r="T67" s="170"/>
      <c r="U67" s="38" t="s">
        <v>66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5"/>
      <c r="N68" s="168" t="s">
        <v>67</v>
      </c>
      <c r="O68" s="169"/>
      <c r="P68" s="169"/>
      <c r="Q68" s="169"/>
      <c r="R68" s="169"/>
      <c r="S68" s="169"/>
      <c r="T68" s="170"/>
      <c r="U68" s="38" t="s">
        <v>68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hidden="1" customHeight="1" x14ac:dyDescent="0.25">
      <c r="A69" s="191" t="s">
        <v>122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7" t="s">
        <v>123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1">
        <v>4607111034137</v>
      </c>
      <c r="E71" s="172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2"/>
      <c r="S71" s="35"/>
      <c r="T71" s="35"/>
      <c r="U71" s="36" t="s">
        <v>66</v>
      </c>
      <c r="V71" s="164">
        <v>50</v>
      </c>
      <c r="W71" s="165">
        <f>IFERROR(IF(V71="","",V71),"")</f>
        <v>50</v>
      </c>
      <c r="X71" s="37">
        <f>IFERROR(IF(V71="","",V71*0.01788),"")</f>
        <v>0.89400000000000002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1">
        <v>4607111034120</v>
      </c>
      <c r="E72" s="172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8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2"/>
      <c r="S72" s="35"/>
      <c r="T72" s="35"/>
      <c r="U72" s="36" t="s">
        <v>66</v>
      </c>
      <c r="V72" s="164">
        <v>50</v>
      </c>
      <c r="W72" s="165">
        <f>IFERROR(IF(V72="","",V72),"")</f>
        <v>50</v>
      </c>
      <c r="X72" s="37">
        <f>IFERROR(IF(V72="","",V72*0.01788),"")</f>
        <v>0.89400000000000002</v>
      </c>
      <c r="Y72" s="57"/>
      <c r="Z72" s="58"/>
      <c r="AD72" s="62"/>
      <c r="BA72" s="84" t="s">
        <v>75</v>
      </c>
    </row>
    <row r="73" spans="1:53" x14ac:dyDescent="0.2">
      <c r="A73" s="184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5"/>
      <c r="N73" s="168" t="s">
        <v>67</v>
      </c>
      <c r="O73" s="169"/>
      <c r="P73" s="169"/>
      <c r="Q73" s="169"/>
      <c r="R73" s="169"/>
      <c r="S73" s="169"/>
      <c r="T73" s="170"/>
      <c r="U73" s="38" t="s">
        <v>66</v>
      </c>
      <c r="V73" s="166">
        <f>IFERROR(SUM(V71:V72),"0")</f>
        <v>100</v>
      </c>
      <c r="W73" s="166">
        <f>IFERROR(SUM(W71:W72),"0")</f>
        <v>100</v>
      </c>
      <c r="X73" s="166">
        <f>IFERROR(IF(X71="",0,X71),"0")+IFERROR(IF(X72="",0,X72),"0")</f>
        <v>1.788</v>
      </c>
      <c r="Y73" s="167"/>
      <c r="Z73" s="167"/>
    </row>
    <row r="74" spans="1:53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5"/>
      <c r="N74" s="168" t="s">
        <v>67</v>
      </c>
      <c r="O74" s="169"/>
      <c r="P74" s="169"/>
      <c r="Q74" s="169"/>
      <c r="R74" s="169"/>
      <c r="S74" s="169"/>
      <c r="T74" s="170"/>
      <c r="U74" s="38" t="s">
        <v>68</v>
      </c>
      <c r="V74" s="166">
        <f>IFERROR(SUMPRODUCT(V71:V72*H71:H72),"0")</f>
        <v>360</v>
      </c>
      <c r="W74" s="166">
        <f>IFERROR(SUMPRODUCT(W71:W72*H71:H72),"0")</f>
        <v>360</v>
      </c>
      <c r="X74" s="38"/>
      <c r="Y74" s="167"/>
      <c r="Z74" s="167"/>
    </row>
    <row r="75" spans="1:53" ht="16.5" hidden="1" customHeight="1" x14ac:dyDescent="0.25">
      <c r="A75" s="191" t="s">
        <v>128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7" t="s">
        <v>119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hidden="1" customHeight="1" x14ac:dyDescent="0.25">
      <c r="A77" s="55" t="s">
        <v>129</v>
      </c>
      <c r="B77" s="55" t="s">
        <v>130</v>
      </c>
      <c r="C77" s="32">
        <v>4301135053</v>
      </c>
      <c r="D77" s="171">
        <v>4607111036407</v>
      </c>
      <c r="E77" s="172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2"/>
      <c r="S77" s="35"/>
      <c r="T77" s="35"/>
      <c r="U77" s="36" t="s">
        <v>66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1">
        <v>4607111033628</v>
      </c>
      <c r="E78" s="172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2"/>
      <c r="S78" s="35"/>
      <c r="T78" s="35"/>
      <c r="U78" s="36" t="s">
        <v>66</v>
      </c>
      <c r="V78" s="164">
        <v>15</v>
      </c>
      <c r="W78" s="165">
        <f t="shared" si="2"/>
        <v>15</v>
      </c>
      <c r="X78" s="37">
        <f t="shared" si="3"/>
        <v>0.26819999999999999</v>
      </c>
      <c r="Y78" s="57"/>
      <c r="Z78" s="58"/>
      <c r="AD78" s="62"/>
      <c r="BA78" s="86" t="s">
        <v>75</v>
      </c>
    </row>
    <row r="79" spans="1:53" ht="27" hidden="1" customHeight="1" x14ac:dyDescent="0.25">
      <c r="A79" s="55" t="s">
        <v>133</v>
      </c>
      <c r="B79" s="55" t="s">
        <v>134</v>
      </c>
      <c r="C79" s="32">
        <v>4301130400</v>
      </c>
      <c r="D79" s="171">
        <v>4607111033451</v>
      </c>
      <c r="E79" s="172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2"/>
      <c r="S79" s="35"/>
      <c r="T79" s="35"/>
      <c r="U79" s="36" t="s">
        <v>66</v>
      </c>
      <c r="V79" s="164">
        <v>0</v>
      </c>
      <c r="W79" s="165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71">
        <v>4607111035141</v>
      </c>
      <c r="E80" s="172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2"/>
      <c r="S80" s="35"/>
      <c r="T80" s="35"/>
      <c r="U80" s="36" t="s">
        <v>66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71">
        <v>4607111035028</v>
      </c>
      <c r="E81" s="172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2"/>
      <c r="S81" s="35"/>
      <c r="T81" s="35"/>
      <c r="U81" s="36" t="s">
        <v>66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1">
        <v>4607111033444</v>
      </c>
      <c r="E82" s="172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2"/>
      <c r="S82" s="35"/>
      <c r="T82" s="35"/>
      <c r="U82" s="36" t="s">
        <v>66</v>
      </c>
      <c r="V82" s="164">
        <v>50</v>
      </c>
      <c r="W82" s="165">
        <f t="shared" si="2"/>
        <v>50</v>
      </c>
      <c r="X82" s="37">
        <f t="shared" si="3"/>
        <v>0.89400000000000002</v>
      </c>
      <c r="Y82" s="57"/>
      <c r="Z82" s="58"/>
      <c r="AD82" s="62"/>
      <c r="BA82" s="90" t="s">
        <v>75</v>
      </c>
    </row>
    <row r="83" spans="1:53" x14ac:dyDescent="0.2">
      <c r="A83" s="184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5"/>
      <c r="N83" s="168" t="s">
        <v>67</v>
      </c>
      <c r="O83" s="169"/>
      <c r="P83" s="169"/>
      <c r="Q83" s="169"/>
      <c r="R83" s="169"/>
      <c r="S83" s="169"/>
      <c r="T83" s="170"/>
      <c r="U83" s="38" t="s">
        <v>66</v>
      </c>
      <c r="V83" s="166">
        <f>IFERROR(SUM(V77:V82),"0")</f>
        <v>65</v>
      </c>
      <c r="W83" s="166">
        <f>IFERROR(SUM(W77:W82),"0")</f>
        <v>65</v>
      </c>
      <c r="X83" s="166">
        <f>IFERROR(IF(X77="",0,X77),"0")+IFERROR(IF(X78="",0,X78),"0")+IFERROR(IF(X79="",0,X79),"0")+IFERROR(IF(X80="",0,X80),"0")+IFERROR(IF(X81="",0,X81),"0")+IFERROR(IF(X82="",0,X82),"0")</f>
        <v>1.1621999999999999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5"/>
      <c r="N84" s="168" t="s">
        <v>67</v>
      </c>
      <c r="O84" s="169"/>
      <c r="P84" s="169"/>
      <c r="Q84" s="169"/>
      <c r="R84" s="169"/>
      <c r="S84" s="169"/>
      <c r="T84" s="170"/>
      <c r="U84" s="38" t="s">
        <v>68</v>
      </c>
      <c r="V84" s="166">
        <f>IFERROR(SUMPRODUCT(V77:V82*H77:H82),"0")</f>
        <v>234</v>
      </c>
      <c r="W84" s="166">
        <f>IFERROR(SUMPRODUCT(W77:W82*H77:H82),"0")</f>
        <v>234</v>
      </c>
      <c r="X84" s="38"/>
      <c r="Y84" s="167"/>
      <c r="Z84" s="167"/>
    </row>
    <row r="85" spans="1:53" ht="16.5" hidden="1" customHeight="1" x14ac:dyDescent="0.25">
      <c r="A85" s="191" t="s">
        <v>141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7" t="s">
        <v>141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hidden="1" customHeight="1" x14ac:dyDescent="0.25">
      <c r="A87" s="55" t="s">
        <v>142</v>
      </c>
      <c r="B87" s="55" t="s">
        <v>143</v>
      </c>
      <c r="C87" s="32">
        <v>4301136013</v>
      </c>
      <c r="D87" s="171">
        <v>4607025784012</v>
      </c>
      <c r="E87" s="172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7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2"/>
      <c r="S87" s="35"/>
      <c r="T87" s="35"/>
      <c r="U87" s="36" t="s">
        <v>66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71">
        <v>4607025784319</v>
      </c>
      <c r="E88" s="172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2"/>
      <c r="S88" s="35"/>
      <c r="T88" s="35"/>
      <c r="U88" s="36" t="s">
        <v>66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71">
        <v>4607111035370</v>
      </c>
      <c r="E89" s="172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7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2"/>
      <c r="S89" s="35"/>
      <c r="T89" s="35"/>
      <c r="U89" s="36" t="s">
        <v>66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84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5"/>
      <c r="N90" s="168" t="s">
        <v>67</v>
      </c>
      <c r="O90" s="169"/>
      <c r="P90" s="169"/>
      <c r="Q90" s="169"/>
      <c r="R90" s="169"/>
      <c r="S90" s="169"/>
      <c r="T90" s="170"/>
      <c r="U90" s="38" t="s">
        <v>66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hidden="1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5"/>
      <c r="N91" s="168" t="s">
        <v>67</v>
      </c>
      <c r="O91" s="169"/>
      <c r="P91" s="169"/>
      <c r="Q91" s="169"/>
      <c r="R91" s="169"/>
      <c r="S91" s="169"/>
      <c r="T91" s="170"/>
      <c r="U91" s="38" t="s">
        <v>68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hidden="1" customHeight="1" x14ac:dyDescent="0.25">
      <c r="A92" s="191" t="s">
        <v>148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7" t="s">
        <v>61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1">
        <v>4607111033970</v>
      </c>
      <c r="E94" s="172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2"/>
      <c r="S94" s="35"/>
      <c r="T94" s="35"/>
      <c r="U94" s="36" t="s">
        <v>66</v>
      </c>
      <c r="V94" s="164">
        <v>30</v>
      </c>
      <c r="W94" s="165">
        <f>IFERROR(IF(V94="","",V94),"")</f>
        <v>30</v>
      </c>
      <c r="X94" s="37">
        <f>IFERROR(IF(V94="","",V94*0.0155),"")</f>
        <v>0.46499999999999997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1">
        <v>4607111034144</v>
      </c>
      <c r="E95" s="172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2"/>
      <c r="S95" s="35"/>
      <c r="T95" s="35"/>
      <c r="U95" s="36" t="s">
        <v>66</v>
      </c>
      <c r="V95" s="164">
        <v>100</v>
      </c>
      <c r="W95" s="165">
        <f>IFERROR(IF(V95="","",V95),"")</f>
        <v>100</v>
      </c>
      <c r="X95" s="37">
        <f>IFERROR(IF(V95="","",V95*0.0155),"")</f>
        <v>1.55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1">
        <v>4607111033987</v>
      </c>
      <c r="E96" s="172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2"/>
      <c r="S96" s="35"/>
      <c r="T96" s="35"/>
      <c r="U96" s="36" t="s">
        <v>66</v>
      </c>
      <c r="V96" s="164">
        <v>20</v>
      </c>
      <c r="W96" s="165">
        <f>IFERROR(IF(V96="","",V96),"")</f>
        <v>20</v>
      </c>
      <c r="X96" s="37">
        <f>IFERROR(IF(V96="","",V96*0.0155),"")</f>
        <v>0.31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1">
        <v>4607111034151</v>
      </c>
      <c r="E97" s="172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2"/>
      <c r="S97" s="35"/>
      <c r="T97" s="35"/>
      <c r="U97" s="36" t="s">
        <v>66</v>
      </c>
      <c r="V97" s="164">
        <v>175</v>
      </c>
      <c r="W97" s="165">
        <f>IFERROR(IF(V97="","",V97),"")</f>
        <v>175</v>
      </c>
      <c r="X97" s="37">
        <f>IFERROR(IF(V97="","",V97*0.0155),"")</f>
        <v>2.7124999999999999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157</v>
      </c>
      <c r="B98" s="55" t="s">
        <v>158</v>
      </c>
      <c r="C98" s="32">
        <v>4301070958</v>
      </c>
      <c r="D98" s="171">
        <v>4607111038098</v>
      </c>
      <c r="E98" s="172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2"/>
      <c r="S98" s="35"/>
      <c r="T98" s="35"/>
      <c r="U98" s="36" t="s">
        <v>66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4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5"/>
      <c r="N99" s="168" t="s">
        <v>67</v>
      </c>
      <c r="O99" s="169"/>
      <c r="P99" s="169"/>
      <c r="Q99" s="169"/>
      <c r="R99" s="169"/>
      <c r="S99" s="169"/>
      <c r="T99" s="170"/>
      <c r="U99" s="38" t="s">
        <v>66</v>
      </c>
      <c r="V99" s="166">
        <f>IFERROR(SUM(V94:V98),"0")</f>
        <v>325</v>
      </c>
      <c r="W99" s="166">
        <f>IFERROR(SUM(W94:W98),"0")</f>
        <v>325</v>
      </c>
      <c r="X99" s="166">
        <f>IFERROR(IF(X94="",0,X94),"0")+IFERROR(IF(X95="",0,X95),"0")+IFERROR(IF(X96="",0,X96),"0")+IFERROR(IF(X97="",0,X97),"0")+IFERROR(IF(X98="",0,X98),"0")</f>
        <v>5.0374999999999996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5"/>
      <c r="N100" s="168" t="s">
        <v>67</v>
      </c>
      <c r="O100" s="169"/>
      <c r="P100" s="169"/>
      <c r="Q100" s="169"/>
      <c r="R100" s="169"/>
      <c r="S100" s="169"/>
      <c r="T100" s="170"/>
      <c r="U100" s="38" t="s">
        <v>68</v>
      </c>
      <c r="V100" s="166">
        <f>IFERROR(SUMPRODUCT(V94:V98*H94:H98),"0")</f>
        <v>2324</v>
      </c>
      <c r="W100" s="166">
        <f>IFERROR(SUMPRODUCT(W94:W98*H94:H98),"0")</f>
        <v>2324</v>
      </c>
      <c r="X100" s="38"/>
      <c r="Y100" s="167"/>
      <c r="Z100" s="167"/>
    </row>
    <row r="101" spans="1:53" ht="16.5" hidden="1" customHeight="1" x14ac:dyDescent="0.25">
      <c r="A101" s="191" t="s">
        <v>159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7" t="s">
        <v>119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71">
        <v>4607111034014</v>
      </c>
      <c r="E103" s="172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1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2"/>
      <c r="S103" s="35"/>
      <c r="T103" s="35"/>
      <c r="U103" s="36" t="s">
        <v>66</v>
      </c>
      <c r="V103" s="164">
        <v>60</v>
      </c>
      <c r="W103" s="165">
        <f>IFERROR(IF(V103="","",V103),"")</f>
        <v>60</v>
      </c>
      <c r="X103" s="37">
        <f>IFERROR(IF(V103="","",V103*0.01788),"")</f>
        <v>1.0728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71">
        <v>4607111033994</v>
      </c>
      <c r="E104" s="172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19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2"/>
      <c r="S104" s="35"/>
      <c r="T104" s="35"/>
      <c r="U104" s="36" t="s">
        <v>66</v>
      </c>
      <c r="V104" s="164">
        <v>80</v>
      </c>
      <c r="W104" s="165">
        <f>IFERROR(IF(V104="","",V104),"")</f>
        <v>80</v>
      </c>
      <c r="X104" s="37">
        <f>IFERROR(IF(V104="","",V104*0.01788),"")</f>
        <v>1.4304000000000001</v>
      </c>
      <c r="Y104" s="57"/>
      <c r="Z104" s="58"/>
      <c r="AD104" s="62"/>
      <c r="BA104" s="100" t="s">
        <v>75</v>
      </c>
    </row>
    <row r="105" spans="1:53" x14ac:dyDescent="0.2">
      <c r="A105" s="184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5"/>
      <c r="N105" s="168" t="s">
        <v>67</v>
      </c>
      <c r="O105" s="169"/>
      <c r="P105" s="169"/>
      <c r="Q105" s="169"/>
      <c r="R105" s="169"/>
      <c r="S105" s="169"/>
      <c r="T105" s="170"/>
      <c r="U105" s="38" t="s">
        <v>66</v>
      </c>
      <c r="V105" s="166">
        <f>IFERROR(SUM(V103:V104),"0")</f>
        <v>140</v>
      </c>
      <c r="W105" s="166">
        <f>IFERROR(SUM(W103:W104),"0")</f>
        <v>140</v>
      </c>
      <c r="X105" s="166">
        <f>IFERROR(IF(X103="",0,X103),"0")+IFERROR(IF(X104="",0,X104),"0")</f>
        <v>2.5032000000000001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5"/>
      <c r="N106" s="168" t="s">
        <v>67</v>
      </c>
      <c r="O106" s="169"/>
      <c r="P106" s="169"/>
      <c r="Q106" s="169"/>
      <c r="R106" s="169"/>
      <c r="S106" s="169"/>
      <c r="T106" s="170"/>
      <c r="U106" s="38" t="s">
        <v>68</v>
      </c>
      <c r="V106" s="166">
        <f>IFERROR(SUMPRODUCT(V103:V104*H103:H104),"0")</f>
        <v>420</v>
      </c>
      <c r="W106" s="166">
        <f>IFERROR(SUMPRODUCT(W103:W104*H103:H104),"0")</f>
        <v>420</v>
      </c>
      <c r="X106" s="38"/>
      <c r="Y106" s="167"/>
      <c r="Z106" s="167"/>
    </row>
    <row r="107" spans="1:53" ht="16.5" hidden="1" customHeight="1" x14ac:dyDescent="0.25">
      <c r="A107" s="191" t="s">
        <v>164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7" t="s">
        <v>119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71">
        <v>4607111034199</v>
      </c>
      <c r="E109" s="172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2"/>
      <c r="S109" s="35"/>
      <c r="T109" s="35"/>
      <c r="U109" s="36" t="s">
        <v>66</v>
      </c>
      <c r="V109" s="164">
        <v>20</v>
      </c>
      <c r="W109" s="165">
        <f>IFERROR(IF(V109="","",V109),"")</f>
        <v>20</v>
      </c>
      <c r="X109" s="37">
        <f>IFERROR(IF(V109="","",V109*0.01788),"")</f>
        <v>0.35760000000000003</v>
      </c>
      <c r="Y109" s="57"/>
      <c r="Z109" s="58"/>
      <c r="AD109" s="62"/>
      <c r="BA109" s="101" t="s">
        <v>75</v>
      </c>
    </row>
    <row r="110" spans="1:53" x14ac:dyDescent="0.2">
      <c r="A110" s="184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5"/>
      <c r="N110" s="168" t="s">
        <v>67</v>
      </c>
      <c r="O110" s="169"/>
      <c r="P110" s="169"/>
      <c r="Q110" s="169"/>
      <c r="R110" s="169"/>
      <c r="S110" s="169"/>
      <c r="T110" s="170"/>
      <c r="U110" s="38" t="s">
        <v>66</v>
      </c>
      <c r="V110" s="166">
        <f>IFERROR(SUM(V109:V109),"0")</f>
        <v>20</v>
      </c>
      <c r="W110" s="166">
        <f>IFERROR(SUM(W109:W109),"0")</f>
        <v>20</v>
      </c>
      <c r="X110" s="166">
        <f>IFERROR(IF(X109="",0,X109),"0")</f>
        <v>0.35760000000000003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5"/>
      <c r="N111" s="168" t="s">
        <v>67</v>
      </c>
      <c r="O111" s="169"/>
      <c r="P111" s="169"/>
      <c r="Q111" s="169"/>
      <c r="R111" s="169"/>
      <c r="S111" s="169"/>
      <c r="T111" s="170"/>
      <c r="U111" s="38" t="s">
        <v>68</v>
      </c>
      <c r="V111" s="166">
        <f>IFERROR(SUMPRODUCT(V109:V109*H109:H109),"0")</f>
        <v>60</v>
      </c>
      <c r="W111" s="166">
        <f>IFERROR(SUMPRODUCT(W109:W109*H109:H109),"0")</f>
        <v>60</v>
      </c>
      <c r="X111" s="38"/>
      <c r="Y111" s="167"/>
      <c r="Z111" s="167"/>
    </row>
    <row r="112" spans="1:53" ht="16.5" hidden="1" customHeight="1" x14ac:dyDescent="0.25">
      <c r="A112" s="191" t="s">
        <v>167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7" t="s">
        <v>119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168</v>
      </c>
      <c r="B114" s="55" t="s">
        <v>169</v>
      </c>
      <c r="C114" s="32">
        <v>4301130006</v>
      </c>
      <c r="D114" s="171">
        <v>4607111034670</v>
      </c>
      <c r="E114" s="172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2"/>
      <c r="S114" s="35"/>
      <c r="T114" s="35"/>
      <c r="U114" s="36" t="s">
        <v>66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4301130003</v>
      </c>
      <c r="D115" s="171">
        <v>4607111034687</v>
      </c>
      <c r="E115" s="172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2"/>
      <c r="S115" s="35"/>
      <c r="T115" s="35"/>
      <c r="U115" s="36" t="s">
        <v>66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71">
        <v>4607111034380</v>
      </c>
      <c r="E116" s="172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3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2"/>
      <c r="S116" s="35"/>
      <c r="T116" s="35"/>
      <c r="U116" s="36" t="s">
        <v>66</v>
      </c>
      <c r="V116" s="164">
        <v>10</v>
      </c>
      <c r="W116" s="165">
        <f>IFERROR(IF(V116="","",V116),"")</f>
        <v>10</v>
      </c>
      <c r="X116" s="37">
        <f>IFERROR(IF(V116="","",V116*0.01788),"")</f>
        <v>0.17880000000000001</v>
      </c>
      <c r="Y116" s="57"/>
      <c r="Z116" s="58"/>
      <c r="AD116" s="62"/>
      <c r="BA116" s="104" t="s">
        <v>75</v>
      </c>
    </row>
    <row r="117" spans="1:53" ht="27" hidden="1" customHeight="1" x14ac:dyDescent="0.25">
      <c r="A117" s="55" t="s">
        <v>175</v>
      </c>
      <c r="B117" s="55" t="s">
        <v>176</v>
      </c>
      <c r="C117" s="32">
        <v>4301135180</v>
      </c>
      <c r="D117" s="171">
        <v>4607111034397</v>
      </c>
      <c r="E117" s="172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29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2"/>
      <c r="S117" s="35"/>
      <c r="T117" s="35"/>
      <c r="U117" s="36" t="s">
        <v>66</v>
      </c>
      <c r="V117" s="164">
        <v>0</v>
      </c>
      <c r="W117" s="165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75</v>
      </c>
    </row>
    <row r="118" spans="1:53" x14ac:dyDescent="0.2">
      <c r="A118" s="184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5"/>
      <c r="N118" s="168" t="s">
        <v>67</v>
      </c>
      <c r="O118" s="169"/>
      <c r="P118" s="169"/>
      <c r="Q118" s="169"/>
      <c r="R118" s="169"/>
      <c r="S118" s="169"/>
      <c r="T118" s="170"/>
      <c r="U118" s="38" t="s">
        <v>66</v>
      </c>
      <c r="V118" s="166">
        <f>IFERROR(SUM(V114:V117),"0")</f>
        <v>10</v>
      </c>
      <c r="W118" s="166">
        <f>IFERROR(SUM(W114:W117),"0")</f>
        <v>10</v>
      </c>
      <c r="X118" s="166">
        <f>IFERROR(IF(X114="",0,X114),"0")+IFERROR(IF(X115="",0,X115),"0")+IFERROR(IF(X116="",0,X116),"0")+IFERROR(IF(X117="",0,X117),"0")</f>
        <v>0.17880000000000001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5"/>
      <c r="N119" s="168" t="s">
        <v>67</v>
      </c>
      <c r="O119" s="169"/>
      <c r="P119" s="169"/>
      <c r="Q119" s="169"/>
      <c r="R119" s="169"/>
      <c r="S119" s="169"/>
      <c r="T119" s="170"/>
      <c r="U119" s="38" t="s">
        <v>68</v>
      </c>
      <c r="V119" s="166">
        <f>IFERROR(SUMPRODUCT(V114:V117*H114:H117),"0")</f>
        <v>30</v>
      </c>
      <c r="W119" s="166">
        <f>IFERROR(SUMPRODUCT(W114:W117*H114:H117),"0")</f>
        <v>30</v>
      </c>
      <c r="X119" s="38"/>
      <c r="Y119" s="167"/>
      <c r="Z119" s="167"/>
    </row>
    <row r="120" spans="1:53" ht="16.5" hidden="1" customHeight="1" x14ac:dyDescent="0.25">
      <c r="A120" s="191" t="s">
        <v>177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7" t="s">
        <v>119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178</v>
      </c>
      <c r="B122" s="55" t="s">
        <v>179</v>
      </c>
      <c r="C122" s="32">
        <v>4301135134</v>
      </c>
      <c r="D122" s="171">
        <v>4607111035806</v>
      </c>
      <c r="E122" s="172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31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2"/>
      <c r="S122" s="35"/>
      <c r="T122" s="35"/>
      <c r="U122" s="36" t="s">
        <v>66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84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5"/>
      <c r="N123" s="168" t="s">
        <v>67</v>
      </c>
      <c r="O123" s="169"/>
      <c r="P123" s="169"/>
      <c r="Q123" s="169"/>
      <c r="R123" s="169"/>
      <c r="S123" s="169"/>
      <c r="T123" s="170"/>
      <c r="U123" s="38" t="s">
        <v>66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5"/>
      <c r="N124" s="168" t="s">
        <v>67</v>
      </c>
      <c r="O124" s="169"/>
      <c r="P124" s="169"/>
      <c r="Q124" s="169"/>
      <c r="R124" s="169"/>
      <c r="S124" s="169"/>
      <c r="T124" s="170"/>
      <c r="U124" s="38" t="s">
        <v>68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1" t="s">
        <v>180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7" t="s">
        <v>181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182</v>
      </c>
      <c r="B127" s="55" t="s">
        <v>183</v>
      </c>
      <c r="C127" s="32">
        <v>4301070768</v>
      </c>
      <c r="D127" s="171">
        <v>4607111035639</v>
      </c>
      <c r="E127" s="172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2"/>
      <c r="S127" s="35"/>
      <c r="T127" s="35"/>
      <c r="U127" s="36" t="s">
        <v>66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185</v>
      </c>
      <c r="B128" s="55" t="s">
        <v>186</v>
      </c>
      <c r="C128" s="32">
        <v>4301070797</v>
      </c>
      <c r="D128" s="171">
        <v>4607111035646</v>
      </c>
      <c r="E128" s="172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1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2"/>
      <c r="S128" s="35"/>
      <c r="T128" s="35"/>
      <c r="U128" s="36" t="s">
        <v>66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84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5"/>
      <c r="N129" s="168" t="s">
        <v>67</v>
      </c>
      <c r="O129" s="169"/>
      <c r="P129" s="169"/>
      <c r="Q129" s="169"/>
      <c r="R129" s="169"/>
      <c r="S129" s="169"/>
      <c r="T129" s="170"/>
      <c r="U129" s="38" t="s">
        <v>66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5"/>
      <c r="N130" s="168" t="s">
        <v>67</v>
      </c>
      <c r="O130" s="169"/>
      <c r="P130" s="169"/>
      <c r="Q130" s="169"/>
      <c r="R130" s="169"/>
      <c r="S130" s="169"/>
      <c r="T130" s="170"/>
      <c r="U130" s="38" t="s">
        <v>68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1" t="s">
        <v>188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7" t="s">
        <v>119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189</v>
      </c>
      <c r="B133" s="55" t="s">
        <v>190</v>
      </c>
      <c r="C133" s="32">
        <v>4301135133</v>
      </c>
      <c r="D133" s="171">
        <v>4607111036568</v>
      </c>
      <c r="E133" s="172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2"/>
      <c r="S133" s="35"/>
      <c r="T133" s="35"/>
      <c r="U133" s="36" t="s">
        <v>66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84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5"/>
      <c r="N134" s="168" t="s">
        <v>67</v>
      </c>
      <c r="O134" s="169"/>
      <c r="P134" s="169"/>
      <c r="Q134" s="169"/>
      <c r="R134" s="169"/>
      <c r="S134" s="169"/>
      <c r="T134" s="170"/>
      <c r="U134" s="38" t="s">
        <v>66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5"/>
      <c r="N135" s="168" t="s">
        <v>67</v>
      </c>
      <c r="O135" s="169"/>
      <c r="P135" s="169"/>
      <c r="Q135" s="169"/>
      <c r="R135" s="169"/>
      <c r="S135" s="169"/>
      <c r="T135" s="170"/>
      <c r="U135" s="38" t="s">
        <v>68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13" t="s">
        <v>191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191" t="s">
        <v>192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7" t="s">
        <v>181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193</v>
      </c>
      <c r="B139" s="55" t="s">
        <v>194</v>
      </c>
      <c r="C139" s="32">
        <v>4301071010</v>
      </c>
      <c r="D139" s="171">
        <v>4607111037701</v>
      </c>
      <c r="E139" s="172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2"/>
      <c r="S139" s="35"/>
      <c r="T139" s="35"/>
      <c r="U139" s="36" t="s">
        <v>66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84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5"/>
      <c r="N140" s="168" t="s">
        <v>67</v>
      </c>
      <c r="O140" s="169"/>
      <c r="P140" s="169"/>
      <c r="Q140" s="169"/>
      <c r="R140" s="169"/>
      <c r="S140" s="169"/>
      <c r="T140" s="170"/>
      <c r="U140" s="38" t="s">
        <v>66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5"/>
      <c r="N141" s="168" t="s">
        <v>67</v>
      </c>
      <c r="O141" s="169"/>
      <c r="P141" s="169"/>
      <c r="Q141" s="169"/>
      <c r="R141" s="169"/>
      <c r="S141" s="169"/>
      <c r="T141" s="170"/>
      <c r="U141" s="38" t="s">
        <v>68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1" t="s">
        <v>195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7" t="s">
        <v>61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196</v>
      </c>
      <c r="B144" s="55" t="s">
        <v>197</v>
      </c>
      <c r="C144" s="32">
        <v>4301071026</v>
      </c>
      <c r="D144" s="171">
        <v>4607111036384</v>
      </c>
      <c r="E144" s="172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192" t="s">
        <v>198</v>
      </c>
      <c r="O144" s="176"/>
      <c r="P144" s="176"/>
      <c r="Q144" s="176"/>
      <c r="R144" s="172"/>
      <c r="S144" s="35"/>
      <c r="T144" s="35"/>
      <c r="U144" s="36" t="s">
        <v>66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4301070956</v>
      </c>
      <c r="D145" s="171">
        <v>4640242180250</v>
      </c>
      <c r="E145" s="172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61" t="s">
        <v>201</v>
      </c>
      <c r="O145" s="176"/>
      <c r="P145" s="176"/>
      <c r="Q145" s="176"/>
      <c r="R145" s="172"/>
      <c r="S145" s="35"/>
      <c r="T145" s="35"/>
      <c r="U145" s="36" t="s">
        <v>66</v>
      </c>
      <c r="V145" s="164">
        <v>24</v>
      </c>
      <c r="W145" s="165">
        <f>IFERROR(IF(V145="","",V145),"")</f>
        <v>24</v>
      </c>
      <c r="X145" s="37">
        <f>IFERROR(IF(V145="","",V145*0.00866),"")</f>
        <v>0.20783999999999997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202</v>
      </c>
      <c r="B146" s="55" t="s">
        <v>203</v>
      </c>
      <c r="C146" s="32">
        <v>4301071028</v>
      </c>
      <c r="D146" s="171">
        <v>4607111036216</v>
      </c>
      <c r="E146" s="172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3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2"/>
      <c r="S146" s="35"/>
      <c r="T146" s="35"/>
      <c r="U146" s="36" t="s">
        <v>66</v>
      </c>
      <c r="V146" s="164">
        <v>80</v>
      </c>
      <c r="W146" s="165">
        <f>IFERROR(IF(V146="","",V146),"")</f>
        <v>80</v>
      </c>
      <c r="X146" s="37">
        <f>IFERROR(IF(V146="","",V146*0.00866),"")</f>
        <v>0.69279999999999997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204</v>
      </c>
      <c r="B147" s="55" t="s">
        <v>205</v>
      </c>
      <c r="C147" s="32">
        <v>4301071027</v>
      </c>
      <c r="D147" s="171">
        <v>4607111036278</v>
      </c>
      <c r="E147" s="172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97" t="s">
        <v>206</v>
      </c>
      <c r="O147" s="176"/>
      <c r="P147" s="176"/>
      <c r="Q147" s="176"/>
      <c r="R147" s="172"/>
      <c r="S147" s="35"/>
      <c r="T147" s="35"/>
      <c r="U147" s="36" t="s">
        <v>66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4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5"/>
      <c r="N148" s="168" t="s">
        <v>67</v>
      </c>
      <c r="O148" s="169"/>
      <c r="P148" s="169"/>
      <c r="Q148" s="169"/>
      <c r="R148" s="169"/>
      <c r="S148" s="169"/>
      <c r="T148" s="170"/>
      <c r="U148" s="38" t="s">
        <v>66</v>
      </c>
      <c r="V148" s="166">
        <f>IFERROR(SUM(V144:V147),"0")</f>
        <v>104</v>
      </c>
      <c r="W148" s="166">
        <f>IFERROR(SUM(W144:W147),"0")</f>
        <v>104</v>
      </c>
      <c r="X148" s="166">
        <f>IFERROR(IF(X144="",0,X144),"0")+IFERROR(IF(X145="",0,X145),"0")+IFERROR(IF(X146="",0,X146),"0")+IFERROR(IF(X147="",0,X147),"0")</f>
        <v>0.90063999999999989</v>
      </c>
      <c r="Y148" s="167"/>
      <c r="Z148" s="167"/>
    </row>
    <row r="149" spans="1:53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5"/>
      <c r="N149" s="168" t="s">
        <v>67</v>
      </c>
      <c r="O149" s="169"/>
      <c r="P149" s="169"/>
      <c r="Q149" s="169"/>
      <c r="R149" s="169"/>
      <c r="S149" s="169"/>
      <c r="T149" s="170"/>
      <c r="U149" s="38" t="s">
        <v>68</v>
      </c>
      <c r="V149" s="166">
        <f>IFERROR(SUMPRODUCT(V144:V147*H144:H147),"0")</f>
        <v>520</v>
      </c>
      <c r="W149" s="166">
        <f>IFERROR(SUMPRODUCT(W144:W147*H144:H147),"0")</f>
        <v>520</v>
      </c>
      <c r="X149" s="38"/>
      <c r="Y149" s="167"/>
      <c r="Z149" s="167"/>
    </row>
    <row r="150" spans="1:53" ht="14.25" hidden="1" customHeight="1" x14ac:dyDescent="0.25">
      <c r="A150" s="187" t="s">
        <v>207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208</v>
      </c>
      <c r="B151" s="55" t="s">
        <v>209</v>
      </c>
      <c r="C151" s="32">
        <v>4301080153</v>
      </c>
      <c r="D151" s="171">
        <v>4607111036827</v>
      </c>
      <c r="E151" s="172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2"/>
      <c r="S151" s="35"/>
      <c r="T151" s="35"/>
      <c r="U151" s="36" t="s">
        <v>66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210</v>
      </c>
      <c r="B152" s="55" t="s">
        <v>211</v>
      </c>
      <c r="C152" s="32">
        <v>4301080154</v>
      </c>
      <c r="D152" s="171">
        <v>4607111036834</v>
      </c>
      <c r="E152" s="172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2"/>
      <c r="S152" s="35"/>
      <c r="T152" s="35"/>
      <c r="U152" s="36" t="s">
        <v>66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4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5"/>
      <c r="N153" s="168" t="s">
        <v>67</v>
      </c>
      <c r="O153" s="169"/>
      <c r="P153" s="169"/>
      <c r="Q153" s="169"/>
      <c r="R153" s="169"/>
      <c r="S153" s="169"/>
      <c r="T153" s="170"/>
      <c r="U153" s="38" t="s">
        <v>66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5"/>
      <c r="N154" s="168" t="s">
        <v>67</v>
      </c>
      <c r="O154" s="169"/>
      <c r="P154" s="169"/>
      <c r="Q154" s="169"/>
      <c r="R154" s="169"/>
      <c r="S154" s="169"/>
      <c r="T154" s="170"/>
      <c r="U154" s="38" t="s">
        <v>68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13" t="s">
        <v>212</v>
      </c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49"/>
      <c r="Z155" s="49"/>
    </row>
    <row r="156" spans="1:53" ht="16.5" hidden="1" customHeight="1" x14ac:dyDescent="0.25">
      <c r="A156" s="191" t="s">
        <v>213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7" t="s">
        <v>71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214</v>
      </c>
      <c r="B158" s="55" t="s">
        <v>215</v>
      </c>
      <c r="C158" s="32">
        <v>4301132048</v>
      </c>
      <c r="D158" s="171">
        <v>4607111035721</v>
      </c>
      <c r="E158" s="172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2"/>
      <c r="S158" s="35"/>
      <c r="T158" s="35"/>
      <c r="U158" s="36" t="s">
        <v>66</v>
      </c>
      <c r="V158" s="164">
        <v>70</v>
      </c>
      <c r="W158" s="165">
        <f>IFERROR(IF(V158="","",V158),"")</f>
        <v>70</v>
      </c>
      <c r="X158" s="37">
        <f>IFERROR(IF(V158="","",V158*0.01788),"")</f>
        <v>1.2516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216</v>
      </c>
      <c r="B159" s="55" t="s">
        <v>217</v>
      </c>
      <c r="C159" s="32">
        <v>4301132046</v>
      </c>
      <c r="D159" s="171">
        <v>4607111035691</v>
      </c>
      <c r="E159" s="172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2"/>
      <c r="S159" s="35"/>
      <c r="T159" s="35"/>
      <c r="U159" s="36" t="s">
        <v>66</v>
      </c>
      <c r="V159" s="164">
        <v>80</v>
      </c>
      <c r="W159" s="165">
        <f>IFERROR(IF(V159="","",V159),"")</f>
        <v>80</v>
      </c>
      <c r="X159" s="37">
        <f>IFERROR(IF(V159="","",V159*0.01788),"")</f>
        <v>1.4304000000000001</v>
      </c>
      <c r="Y159" s="57"/>
      <c r="Z159" s="58"/>
      <c r="AD159" s="62"/>
      <c r="BA159" s="118" t="s">
        <v>75</v>
      </c>
    </row>
    <row r="160" spans="1:53" x14ac:dyDescent="0.2">
      <c r="A160" s="184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5"/>
      <c r="N160" s="168" t="s">
        <v>67</v>
      </c>
      <c r="O160" s="169"/>
      <c r="P160" s="169"/>
      <c r="Q160" s="169"/>
      <c r="R160" s="169"/>
      <c r="S160" s="169"/>
      <c r="T160" s="170"/>
      <c r="U160" s="38" t="s">
        <v>66</v>
      </c>
      <c r="V160" s="166">
        <f>IFERROR(SUM(V158:V159),"0")</f>
        <v>150</v>
      </c>
      <c r="W160" s="166">
        <f>IFERROR(SUM(W158:W159),"0")</f>
        <v>150</v>
      </c>
      <c r="X160" s="166">
        <f>IFERROR(IF(X158="",0,X158),"0")+IFERROR(IF(X159="",0,X159),"0")</f>
        <v>2.6820000000000004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5"/>
      <c r="N161" s="168" t="s">
        <v>67</v>
      </c>
      <c r="O161" s="169"/>
      <c r="P161" s="169"/>
      <c r="Q161" s="169"/>
      <c r="R161" s="169"/>
      <c r="S161" s="169"/>
      <c r="T161" s="170"/>
      <c r="U161" s="38" t="s">
        <v>68</v>
      </c>
      <c r="V161" s="166">
        <f>IFERROR(SUMPRODUCT(V158:V159*H158:H159),"0")</f>
        <v>450</v>
      </c>
      <c r="W161" s="166">
        <f>IFERROR(SUMPRODUCT(W158:W159*H158:H159),"0")</f>
        <v>450</v>
      </c>
      <c r="X161" s="38"/>
      <c r="Y161" s="167"/>
      <c r="Z161" s="167"/>
    </row>
    <row r="162" spans="1:53" ht="16.5" hidden="1" customHeight="1" x14ac:dyDescent="0.25">
      <c r="A162" s="191" t="s">
        <v>218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7" t="s">
        <v>218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219</v>
      </c>
      <c r="B164" s="55" t="s">
        <v>220</v>
      </c>
      <c r="C164" s="32">
        <v>4301133002</v>
      </c>
      <c r="D164" s="171">
        <v>4607111035783</v>
      </c>
      <c r="E164" s="172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187</v>
      </c>
      <c r="L164" s="34" t="s">
        <v>65</v>
      </c>
      <c r="M164" s="33">
        <v>180</v>
      </c>
      <c r="N164" s="3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2"/>
      <c r="S164" s="35"/>
      <c r="T164" s="35"/>
      <c r="U164" s="36" t="s">
        <v>66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84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5"/>
      <c r="N165" s="168" t="s">
        <v>67</v>
      </c>
      <c r="O165" s="169"/>
      <c r="P165" s="169"/>
      <c r="Q165" s="169"/>
      <c r="R165" s="169"/>
      <c r="S165" s="169"/>
      <c r="T165" s="170"/>
      <c r="U165" s="38" t="s">
        <v>66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5"/>
      <c r="N166" s="168" t="s">
        <v>67</v>
      </c>
      <c r="O166" s="169"/>
      <c r="P166" s="169"/>
      <c r="Q166" s="169"/>
      <c r="R166" s="169"/>
      <c r="S166" s="169"/>
      <c r="T166" s="170"/>
      <c r="U166" s="38" t="s">
        <v>68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1" t="s">
        <v>212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7" t="s">
        <v>221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222</v>
      </c>
      <c r="B169" s="55" t="s">
        <v>223</v>
      </c>
      <c r="C169" s="32">
        <v>4301051319</v>
      </c>
      <c r="D169" s="171">
        <v>4680115881204</v>
      </c>
      <c r="E169" s="172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64</v>
      </c>
      <c r="L169" s="34" t="s">
        <v>224</v>
      </c>
      <c r="M169" s="33">
        <v>365</v>
      </c>
      <c r="N169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6"/>
      <c r="P169" s="176"/>
      <c r="Q169" s="176"/>
      <c r="R169" s="172"/>
      <c r="S169" s="35"/>
      <c r="T169" s="35"/>
      <c r="U169" s="36" t="s">
        <v>66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225</v>
      </c>
    </row>
    <row r="170" spans="1:53" hidden="1" x14ac:dyDescent="0.2">
      <c r="A170" s="184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5"/>
      <c r="N170" s="168" t="s">
        <v>67</v>
      </c>
      <c r="O170" s="169"/>
      <c r="P170" s="169"/>
      <c r="Q170" s="169"/>
      <c r="R170" s="169"/>
      <c r="S170" s="169"/>
      <c r="T170" s="170"/>
      <c r="U170" s="38" t="s">
        <v>66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5"/>
      <c r="N171" s="168" t="s">
        <v>67</v>
      </c>
      <c r="O171" s="169"/>
      <c r="P171" s="169"/>
      <c r="Q171" s="169"/>
      <c r="R171" s="169"/>
      <c r="S171" s="169"/>
      <c r="T171" s="170"/>
      <c r="U171" s="38" t="s">
        <v>68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1" t="s">
        <v>226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7" t="s">
        <v>71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227</v>
      </c>
      <c r="B174" s="55" t="s">
        <v>228</v>
      </c>
      <c r="C174" s="32">
        <v>4301132076</v>
      </c>
      <c r="D174" s="171">
        <v>4607111035721</v>
      </c>
      <c r="E174" s="172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74</v>
      </c>
      <c r="L174" s="34" t="s">
        <v>65</v>
      </c>
      <c r="M174" s="33">
        <v>180</v>
      </c>
      <c r="N174" s="25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6"/>
      <c r="P174" s="176"/>
      <c r="Q174" s="176"/>
      <c r="R174" s="172"/>
      <c r="S174" s="35"/>
      <c r="T174" s="35"/>
      <c r="U174" s="36" t="s">
        <v>66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229</v>
      </c>
      <c r="B175" s="55" t="s">
        <v>230</v>
      </c>
      <c r="C175" s="32">
        <v>4301132077</v>
      </c>
      <c r="D175" s="171">
        <v>4607111035691</v>
      </c>
      <c r="E175" s="172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74</v>
      </c>
      <c r="L175" s="34" t="s">
        <v>65</v>
      </c>
      <c r="M175" s="33">
        <v>180</v>
      </c>
      <c r="N175" s="19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6"/>
      <c r="P175" s="176"/>
      <c r="Q175" s="176"/>
      <c r="R175" s="172"/>
      <c r="S175" s="35"/>
      <c r="T175" s="35"/>
      <c r="U175" s="36" t="s">
        <v>66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231</v>
      </c>
      <c r="B176" s="55" t="s">
        <v>232</v>
      </c>
      <c r="C176" s="32">
        <v>4301132079</v>
      </c>
      <c r="D176" s="171">
        <v>4607111038487</v>
      </c>
      <c r="E176" s="172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74</v>
      </c>
      <c r="L176" s="34" t="s">
        <v>65</v>
      </c>
      <c r="M176" s="33">
        <v>180</v>
      </c>
      <c r="N176" s="22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6"/>
      <c r="P176" s="176"/>
      <c r="Q176" s="176"/>
      <c r="R176" s="172"/>
      <c r="S176" s="35"/>
      <c r="T176" s="35"/>
      <c r="U176" s="36" t="s">
        <v>66</v>
      </c>
      <c r="V176" s="164">
        <v>20</v>
      </c>
      <c r="W176" s="165">
        <f>IFERROR(IF(V176="","",V176),"")</f>
        <v>20</v>
      </c>
      <c r="X176" s="37">
        <f>IFERROR(IF(V176="","",V176*0.01788),"")</f>
        <v>0.35760000000000003</v>
      </c>
      <c r="Y176" s="57"/>
      <c r="Z176" s="58"/>
      <c r="AD176" s="62"/>
      <c r="BA176" s="123" t="s">
        <v>75</v>
      </c>
    </row>
    <row r="177" spans="1:53" x14ac:dyDescent="0.2">
      <c r="A177" s="184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5"/>
      <c r="N177" s="168" t="s">
        <v>67</v>
      </c>
      <c r="O177" s="169"/>
      <c r="P177" s="169"/>
      <c r="Q177" s="169"/>
      <c r="R177" s="169"/>
      <c r="S177" s="169"/>
      <c r="T177" s="170"/>
      <c r="U177" s="38" t="s">
        <v>66</v>
      </c>
      <c r="V177" s="166">
        <f>IFERROR(SUM(V174:V176),"0")</f>
        <v>20</v>
      </c>
      <c r="W177" s="166">
        <f>IFERROR(SUM(W174:W176),"0")</f>
        <v>20</v>
      </c>
      <c r="X177" s="166">
        <f>IFERROR(IF(X174="",0,X174),"0")+IFERROR(IF(X175="",0,X175),"0")+IFERROR(IF(X176="",0,X176),"0")</f>
        <v>0.35760000000000003</v>
      </c>
      <c r="Y177" s="167"/>
      <c r="Z177" s="167"/>
    </row>
    <row r="178" spans="1:53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5"/>
      <c r="N178" s="168" t="s">
        <v>67</v>
      </c>
      <c r="O178" s="169"/>
      <c r="P178" s="169"/>
      <c r="Q178" s="169"/>
      <c r="R178" s="169"/>
      <c r="S178" s="169"/>
      <c r="T178" s="170"/>
      <c r="U178" s="38" t="s">
        <v>68</v>
      </c>
      <c r="V178" s="166">
        <f>IFERROR(SUMPRODUCT(V174:V176*H174:H176),"0")</f>
        <v>60</v>
      </c>
      <c r="W178" s="166">
        <f>IFERROR(SUMPRODUCT(W174:W176*H174:H176),"0")</f>
        <v>60</v>
      </c>
      <c r="X178" s="38"/>
      <c r="Y178" s="167"/>
      <c r="Z178" s="167"/>
    </row>
    <row r="179" spans="1:53" ht="27.75" hidden="1" customHeight="1" x14ac:dyDescent="0.2">
      <c r="A179" s="213" t="s">
        <v>233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49"/>
      <c r="Z179" s="49"/>
    </row>
    <row r="180" spans="1:53" ht="16.5" hidden="1" customHeight="1" x14ac:dyDescent="0.25">
      <c r="A180" s="191" t="s">
        <v>234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7" t="s">
        <v>61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235</v>
      </c>
      <c r="B182" s="55" t="s">
        <v>236</v>
      </c>
      <c r="C182" s="32">
        <v>4301070913</v>
      </c>
      <c r="D182" s="171">
        <v>4607111036957</v>
      </c>
      <c r="E182" s="172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64</v>
      </c>
      <c r="L182" s="34" t="s">
        <v>65</v>
      </c>
      <c r="M182" s="33">
        <v>180</v>
      </c>
      <c r="N182" s="3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6"/>
      <c r="P182" s="176"/>
      <c r="Q182" s="176"/>
      <c r="R182" s="172"/>
      <c r="S182" s="35"/>
      <c r="T182" s="35"/>
      <c r="U182" s="36" t="s">
        <v>66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237</v>
      </c>
      <c r="B183" s="55" t="s">
        <v>238</v>
      </c>
      <c r="C183" s="32">
        <v>4301070912</v>
      </c>
      <c r="D183" s="171">
        <v>4607111037213</v>
      </c>
      <c r="E183" s="172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64</v>
      </c>
      <c r="L183" s="34" t="s">
        <v>65</v>
      </c>
      <c r="M183" s="33">
        <v>180</v>
      </c>
      <c r="N183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6"/>
      <c r="P183" s="176"/>
      <c r="Q183" s="176"/>
      <c r="R183" s="172"/>
      <c r="S183" s="35"/>
      <c r="T183" s="35"/>
      <c r="U183" s="36" t="s">
        <v>66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84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5"/>
      <c r="N184" s="168" t="s">
        <v>67</v>
      </c>
      <c r="O184" s="169"/>
      <c r="P184" s="169"/>
      <c r="Q184" s="169"/>
      <c r="R184" s="169"/>
      <c r="S184" s="169"/>
      <c r="T184" s="170"/>
      <c r="U184" s="38" t="s">
        <v>66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5"/>
      <c r="N185" s="168" t="s">
        <v>67</v>
      </c>
      <c r="O185" s="169"/>
      <c r="P185" s="169"/>
      <c r="Q185" s="169"/>
      <c r="R185" s="169"/>
      <c r="S185" s="169"/>
      <c r="T185" s="170"/>
      <c r="U185" s="38" t="s">
        <v>68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1" t="s">
        <v>239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7" t="s">
        <v>61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240</v>
      </c>
      <c r="B188" s="55" t="s">
        <v>241</v>
      </c>
      <c r="C188" s="32">
        <v>4301070948</v>
      </c>
      <c r="D188" s="171">
        <v>4607111037022</v>
      </c>
      <c r="E188" s="172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64</v>
      </c>
      <c r="L188" s="34" t="s">
        <v>65</v>
      </c>
      <c r="M188" s="33">
        <v>180</v>
      </c>
      <c r="N188" s="3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6"/>
      <c r="P188" s="176"/>
      <c r="Q188" s="176"/>
      <c r="R188" s="172"/>
      <c r="S188" s="35"/>
      <c r="T188" s="35"/>
      <c r="U188" s="36" t="s">
        <v>66</v>
      </c>
      <c r="V188" s="164">
        <v>125</v>
      </c>
      <c r="W188" s="165">
        <f>IFERROR(IF(V188="","",V188),"")</f>
        <v>125</v>
      </c>
      <c r="X188" s="37">
        <f>IFERROR(IF(V188="","",V188*0.0155),"")</f>
        <v>1.9375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242</v>
      </c>
      <c r="B189" s="55" t="s">
        <v>243</v>
      </c>
      <c r="C189" s="32">
        <v>4301070990</v>
      </c>
      <c r="D189" s="171">
        <v>4607111038494</v>
      </c>
      <c r="E189" s="172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64</v>
      </c>
      <c r="L189" s="34" t="s">
        <v>65</v>
      </c>
      <c r="M189" s="33">
        <v>180</v>
      </c>
      <c r="N189" s="3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6"/>
      <c r="P189" s="176"/>
      <c r="Q189" s="176"/>
      <c r="R189" s="172"/>
      <c r="S189" s="35"/>
      <c r="T189" s="35"/>
      <c r="U189" s="36" t="s">
        <v>66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244</v>
      </c>
      <c r="B190" s="55" t="s">
        <v>245</v>
      </c>
      <c r="C190" s="32">
        <v>4301070966</v>
      </c>
      <c r="D190" s="171">
        <v>4607111038135</v>
      </c>
      <c r="E190" s="172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64</v>
      </c>
      <c r="L190" s="34" t="s">
        <v>65</v>
      </c>
      <c r="M190" s="33">
        <v>180</v>
      </c>
      <c r="N190" s="2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6"/>
      <c r="P190" s="176"/>
      <c r="Q190" s="176"/>
      <c r="R190" s="172"/>
      <c r="S190" s="35"/>
      <c r="T190" s="35"/>
      <c r="U190" s="36" t="s">
        <v>66</v>
      </c>
      <c r="V190" s="164">
        <v>25</v>
      </c>
      <c r="W190" s="165">
        <f>IFERROR(IF(V190="","",V190),"")</f>
        <v>25</v>
      </c>
      <c r="X190" s="37">
        <f>IFERROR(IF(V190="","",V190*0.0155),"")</f>
        <v>0.38750000000000001</v>
      </c>
      <c r="Y190" s="57"/>
      <c r="Z190" s="58"/>
      <c r="AD190" s="62"/>
      <c r="BA190" s="128" t="s">
        <v>1</v>
      </c>
    </row>
    <row r="191" spans="1:53" x14ac:dyDescent="0.2">
      <c r="A191" s="184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5"/>
      <c r="N191" s="168" t="s">
        <v>67</v>
      </c>
      <c r="O191" s="169"/>
      <c r="P191" s="169"/>
      <c r="Q191" s="169"/>
      <c r="R191" s="169"/>
      <c r="S191" s="169"/>
      <c r="T191" s="170"/>
      <c r="U191" s="38" t="s">
        <v>66</v>
      </c>
      <c r="V191" s="166">
        <f>IFERROR(SUM(V188:V190),"0")</f>
        <v>150</v>
      </c>
      <c r="W191" s="166">
        <f>IFERROR(SUM(W188:W190),"0")</f>
        <v>150</v>
      </c>
      <c r="X191" s="166">
        <f>IFERROR(IF(X188="",0,X188),"0")+IFERROR(IF(X189="",0,X189),"0")+IFERROR(IF(X190="",0,X190),"0")</f>
        <v>2.3250000000000002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5"/>
      <c r="N192" s="168" t="s">
        <v>67</v>
      </c>
      <c r="O192" s="169"/>
      <c r="P192" s="169"/>
      <c r="Q192" s="169"/>
      <c r="R192" s="169"/>
      <c r="S192" s="169"/>
      <c r="T192" s="170"/>
      <c r="U192" s="38" t="s">
        <v>68</v>
      </c>
      <c r="V192" s="166">
        <f>IFERROR(SUMPRODUCT(V188:V190*H188:H190),"0")</f>
        <v>840</v>
      </c>
      <c r="W192" s="166">
        <f>IFERROR(SUMPRODUCT(W188:W190*H188:H190),"0")</f>
        <v>840</v>
      </c>
      <c r="X192" s="38"/>
      <c r="Y192" s="167"/>
      <c r="Z192" s="167"/>
    </row>
    <row r="193" spans="1:53" ht="16.5" hidden="1" customHeight="1" x14ac:dyDescent="0.25">
      <c r="A193" s="191" t="s">
        <v>246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7" t="s">
        <v>61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247</v>
      </c>
      <c r="B195" s="55" t="s">
        <v>248</v>
      </c>
      <c r="C195" s="32">
        <v>4301070915</v>
      </c>
      <c r="D195" s="171">
        <v>4607111035882</v>
      </c>
      <c r="E195" s="172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64</v>
      </c>
      <c r="L195" s="34" t="s">
        <v>65</v>
      </c>
      <c r="M195" s="33">
        <v>180</v>
      </c>
      <c r="N195" s="1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72"/>
      <c r="S195" s="35"/>
      <c r="T195" s="35"/>
      <c r="U195" s="36" t="s">
        <v>66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249</v>
      </c>
      <c r="B196" s="55" t="s">
        <v>250</v>
      </c>
      <c r="C196" s="32">
        <v>4301070921</v>
      </c>
      <c r="D196" s="171">
        <v>4607111035905</v>
      </c>
      <c r="E196" s="172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64</v>
      </c>
      <c r="L196" s="34" t="s">
        <v>65</v>
      </c>
      <c r="M196" s="33">
        <v>180</v>
      </c>
      <c r="N196" s="3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72"/>
      <c r="S196" s="35"/>
      <c r="T196" s="35"/>
      <c r="U196" s="36" t="s">
        <v>66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251</v>
      </c>
      <c r="B197" s="55" t="s">
        <v>252</v>
      </c>
      <c r="C197" s="32">
        <v>4301070917</v>
      </c>
      <c r="D197" s="171">
        <v>4607111035912</v>
      </c>
      <c r="E197" s="172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64</v>
      </c>
      <c r="L197" s="34" t="s">
        <v>65</v>
      </c>
      <c r="M197" s="33">
        <v>180</v>
      </c>
      <c r="N197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72"/>
      <c r="S197" s="35"/>
      <c r="T197" s="35"/>
      <c r="U197" s="36" t="s">
        <v>66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253</v>
      </c>
      <c r="B198" s="55" t="s">
        <v>254</v>
      </c>
      <c r="C198" s="32">
        <v>4301070920</v>
      </c>
      <c r="D198" s="171">
        <v>4607111035929</v>
      </c>
      <c r="E198" s="172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64</v>
      </c>
      <c r="L198" s="34" t="s">
        <v>65</v>
      </c>
      <c r="M198" s="33">
        <v>180</v>
      </c>
      <c r="N198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72"/>
      <c r="S198" s="35"/>
      <c r="T198" s="35"/>
      <c r="U198" s="36" t="s">
        <v>66</v>
      </c>
      <c r="V198" s="164">
        <v>25</v>
      </c>
      <c r="W198" s="165">
        <f>IFERROR(IF(V198="","",V198),"")</f>
        <v>25</v>
      </c>
      <c r="X198" s="37">
        <f>IFERROR(IF(V198="","",V198*0.0155),"")</f>
        <v>0.38750000000000001</v>
      </c>
      <c r="Y198" s="57"/>
      <c r="Z198" s="58"/>
      <c r="AD198" s="62"/>
      <c r="BA198" s="132" t="s">
        <v>1</v>
      </c>
    </row>
    <row r="199" spans="1:53" x14ac:dyDescent="0.2">
      <c r="A199" s="184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5"/>
      <c r="N199" s="168" t="s">
        <v>67</v>
      </c>
      <c r="O199" s="169"/>
      <c r="P199" s="169"/>
      <c r="Q199" s="169"/>
      <c r="R199" s="169"/>
      <c r="S199" s="169"/>
      <c r="T199" s="170"/>
      <c r="U199" s="38" t="s">
        <v>66</v>
      </c>
      <c r="V199" s="166">
        <f>IFERROR(SUM(V195:V198),"0")</f>
        <v>25</v>
      </c>
      <c r="W199" s="166">
        <f>IFERROR(SUM(W195:W198),"0")</f>
        <v>25</v>
      </c>
      <c r="X199" s="166">
        <f>IFERROR(IF(X195="",0,X195),"0")+IFERROR(IF(X196="",0,X196),"0")+IFERROR(IF(X197="",0,X197),"0")+IFERROR(IF(X198="",0,X198),"0")</f>
        <v>0.38750000000000001</v>
      </c>
      <c r="Y199" s="167"/>
      <c r="Z199" s="167"/>
    </row>
    <row r="200" spans="1:53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5"/>
      <c r="N200" s="168" t="s">
        <v>67</v>
      </c>
      <c r="O200" s="169"/>
      <c r="P200" s="169"/>
      <c r="Q200" s="169"/>
      <c r="R200" s="169"/>
      <c r="S200" s="169"/>
      <c r="T200" s="170"/>
      <c r="U200" s="38" t="s">
        <v>68</v>
      </c>
      <c r="V200" s="166">
        <f>IFERROR(SUMPRODUCT(V195:V198*H195:H198),"0")</f>
        <v>180</v>
      </c>
      <c r="W200" s="166">
        <f>IFERROR(SUMPRODUCT(W195:W198*H195:H198),"0")</f>
        <v>180</v>
      </c>
      <c r="X200" s="38"/>
      <c r="Y200" s="167"/>
      <c r="Z200" s="167"/>
    </row>
    <row r="201" spans="1:53" ht="16.5" hidden="1" customHeight="1" x14ac:dyDescent="0.25">
      <c r="A201" s="191" t="s">
        <v>255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7" t="s">
        <v>221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256</v>
      </c>
      <c r="B203" s="55" t="s">
        <v>257</v>
      </c>
      <c r="C203" s="32">
        <v>4301051320</v>
      </c>
      <c r="D203" s="171">
        <v>4680115881334</v>
      </c>
      <c r="E203" s="172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64</v>
      </c>
      <c r="L203" s="34" t="s">
        <v>224</v>
      </c>
      <c r="M203" s="33">
        <v>365</v>
      </c>
      <c r="N203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6"/>
      <c r="P203" s="176"/>
      <c r="Q203" s="176"/>
      <c r="R203" s="172"/>
      <c r="S203" s="35"/>
      <c r="T203" s="35"/>
      <c r="U203" s="36" t="s">
        <v>66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225</v>
      </c>
    </row>
    <row r="204" spans="1:53" hidden="1" x14ac:dyDescent="0.2">
      <c r="A204" s="184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5"/>
      <c r="N204" s="168" t="s">
        <v>67</v>
      </c>
      <c r="O204" s="169"/>
      <c r="P204" s="169"/>
      <c r="Q204" s="169"/>
      <c r="R204" s="169"/>
      <c r="S204" s="169"/>
      <c r="T204" s="170"/>
      <c r="U204" s="38" t="s">
        <v>66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5"/>
      <c r="N205" s="168" t="s">
        <v>67</v>
      </c>
      <c r="O205" s="169"/>
      <c r="P205" s="169"/>
      <c r="Q205" s="169"/>
      <c r="R205" s="169"/>
      <c r="S205" s="169"/>
      <c r="T205" s="170"/>
      <c r="U205" s="38" t="s">
        <v>68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1" t="s">
        <v>258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7" t="s">
        <v>61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259</v>
      </c>
      <c r="B208" s="55" t="s">
        <v>260</v>
      </c>
      <c r="C208" s="32">
        <v>4301070874</v>
      </c>
      <c r="D208" s="171">
        <v>4607111035332</v>
      </c>
      <c r="E208" s="172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64</v>
      </c>
      <c r="L208" s="34" t="s">
        <v>65</v>
      </c>
      <c r="M208" s="33">
        <v>180</v>
      </c>
      <c r="N208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72"/>
      <c r="S208" s="35"/>
      <c r="T208" s="35"/>
      <c r="U208" s="36" t="s">
        <v>66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261</v>
      </c>
      <c r="B209" s="55" t="s">
        <v>262</v>
      </c>
      <c r="C209" s="32">
        <v>4301070873</v>
      </c>
      <c r="D209" s="171">
        <v>4607111035080</v>
      </c>
      <c r="E209" s="172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72"/>
      <c r="S209" s="35"/>
      <c r="T209" s="35"/>
      <c r="U209" s="36" t="s">
        <v>66</v>
      </c>
      <c r="V209" s="164">
        <v>85</v>
      </c>
      <c r="W209" s="165">
        <f>IFERROR(IF(V209="","",V209),"")</f>
        <v>85</v>
      </c>
      <c r="X209" s="37">
        <f>IFERROR(IF(V209="","",V209*0.0155),"")</f>
        <v>1.3174999999999999</v>
      </c>
      <c r="Y209" s="57"/>
      <c r="Z209" s="58"/>
      <c r="AD209" s="62"/>
      <c r="BA209" s="135" t="s">
        <v>1</v>
      </c>
    </row>
    <row r="210" spans="1:53" x14ac:dyDescent="0.2">
      <c r="A210" s="184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5"/>
      <c r="N210" s="168" t="s">
        <v>67</v>
      </c>
      <c r="O210" s="169"/>
      <c r="P210" s="169"/>
      <c r="Q210" s="169"/>
      <c r="R210" s="169"/>
      <c r="S210" s="169"/>
      <c r="T210" s="170"/>
      <c r="U210" s="38" t="s">
        <v>66</v>
      </c>
      <c r="V210" s="166">
        <f>IFERROR(SUM(V208:V209),"0")</f>
        <v>85</v>
      </c>
      <c r="W210" s="166">
        <f>IFERROR(SUM(W208:W209),"0")</f>
        <v>85</v>
      </c>
      <c r="X210" s="166">
        <f>IFERROR(IF(X208="",0,X208),"0")+IFERROR(IF(X209="",0,X209),"0")</f>
        <v>1.3174999999999999</v>
      </c>
      <c r="Y210" s="167"/>
      <c r="Z210" s="167"/>
    </row>
    <row r="211" spans="1:53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5"/>
      <c r="N211" s="168" t="s">
        <v>67</v>
      </c>
      <c r="O211" s="169"/>
      <c r="P211" s="169"/>
      <c r="Q211" s="169"/>
      <c r="R211" s="169"/>
      <c r="S211" s="169"/>
      <c r="T211" s="170"/>
      <c r="U211" s="38" t="s">
        <v>68</v>
      </c>
      <c r="V211" s="166">
        <f>IFERROR(SUMPRODUCT(V208:V209*H208:H209),"0")</f>
        <v>612</v>
      </c>
      <c r="W211" s="166">
        <f>IFERROR(SUMPRODUCT(W208:W209*H208:H209),"0")</f>
        <v>612</v>
      </c>
      <c r="X211" s="38"/>
      <c r="Y211" s="167"/>
      <c r="Z211" s="167"/>
    </row>
    <row r="212" spans="1:53" ht="27.75" hidden="1" customHeight="1" x14ac:dyDescent="0.2">
      <c r="A212" s="213" t="s">
        <v>263</v>
      </c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49"/>
      <c r="Z212" s="49"/>
    </row>
    <row r="213" spans="1:53" ht="16.5" hidden="1" customHeight="1" x14ac:dyDescent="0.25">
      <c r="A213" s="191" t="s">
        <v>264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7" t="s">
        <v>61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265</v>
      </c>
      <c r="B215" s="55" t="s">
        <v>266</v>
      </c>
      <c r="C215" s="32">
        <v>4301070941</v>
      </c>
      <c r="D215" s="171">
        <v>4607111036162</v>
      </c>
      <c r="E215" s="172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64</v>
      </c>
      <c r="L215" s="34" t="s">
        <v>65</v>
      </c>
      <c r="M215" s="33">
        <v>90</v>
      </c>
      <c r="N215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72"/>
      <c r="S215" s="35"/>
      <c r="T215" s="35"/>
      <c r="U215" s="36" t="s">
        <v>66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84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5"/>
      <c r="N216" s="168" t="s">
        <v>67</v>
      </c>
      <c r="O216" s="169"/>
      <c r="P216" s="169"/>
      <c r="Q216" s="169"/>
      <c r="R216" s="169"/>
      <c r="S216" s="169"/>
      <c r="T216" s="170"/>
      <c r="U216" s="38" t="s">
        <v>66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5"/>
      <c r="N217" s="168" t="s">
        <v>67</v>
      </c>
      <c r="O217" s="169"/>
      <c r="P217" s="169"/>
      <c r="Q217" s="169"/>
      <c r="R217" s="169"/>
      <c r="S217" s="169"/>
      <c r="T217" s="170"/>
      <c r="U217" s="38" t="s">
        <v>68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13" t="s">
        <v>267</v>
      </c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49"/>
      <c r="Z218" s="49"/>
    </row>
    <row r="219" spans="1:53" ht="16.5" hidden="1" customHeight="1" x14ac:dyDescent="0.25">
      <c r="A219" s="191" t="s">
        <v>268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7" t="s">
        <v>61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269</v>
      </c>
      <c r="B221" s="55" t="s">
        <v>270</v>
      </c>
      <c r="C221" s="32">
        <v>4301070965</v>
      </c>
      <c r="D221" s="171">
        <v>4607111035899</v>
      </c>
      <c r="E221" s="172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64</v>
      </c>
      <c r="L221" s="34" t="s">
        <v>65</v>
      </c>
      <c r="M221" s="33">
        <v>180</v>
      </c>
      <c r="N221" s="24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6"/>
      <c r="P221" s="176"/>
      <c r="Q221" s="176"/>
      <c r="R221" s="172"/>
      <c r="S221" s="35"/>
      <c r="T221" s="35"/>
      <c r="U221" s="36" t="s">
        <v>66</v>
      </c>
      <c r="V221" s="164">
        <v>24</v>
      </c>
      <c r="W221" s="165">
        <f>IFERROR(IF(V221="","",V221),"")</f>
        <v>24</v>
      </c>
      <c r="X221" s="37">
        <f>IFERROR(IF(V221="","",V221*0.0155),"")</f>
        <v>0.372</v>
      </c>
      <c r="Y221" s="57"/>
      <c r="Z221" s="58"/>
      <c r="AD221" s="62"/>
      <c r="BA221" s="137" t="s">
        <v>1</v>
      </c>
    </row>
    <row r="222" spans="1:53" x14ac:dyDescent="0.2">
      <c r="A222" s="184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5"/>
      <c r="N222" s="168" t="s">
        <v>67</v>
      </c>
      <c r="O222" s="169"/>
      <c r="P222" s="169"/>
      <c r="Q222" s="169"/>
      <c r="R222" s="169"/>
      <c r="S222" s="169"/>
      <c r="T222" s="170"/>
      <c r="U222" s="38" t="s">
        <v>66</v>
      </c>
      <c r="V222" s="166">
        <f>IFERROR(SUM(V221:V221),"0")</f>
        <v>24</v>
      </c>
      <c r="W222" s="166">
        <f>IFERROR(SUM(W221:W221),"0")</f>
        <v>24</v>
      </c>
      <c r="X222" s="166">
        <f>IFERROR(IF(X221="",0,X221),"0")</f>
        <v>0.372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5"/>
      <c r="N223" s="168" t="s">
        <v>67</v>
      </c>
      <c r="O223" s="169"/>
      <c r="P223" s="169"/>
      <c r="Q223" s="169"/>
      <c r="R223" s="169"/>
      <c r="S223" s="169"/>
      <c r="T223" s="170"/>
      <c r="U223" s="38" t="s">
        <v>68</v>
      </c>
      <c r="V223" s="166">
        <f>IFERROR(SUMPRODUCT(V221:V221*H221:H221),"0")</f>
        <v>120</v>
      </c>
      <c r="W223" s="166">
        <f>IFERROR(SUMPRODUCT(W221:W221*H221:H221),"0")</f>
        <v>120</v>
      </c>
      <c r="X223" s="38"/>
      <c r="Y223" s="167"/>
      <c r="Z223" s="167"/>
    </row>
    <row r="224" spans="1:53" ht="16.5" hidden="1" customHeight="1" x14ac:dyDescent="0.25">
      <c r="A224" s="191" t="s">
        <v>271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7" t="s">
        <v>61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272</v>
      </c>
      <c r="B226" s="55" t="s">
        <v>273</v>
      </c>
      <c r="C226" s="32">
        <v>4301070870</v>
      </c>
      <c r="D226" s="171">
        <v>4607111036711</v>
      </c>
      <c r="E226" s="172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64</v>
      </c>
      <c r="L226" s="34" t="s">
        <v>65</v>
      </c>
      <c r="M226" s="33">
        <v>90</v>
      </c>
      <c r="N226" s="2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72"/>
      <c r="S226" s="35"/>
      <c r="T226" s="35"/>
      <c r="U226" s="36" t="s">
        <v>66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4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5"/>
      <c r="N227" s="168" t="s">
        <v>67</v>
      </c>
      <c r="O227" s="169"/>
      <c r="P227" s="169"/>
      <c r="Q227" s="169"/>
      <c r="R227" s="169"/>
      <c r="S227" s="169"/>
      <c r="T227" s="170"/>
      <c r="U227" s="38" t="s">
        <v>66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5"/>
      <c r="N228" s="168" t="s">
        <v>67</v>
      </c>
      <c r="O228" s="169"/>
      <c r="P228" s="169"/>
      <c r="Q228" s="169"/>
      <c r="R228" s="169"/>
      <c r="S228" s="169"/>
      <c r="T228" s="170"/>
      <c r="U228" s="38" t="s">
        <v>68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213" t="s">
        <v>274</v>
      </c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49"/>
      <c r="Z229" s="49"/>
    </row>
    <row r="230" spans="1:53" ht="16.5" hidden="1" customHeight="1" x14ac:dyDescent="0.25">
      <c r="A230" s="191" t="s">
        <v>275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7" t="s">
        <v>123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hidden="1" customHeight="1" x14ac:dyDescent="0.25">
      <c r="A232" s="55" t="s">
        <v>276</v>
      </c>
      <c r="B232" s="55" t="s">
        <v>277</v>
      </c>
      <c r="C232" s="32">
        <v>4301131019</v>
      </c>
      <c r="D232" s="171">
        <v>4640242180427</v>
      </c>
      <c r="E232" s="172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115</v>
      </c>
      <c r="L232" s="34" t="s">
        <v>65</v>
      </c>
      <c r="M232" s="33">
        <v>180</v>
      </c>
      <c r="N232" s="296" t="s">
        <v>278</v>
      </c>
      <c r="O232" s="176"/>
      <c r="P232" s="176"/>
      <c r="Q232" s="176"/>
      <c r="R232" s="172"/>
      <c r="S232" s="35"/>
      <c r="T232" s="35"/>
      <c r="U232" s="36" t="s">
        <v>66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75</v>
      </c>
    </row>
    <row r="233" spans="1:53" hidden="1" x14ac:dyDescent="0.2">
      <c r="A233" s="184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5"/>
      <c r="N233" s="168" t="s">
        <v>67</v>
      </c>
      <c r="O233" s="169"/>
      <c r="P233" s="169"/>
      <c r="Q233" s="169"/>
      <c r="R233" s="169"/>
      <c r="S233" s="169"/>
      <c r="T233" s="170"/>
      <c r="U233" s="38" t="s">
        <v>66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hidden="1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5"/>
      <c r="N234" s="168" t="s">
        <v>67</v>
      </c>
      <c r="O234" s="169"/>
      <c r="P234" s="169"/>
      <c r="Q234" s="169"/>
      <c r="R234" s="169"/>
      <c r="S234" s="169"/>
      <c r="T234" s="170"/>
      <c r="U234" s="38" t="s">
        <v>68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hidden="1" customHeight="1" x14ac:dyDescent="0.25">
      <c r="A235" s="187" t="s">
        <v>71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279</v>
      </c>
      <c r="B236" s="55" t="s">
        <v>280</v>
      </c>
      <c r="C236" s="32">
        <v>4301132080</v>
      </c>
      <c r="D236" s="171">
        <v>4640242180397</v>
      </c>
      <c r="E236" s="172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64</v>
      </c>
      <c r="L236" s="34" t="s">
        <v>65</v>
      </c>
      <c r="M236" s="33">
        <v>180</v>
      </c>
      <c r="N236" s="248" t="s">
        <v>281</v>
      </c>
      <c r="O236" s="176"/>
      <c r="P236" s="176"/>
      <c r="Q236" s="176"/>
      <c r="R236" s="172"/>
      <c r="S236" s="35"/>
      <c r="T236" s="35"/>
      <c r="U236" s="36" t="s">
        <v>66</v>
      </c>
      <c r="V236" s="164">
        <v>17</v>
      </c>
      <c r="W236" s="165">
        <f>IFERROR(IF(V236="","",V236),"")</f>
        <v>17</v>
      </c>
      <c r="X236" s="37">
        <f>IFERROR(IF(V236="","",V236*0.0155),"")</f>
        <v>0.26350000000000001</v>
      </c>
      <c r="Y236" s="57"/>
      <c r="Z236" s="58"/>
      <c r="AD236" s="62"/>
      <c r="BA236" s="140" t="s">
        <v>75</v>
      </c>
    </row>
    <row r="237" spans="1:53" x14ac:dyDescent="0.2">
      <c r="A237" s="184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5"/>
      <c r="N237" s="168" t="s">
        <v>67</v>
      </c>
      <c r="O237" s="169"/>
      <c r="P237" s="169"/>
      <c r="Q237" s="169"/>
      <c r="R237" s="169"/>
      <c r="S237" s="169"/>
      <c r="T237" s="170"/>
      <c r="U237" s="38" t="s">
        <v>66</v>
      </c>
      <c r="V237" s="166">
        <f>IFERROR(SUM(V236:V236),"0")</f>
        <v>17</v>
      </c>
      <c r="W237" s="166">
        <f>IFERROR(SUM(W236:W236),"0")</f>
        <v>17</v>
      </c>
      <c r="X237" s="166">
        <f>IFERROR(IF(X236="",0,X236),"0")</f>
        <v>0.26350000000000001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5"/>
      <c r="N238" s="168" t="s">
        <v>67</v>
      </c>
      <c r="O238" s="169"/>
      <c r="P238" s="169"/>
      <c r="Q238" s="169"/>
      <c r="R238" s="169"/>
      <c r="S238" s="169"/>
      <c r="T238" s="170"/>
      <c r="U238" s="38" t="s">
        <v>68</v>
      </c>
      <c r="V238" s="166">
        <f>IFERROR(SUMPRODUCT(V236:V236*H236:H236),"0")</f>
        <v>102</v>
      </c>
      <c r="W238" s="166">
        <f>IFERROR(SUMPRODUCT(W236:W236*H236:H236),"0")</f>
        <v>102</v>
      </c>
      <c r="X238" s="38"/>
      <c r="Y238" s="167"/>
      <c r="Z238" s="167"/>
    </row>
    <row r="239" spans="1:53" ht="14.25" hidden="1" customHeight="1" x14ac:dyDescent="0.25">
      <c r="A239" s="187" t="s">
        <v>141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282</v>
      </c>
      <c r="B240" s="55" t="s">
        <v>283</v>
      </c>
      <c r="C240" s="32">
        <v>4301136028</v>
      </c>
      <c r="D240" s="171">
        <v>4640242180304</v>
      </c>
      <c r="E240" s="172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74</v>
      </c>
      <c r="L240" s="34" t="s">
        <v>65</v>
      </c>
      <c r="M240" s="33">
        <v>180</v>
      </c>
      <c r="N240" s="295" t="s">
        <v>284</v>
      </c>
      <c r="O240" s="176"/>
      <c r="P240" s="176"/>
      <c r="Q240" s="176"/>
      <c r="R240" s="172"/>
      <c r="S240" s="35"/>
      <c r="T240" s="35"/>
      <c r="U240" s="36" t="s">
        <v>66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75</v>
      </c>
    </row>
    <row r="241" spans="1:53" ht="37.5" hidden="1" customHeight="1" x14ac:dyDescent="0.25">
      <c r="A241" s="55" t="s">
        <v>285</v>
      </c>
      <c r="B241" s="55" t="s">
        <v>286</v>
      </c>
      <c r="C241" s="32">
        <v>4301136027</v>
      </c>
      <c r="D241" s="171">
        <v>4640242180298</v>
      </c>
      <c r="E241" s="172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93" t="s">
        <v>287</v>
      </c>
      <c r="O241" s="176"/>
      <c r="P241" s="176"/>
      <c r="Q241" s="176"/>
      <c r="R241" s="172"/>
      <c r="S241" s="35"/>
      <c r="T241" s="35"/>
      <c r="U241" s="36" t="s">
        <v>66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75</v>
      </c>
    </row>
    <row r="242" spans="1:53" ht="27" customHeight="1" x14ac:dyDescent="0.25">
      <c r="A242" s="55" t="s">
        <v>288</v>
      </c>
      <c r="B242" s="55" t="s">
        <v>289</v>
      </c>
      <c r="C242" s="32">
        <v>4301136026</v>
      </c>
      <c r="D242" s="171">
        <v>4640242180236</v>
      </c>
      <c r="E242" s="172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64</v>
      </c>
      <c r="L242" s="34" t="s">
        <v>65</v>
      </c>
      <c r="M242" s="33">
        <v>180</v>
      </c>
      <c r="N242" s="257" t="s">
        <v>290</v>
      </c>
      <c r="O242" s="176"/>
      <c r="P242" s="176"/>
      <c r="Q242" s="176"/>
      <c r="R242" s="172"/>
      <c r="S242" s="35"/>
      <c r="T242" s="35"/>
      <c r="U242" s="36" t="s">
        <v>66</v>
      </c>
      <c r="V242" s="164">
        <v>40</v>
      </c>
      <c r="W242" s="165">
        <f>IFERROR(IF(V242="","",V242),"")</f>
        <v>40</v>
      </c>
      <c r="X242" s="37">
        <f>IFERROR(IF(V242="","",V242*0.0155),"")</f>
        <v>0.62</v>
      </c>
      <c r="Y242" s="57"/>
      <c r="Z242" s="58"/>
      <c r="AD242" s="62"/>
      <c r="BA242" s="143" t="s">
        <v>75</v>
      </c>
    </row>
    <row r="243" spans="1:53" ht="27" customHeight="1" x14ac:dyDescent="0.25">
      <c r="A243" s="55" t="s">
        <v>291</v>
      </c>
      <c r="B243" s="55" t="s">
        <v>292</v>
      </c>
      <c r="C243" s="32">
        <v>4301136029</v>
      </c>
      <c r="D243" s="171">
        <v>4640242180410</v>
      </c>
      <c r="E243" s="172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240" t="s">
        <v>293</v>
      </c>
      <c r="O243" s="176"/>
      <c r="P243" s="176"/>
      <c r="Q243" s="176"/>
      <c r="R243" s="172"/>
      <c r="S243" s="35"/>
      <c r="T243" s="35"/>
      <c r="U243" s="36" t="s">
        <v>66</v>
      </c>
      <c r="V243" s="164">
        <v>22</v>
      </c>
      <c r="W243" s="165">
        <f>IFERROR(IF(V243="","",V243),"")</f>
        <v>22</v>
      </c>
      <c r="X243" s="37">
        <f>IFERROR(IF(V243="","",V243*0.00936),"")</f>
        <v>0.20591999999999999</v>
      </c>
      <c r="Y243" s="57"/>
      <c r="Z243" s="58"/>
      <c r="AD243" s="62"/>
      <c r="BA243" s="144" t="s">
        <v>75</v>
      </c>
    </row>
    <row r="244" spans="1:53" x14ac:dyDescent="0.2">
      <c r="A244" s="184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5"/>
      <c r="N244" s="168" t="s">
        <v>67</v>
      </c>
      <c r="O244" s="169"/>
      <c r="P244" s="169"/>
      <c r="Q244" s="169"/>
      <c r="R244" s="169"/>
      <c r="S244" s="169"/>
      <c r="T244" s="170"/>
      <c r="U244" s="38" t="s">
        <v>66</v>
      </c>
      <c r="V244" s="166">
        <f>IFERROR(SUM(V240:V243),"0")</f>
        <v>62</v>
      </c>
      <c r="W244" s="166">
        <f>IFERROR(SUM(W240:W243),"0")</f>
        <v>62</v>
      </c>
      <c r="X244" s="166">
        <f>IFERROR(IF(X240="",0,X240),"0")+IFERROR(IF(X241="",0,X241),"0")+IFERROR(IF(X242="",0,X242),"0")+IFERROR(IF(X243="",0,X243),"0")</f>
        <v>0.82591999999999999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5"/>
      <c r="N245" s="168" t="s">
        <v>67</v>
      </c>
      <c r="O245" s="169"/>
      <c r="P245" s="169"/>
      <c r="Q245" s="169"/>
      <c r="R245" s="169"/>
      <c r="S245" s="169"/>
      <c r="T245" s="170"/>
      <c r="U245" s="38" t="s">
        <v>68</v>
      </c>
      <c r="V245" s="166">
        <f>IFERROR(SUMPRODUCT(V240:V243*H240:H243),"0")</f>
        <v>249.28</v>
      </c>
      <c r="W245" s="166">
        <f>IFERROR(SUMPRODUCT(W240:W243*H240:H243),"0")</f>
        <v>249.28</v>
      </c>
      <c r="X245" s="38"/>
      <c r="Y245" s="167"/>
      <c r="Z245" s="167"/>
    </row>
    <row r="246" spans="1:53" ht="14.25" hidden="1" customHeight="1" x14ac:dyDescent="0.25">
      <c r="A246" s="187" t="s">
        <v>119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customHeight="1" x14ac:dyDescent="0.25">
      <c r="A247" s="55" t="s">
        <v>294</v>
      </c>
      <c r="B247" s="55" t="s">
        <v>295</v>
      </c>
      <c r="C247" s="32">
        <v>4301135191</v>
      </c>
      <c r="D247" s="171">
        <v>4640242180373</v>
      </c>
      <c r="E247" s="172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74</v>
      </c>
      <c r="L247" s="34" t="s">
        <v>65</v>
      </c>
      <c r="M247" s="33">
        <v>180</v>
      </c>
      <c r="N247" s="342" t="s">
        <v>296</v>
      </c>
      <c r="O247" s="176"/>
      <c r="P247" s="176"/>
      <c r="Q247" s="176"/>
      <c r="R247" s="172"/>
      <c r="S247" s="35"/>
      <c r="T247" s="35"/>
      <c r="U247" s="36" t="s">
        <v>66</v>
      </c>
      <c r="V247" s="164">
        <v>40</v>
      </c>
      <c r="W247" s="165">
        <f t="shared" ref="W247:W259" si="4">IFERROR(IF(V247="","",V247),"")</f>
        <v>40</v>
      </c>
      <c r="X247" s="37">
        <f>IFERROR(IF(V247="","",V247*0.00936),"")</f>
        <v>0.37440000000000001</v>
      </c>
      <c r="Y247" s="57"/>
      <c r="Z247" s="58"/>
      <c r="AD247" s="62"/>
      <c r="BA247" s="145" t="s">
        <v>75</v>
      </c>
    </row>
    <row r="248" spans="1:53" ht="27" customHeight="1" x14ac:dyDescent="0.25">
      <c r="A248" s="55" t="s">
        <v>297</v>
      </c>
      <c r="B248" s="55" t="s">
        <v>298</v>
      </c>
      <c r="C248" s="32">
        <v>4301135195</v>
      </c>
      <c r="D248" s="171">
        <v>4640242180366</v>
      </c>
      <c r="E248" s="172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351" t="s">
        <v>299</v>
      </c>
      <c r="O248" s="176"/>
      <c r="P248" s="176"/>
      <c r="Q248" s="176"/>
      <c r="R248" s="172"/>
      <c r="S248" s="35"/>
      <c r="T248" s="35"/>
      <c r="U248" s="36" t="s">
        <v>66</v>
      </c>
      <c r="V248" s="164">
        <v>57</v>
      </c>
      <c r="W248" s="165">
        <f t="shared" si="4"/>
        <v>57</v>
      </c>
      <c r="X248" s="37">
        <f>IFERROR(IF(V248="","",V248*0.00936),"")</f>
        <v>0.53351999999999999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300</v>
      </c>
      <c r="B249" s="55" t="s">
        <v>301</v>
      </c>
      <c r="C249" s="32">
        <v>4301135188</v>
      </c>
      <c r="D249" s="171">
        <v>4640242180335</v>
      </c>
      <c r="E249" s="172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74</v>
      </c>
      <c r="L249" s="34" t="s">
        <v>65</v>
      </c>
      <c r="M249" s="33">
        <v>180</v>
      </c>
      <c r="N249" s="350" t="s">
        <v>302</v>
      </c>
      <c r="O249" s="176"/>
      <c r="P249" s="176"/>
      <c r="Q249" s="176"/>
      <c r="R249" s="172"/>
      <c r="S249" s="35"/>
      <c r="T249" s="35"/>
      <c r="U249" s="36" t="s">
        <v>66</v>
      </c>
      <c r="V249" s="164">
        <v>32</v>
      </c>
      <c r="W249" s="165">
        <f t="shared" si="4"/>
        <v>32</v>
      </c>
      <c r="X249" s="37">
        <f>IFERROR(IF(V249="","",V249*0.00936),"")</f>
        <v>0.29952000000000001</v>
      </c>
      <c r="Y249" s="57"/>
      <c r="Z249" s="58"/>
      <c r="AD249" s="62"/>
      <c r="BA249" s="147" t="s">
        <v>75</v>
      </c>
    </row>
    <row r="250" spans="1:53" ht="37.5" hidden="1" customHeight="1" x14ac:dyDescent="0.25">
      <c r="A250" s="55" t="s">
        <v>303</v>
      </c>
      <c r="B250" s="55" t="s">
        <v>304</v>
      </c>
      <c r="C250" s="32">
        <v>4301135189</v>
      </c>
      <c r="D250" s="171">
        <v>4640242180342</v>
      </c>
      <c r="E250" s="172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74</v>
      </c>
      <c r="L250" s="34" t="s">
        <v>65</v>
      </c>
      <c r="M250" s="33">
        <v>180</v>
      </c>
      <c r="N250" s="312" t="s">
        <v>305</v>
      </c>
      <c r="O250" s="176"/>
      <c r="P250" s="176"/>
      <c r="Q250" s="176"/>
      <c r="R250" s="172"/>
      <c r="S250" s="35"/>
      <c r="T250" s="35"/>
      <c r="U250" s="36" t="s">
        <v>66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75</v>
      </c>
    </row>
    <row r="251" spans="1:53" ht="27" customHeight="1" x14ac:dyDescent="0.25">
      <c r="A251" s="55" t="s">
        <v>306</v>
      </c>
      <c r="B251" s="55" t="s">
        <v>307</v>
      </c>
      <c r="C251" s="32">
        <v>4301135190</v>
      </c>
      <c r="D251" s="171">
        <v>4640242180359</v>
      </c>
      <c r="E251" s="172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74</v>
      </c>
      <c r="L251" s="34" t="s">
        <v>65</v>
      </c>
      <c r="M251" s="33">
        <v>180</v>
      </c>
      <c r="N251" s="335" t="s">
        <v>308</v>
      </c>
      <c r="O251" s="176"/>
      <c r="P251" s="176"/>
      <c r="Q251" s="176"/>
      <c r="R251" s="172"/>
      <c r="S251" s="35"/>
      <c r="T251" s="35"/>
      <c r="U251" s="36" t="s">
        <v>66</v>
      </c>
      <c r="V251" s="164">
        <v>57</v>
      </c>
      <c r="W251" s="165">
        <f t="shared" si="4"/>
        <v>57</v>
      </c>
      <c r="X251" s="37">
        <f>IFERROR(IF(V251="","",V251*0.00936),"")</f>
        <v>0.53351999999999999</v>
      </c>
      <c r="Y251" s="57"/>
      <c r="Z251" s="58"/>
      <c r="AD251" s="62"/>
      <c r="BA251" s="149" t="s">
        <v>75</v>
      </c>
    </row>
    <row r="252" spans="1:53" ht="27" hidden="1" customHeight="1" x14ac:dyDescent="0.25">
      <c r="A252" s="55" t="s">
        <v>309</v>
      </c>
      <c r="B252" s="55" t="s">
        <v>310</v>
      </c>
      <c r="C252" s="32">
        <v>4301135194</v>
      </c>
      <c r="D252" s="171">
        <v>4640242180380</v>
      </c>
      <c r="E252" s="172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115</v>
      </c>
      <c r="L252" s="34" t="s">
        <v>65</v>
      </c>
      <c r="M252" s="33">
        <v>180</v>
      </c>
      <c r="N252" s="204" t="s">
        <v>311</v>
      </c>
      <c r="O252" s="176"/>
      <c r="P252" s="176"/>
      <c r="Q252" s="176"/>
      <c r="R252" s="172"/>
      <c r="S252" s="35"/>
      <c r="T252" s="35"/>
      <c r="U252" s="36" t="s">
        <v>66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75</v>
      </c>
    </row>
    <row r="253" spans="1:53" ht="27" customHeight="1" x14ac:dyDescent="0.25">
      <c r="A253" s="55" t="s">
        <v>312</v>
      </c>
      <c r="B253" s="55" t="s">
        <v>313</v>
      </c>
      <c r="C253" s="32">
        <v>4301135192</v>
      </c>
      <c r="D253" s="171">
        <v>4640242180380</v>
      </c>
      <c r="E253" s="172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338" t="s">
        <v>314</v>
      </c>
      <c r="O253" s="176"/>
      <c r="P253" s="176"/>
      <c r="Q253" s="176"/>
      <c r="R253" s="172"/>
      <c r="S253" s="35"/>
      <c r="T253" s="35"/>
      <c r="U253" s="36" t="s">
        <v>66</v>
      </c>
      <c r="V253" s="164">
        <v>27</v>
      </c>
      <c r="W253" s="165">
        <f t="shared" si="4"/>
        <v>27</v>
      </c>
      <c r="X253" s="37">
        <f>IFERROR(IF(V253="","",V253*0.00936),"")</f>
        <v>0.25272</v>
      </c>
      <c r="Y253" s="57"/>
      <c r="Z253" s="58"/>
      <c r="AD253" s="62"/>
      <c r="BA253" s="151" t="s">
        <v>75</v>
      </c>
    </row>
    <row r="254" spans="1:53" ht="27" customHeight="1" x14ac:dyDescent="0.25">
      <c r="A254" s="55" t="s">
        <v>315</v>
      </c>
      <c r="B254" s="55" t="s">
        <v>316</v>
      </c>
      <c r="C254" s="32">
        <v>4301135186</v>
      </c>
      <c r="D254" s="171">
        <v>4640242180311</v>
      </c>
      <c r="E254" s="172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64</v>
      </c>
      <c r="L254" s="34" t="s">
        <v>65</v>
      </c>
      <c r="M254" s="33">
        <v>180</v>
      </c>
      <c r="N254" s="317" t="s">
        <v>317</v>
      </c>
      <c r="O254" s="176"/>
      <c r="P254" s="176"/>
      <c r="Q254" s="176"/>
      <c r="R254" s="172"/>
      <c r="S254" s="35"/>
      <c r="T254" s="35"/>
      <c r="U254" s="36" t="s">
        <v>66</v>
      </c>
      <c r="V254" s="164">
        <v>9</v>
      </c>
      <c r="W254" s="165">
        <f t="shared" si="4"/>
        <v>9</v>
      </c>
      <c r="X254" s="37">
        <f>IFERROR(IF(V254="","",V254*0.0155),"")</f>
        <v>0.13950000000000001</v>
      </c>
      <c r="Y254" s="57"/>
      <c r="Z254" s="58"/>
      <c r="AD254" s="62"/>
      <c r="BA254" s="152" t="s">
        <v>75</v>
      </c>
    </row>
    <row r="255" spans="1:53" ht="37.5" hidden="1" customHeight="1" x14ac:dyDescent="0.25">
      <c r="A255" s="55" t="s">
        <v>318</v>
      </c>
      <c r="B255" s="55" t="s">
        <v>319</v>
      </c>
      <c r="C255" s="32">
        <v>4301135187</v>
      </c>
      <c r="D255" s="171">
        <v>4640242180328</v>
      </c>
      <c r="E255" s="172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74</v>
      </c>
      <c r="L255" s="34" t="s">
        <v>65</v>
      </c>
      <c r="M255" s="33">
        <v>180</v>
      </c>
      <c r="N255" s="256" t="s">
        <v>320</v>
      </c>
      <c r="O255" s="176"/>
      <c r="P255" s="176"/>
      <c r="Q255" s="176"/>
      <c r="R255" s="172"/>
      <c r="S255" s="35"/>
      <c r="T255" s="35"/>
      <c r="U255" s="36" t="s">
        <v>66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75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4301135193</v>
      </c>
      <c r="D256" s="171">
        <v>4640242180403</v>
      </c>
      <c r="E256" s="172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74</v>
      </c>
      <c r="L256" s="34" t="s">
        <v>65</v>
      </c>
      <c r="M256" s="33">
        <v>180</v>
      </c>
      <c r="N256" s="323" t="s">
        <v>323</v>
      </c>
      <c r="O256" s="176"/>
      <c r="P256" s="176"/>
      <c r="Q256" s="176"/>
      <c r="R256" s="172"/>
      <c r="S256" s="35"/>
      <c r="T256" s="35"/>
      <c r="U256" s="36" t="s">
        <v>66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75</v>
      </c>
    </row>
    <row r="257" spans="1:53" ht="27" hidden="1" customHeight="1" x14ac:dyDescent="0.25">
      <c r="A257" s="55" t="s">
        <v>324</v>
      </c>
      <c r="B257" s="55" t="s">
        <v>325</v>
      </c>
      <c r="C257" s="32">
        <v>4301135153</v>
      </c>
      <c r="D257" s="171">
        <v>4607111037480</v>
      </c>
      <c r="E257" s="172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64</v>
      </c>
      <c r="L257" s="34" t="s">
        <v>65</v>
      </c>
      <c r="M257" s="33">
        <v>180</v>
      </c>
      <c r="N257" s="19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6"/>
      <c r="P257" s="176"/>
      <c r="Q257" s="176"/>
      <c r="R257" s="172"/>
      <c r="S257" s="35"/>
      <c r="T257" s="35"/>
      <c r="U257" s="36" t="s">
        <v>66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75</v>
      </c>
    </row>
    <row r="258" spans="1:53" ht="27" hidden="1" customHeight="1" x14ac:dyDescent="0.25">
      <c r="A258" s="55" t="s">
        <v>326</v>
      </c>
      <c r="B258" s="55" t="s">
        <v>327</v>
      </c>
      <c r="C258" s="32">
        <v>4301135152</v>
      </c>
      <c r="D258" s="171">
        <v>4607111037473</v>
      </c>
      <c r="E258" s="172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64</v>
      </c>
      <c r="L258" s="34" t="s">
        <v>65</v>
      </c>
      <c r="M258" s="33">
        <v>180</v>
      </c>
      <c r="N258" s="2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6"/>
      <c r="P258" s="176"/>
      <c r="Q258" s="176"/>
      <c r="R258" s="172"/>
      <c r="S258" s="35"/>
      <c r="T258" s="35"/>
      <c r="U258" s="36" t="s">
        <v>66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75</v>
      </c>
    </row>
    <row r="259" spans="1:53" ht="27" hidden="1" customHeight="1" x14ac:dyDescent="0.25">
      <c r="A259" s="55" t="s">
        <v>328</v>
      </c>
      <c r="B259" s="55" t="s">
        <v>329</v>
      </c>
      <c r="C259" s="32">
        <v>4301135198</v>
      </c>
      <c r="D259" s="171">
        <v>4640242180663</v>
      </c>
      <c r="E259" s="172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64</v>
      </c>
      <c r="L259" s="34" t="s">
        <v>65</v>
      </c>
      <c r="M259" s="33">
        <v>180</v>
      </c>
      <c r="N259" s="348" t="s">
        <v>330</v>
      </c>
      <c r="O259" s="176"/>
      <c r="P259" s="176"/>
      <c r="Q259" s="176"/>
      <c r="R259" s="172"/>
      <c r="S259" s="35"/>
      <c r="T259" s="35"/>
      <c r="U259" s="36" t="s">
        <v>66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75</v>
      </c>
    </row>
    <row r="260" spans="1:53" x14ac:dyDescent="0.2">
      <c r="A260" s="184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5"/>
      <c r="N260" s="168" t="s">
        <v>67</v>
      </c>
      <c r="O260" s="169"/>
      <c r="P260" s="169"/>
      <c r="Q260" s="169"/>
      <c r="R260" s="169"/>
      <c r="S260" s="169"/>
      <c r="T260" s="170"/>
      <c r="U260" s="38" t="s">
        <v>66</v>
      </c>
      <c r="V260" s="166">
        <f>IFERROR(SUM(V247:V259),"0")</f>
        <v>222</v>
      </c>
      <c r="W260" s="166">
        <f>IFERROR(SUM(W247:W259),"0")</f>
        <v>222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2.1331800000000003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5"/>
      <c r="N261" s="168" t="s">
        <v>67</v>
      </c>
      <c r="O261" s="169"/>
      <c r="P261" s="169"/>
      <c r="Q261" s="169"/>
      <c r="R261" s="169"/>
      <c r="S261" s="169"/>
      <c r="T261" s="170"/>
      <c r="U261" s="38" t="s">
        <v>68</v>
      </c>
      <c r="V261" s="166">
        <f>IFERROR(SUMPRODUCT(V247:V259*H247:H259),"0")</f>
        <v>809.59999999999991</v>
      </c>
      <c r="W261" s="166">
        <f>IFERROR(SUMPRODUCT(W247:W259*H247:H259),"0")</f>
        <v>809.59999999999991</v>
      </c>
      <c r="X261" s="38"/>
      <c r="Y261" s="167"/>
      <c r="Z261" s="167"/>
    </row>
    <row r="262" spans="1:53" ht="15" customHeight="1" x14ac:dyDescent="0.2">
      <c r="A262" s="247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1"/>
      <c r="N262" s="207" t="s">
        <v>331</v>
      </c>
      <c r="O262" s="208"/>
      <c r="P262" s="208"/>
      <c r="Q262" s="208"/>
      <c r="R262" s="208"/>
      <c r="S262" s="208"/>
      <c r="T262" s="209"/>
      <c r="U262" s="38" t="s">
        <v>68</v>
      </c>
      <c r="V262" s="166">
        <f>IFERROR(V24+V33+V41+V47+V57+V63+V68+V74+V84+V91+V100+V106+V111+V119+V124+V130+V135+V141+V149+V154+V161+V166+V171+V178+V185+V192+V200+V205+V211+V217+V223+V228+V234+V238+V245+V261,"0")</f>
        <v>8696.08</v>
      </c>
      <c r="W262" s="166">
        <f>IFERROR(W24+W33+W41+W47+W57+W63+W68+W74+W84+W91+W100+W106+W111+W119+W124+W130+W135+W141+W149+W154+W161+W166+W171+W178+W185+W192+W200+W205+W211+W217+W223+W228+W234+W238+W245+W261,"0")</f>
        <v>8696.08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1"/>
      <c r="N263" s="207" t="s">
        <v>332</v>
      </c>
      <c r="O263" s="208"/>
      <c r="P263" s="208"/>
      <c r="Q263" s="208"/>
      <c r="R263" s="208"/>
      <c r="S263" s="208"/>
      <c r="T263" s="209"/>
      <c r="U263" s="38" t="s">
        <v>68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9383.6117999999988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9383.6117999999988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1"/>
      <c r="N264" s="207" t="s">
        <v>333</v>
      </c>
      <c r="O264" s="208"/>
      <c r="P264" s="208"/>
      <c r="Q264" s="208"/>
      <c r="R264" s="208"/>
      <c r="S264" s="208"/>
      <c r="T264" s="209"/>
      <c r="U264" s="38" t="s">
        <v>334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22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22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1"/>
      <c r="N265" s="207" t="s">
        <v>335</v>
      </c>
      <c r="O265" s="208"/>
      <c r="P265" s="208"/>
      <c r="Q265" s="208"/>
      <c r="R265" s="208"/>
      <c r="S265" s="208"/>
      <c r="T265" s="209"/>
      <c r="U265" s="38" t="s">
        <v>68</v>
      </c>
      <c r="V265" s="166">
        <f>GrossWeightTotal+PalletQtyTotal*25</f>
        <v>9933.6117999999988</v>
      </c>
      <c r="W265" s="166">
        <f>GrossWeightTotalR+PalletQtyTotalR*25</f>
        <v>9933.6117999999988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1"/>
      <c r="N266" s="207" t="s">
        <v>336</v>
      </c>
      <c r="O266" s="208"/>
      <c r="P266" s="208"/>
      <c r="Q266" s="208"/>
      <c r="R266" s="208"/>
      <c r="S266" s="208"/>
      <c r="T266" s="209"/>
      <c r="U266" s="38" t="s">
        <v>334</v>
      </c>
      <c r="V266" s="166">
        <f>IFERROR(V23+V32+V40+V46+V56+V62+V67+V73+V83+V90+V99+V105+V110+V118+V123+V129+V134+V140+V148+V153+V160+V165+V170+V177+V184+V191+V199+V204+V210+V216+V222+V227+V233+V237+V244+V260,"0")</f>
        <v>1889</v>
      </c>
      <c r="W266" s="166">
        <f>IFERROR(W23+W32+W40+W46+W56+W62+W67+W73+W83+W90+W99+W105+W110+W118+W123+W129+W134+W140+W148+W153+W160+W165+W170+W177+W184+W191+W199+W204+W210+W216+W222+W227+W233+W237+W244+W260,"0")</f>
        <v>1889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1"/>
      <c r="N267" s="207" t="s">
        <v>337</v>
      </c>
      <c r="O267" s="208"/>
      <c r="P267" s="208"/>
      <c r="Q267" s="208"/>
      <c r="R267" s="208"/>
      <c r="S267" s="208"/>
      <c r="T267" s="209"/>
      <c r="U267" s="40" t="s">
        <v>338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26.560339999999997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339</v>
      </c>
      <c r="B269" s="158" t="s">
        <v>60</v>
      </c>
      <c r="C269" s="189" t="s">
        <v>69</v>
      </c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298"/>
      <c r="S269" s="189" t="s">
        <v>191</v>
      </c>
      <c r="T269" s="298"/>
      <c r="U269" s="189" t="s">
        <v>212</v>
      </c>
      <c r="V269" s="321"/>
      <c r="W269" s="321"/>
      <c r="X269" s="298"/>
      <c r="Y269" s="189" t="s">
        <v>233</v>
      </c>
      <c r="Z269" s="321"/>
      <c r="AA269" s="321"/>
      <c r="AB269" s="321"/>
      <c r="AC269" s="298"/>
      <c r="AD269" s="158" t="s">
        <v>263</v>
      </c>
      <c r="AE269" s="189" t="s">
        <v>267</v>
      </c>
      <c r="AF269" s="298"/>
      <c r="AG269" s="158" t="s">
        <v>274</v>
      </c>
    </row>
    <row r="270" spans="1:53" ht="14.25" customHeight="1" thickTop="1" x14ac:dyDescent="0.2">
      <c r="A270" s="288" t="s">
        <v>340</v>
      </c>
      <c r="B270" s="189" t="s">
        <v>60</v>
      </c>
      <c r="C270" s="189" t="s">
        <v>70</v>
      </c>
      <c r="D270" s="189" t="s">
        <v>82</v>
      </c>
      <c r="E270" s="189" t="s">
        <v>92</v>
      </c>
      <c r="F270" s="189" t="s">
        <v>99</v>
      </c>
      <c r="G270" s="189" t="s">
        <v>112</v>
      </c>
      <c r="H270" s="189" t="s">
        <v>118</v>
      </c>
      <c r="I270" s="189" t="s">
        <v>122</v>
      </c>
      <c r="J270" s="189" t="s">
        <v>128</v>
      </c>
      <c r="K270" s="189" t="s">
        <v>141</v>
      </c>
      <c r="L270" s="189" t="s">
        <v>148</v>
      </c>
      <c r="M270" s="189" t="s">
        <v>159</v>
      </c>
      <c r="N270" s="189" t="s">
        <v>164</v>
      </c>
      <c r="O270" s="189" t="s">
        <v>167</v>
      </c>
      <c r="P270" s="189" t="s">
        <v>177</v>
      </c>
      <c r="Q270" s="189" t="s">
        <v>180</v>
      </c>
      <c r="R270" s="189" t="s">
        <v>188</v>
      </c>
      <c r="S270" s="189" t="s">
        <v>192</v>
      </c>
      <c r="T270" s="189" t="s">
        <v>195</v>
      </c>
      <c r="U270" s="189" t="s">
        <v>213</v>
      </c>
      <c r="V270" s="189" t="s">
        <v>218</v>
      </c>
      <c r="W270" s="189" t="s">
        <v>212</v>
      </c>
      <c r="X270" s="189" t="s">
        <v>226</v>
      </c>
      <c r="Y270" s="189" t="s">
        <v>234</v>
      </c>
      <c r="Z270" s="189" t="s">
        <v>239</v>
      </c>
      <c r="AA270" s="189" t="s">
        <v>246</v>
      </c>
      <c r="AB270" s="189" t="s">
        <v>255</v>
      </c>
      <c r="AC270" s="189" t="s">
        <v>258</v>
      </c>
      <c r="AD270" s="189" t="s">
        <v>264</v>
      </c>
      <c r="AE270" s="189" t="s">
        <v>268</v>
      </c>
      <c r="AF270" s="189" t="s">
        <v>271</v>
      </c>
      <c r="AG270" s="189" t="s">
        <v>275</v>
      </c>
    </row>
    <row r="271" spans="1:53" ht="13.5" customHeight="1" thickBot="1" x14ac:dyDescent="0.25">
      <c r="A271" s="289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  <c r="AB271" s="190"/>
      <c r="AC271" s="190"/>
      <c r="AD271" s="190"/>
      <c r="AE271" s="190"/>
      <c r="AF271" s="190"/>
      <c r="AG271" s="190"/>
    </row>
    <row r="272" spans="1:53" ht="18" customHeight="1" thickTop="1" thickBot="1" x14ac:dyDescent="0.25">
      <c r="A272" s="41" t="s">
        <v>341</v>
      </c>
      <c r="B272" s="47">
        <f>IFERROR(V22*H22,"0")</f>
        <v>0</v>
      </c>
      <c r="C272" s="47">
        <f>IFERROR(V28*H28,"0")+IFERROR(V29*H29,"0")+IFERROR(V30*H30,"0")+IFERROR(V31*H31,"0")</f>
        <v>210</v>
      </c>
      <c r="D272" s="47">
        <f>IFERROR(V36*H36,"0")+IFERROR(V37*H37,"0")+IFERROR(V38*H38,"0")+IFERROR(V39*H39,"0")</f>
        <v>0</v>
      </c>
      <c r="E272" s="47">
        <f>IFERROR(V44*H44,"0")+IFERROR(V45*H45,"0")</f>
        <v>72</v>
      </c>
      <c r="F272" s="47">
        <f>IFERROR(V50*H50,"0")+IFERROR(V51*H51,"0")+IFERROR(V52*H52,"0")+IFERROR(V53*H53,"0")+IFERROR(V54*H54,"0")+IFERROR(V55*H55,"0")</f>
        <v>643.20000000000005</v>
      </c>
      <c r="G272" s="47">
        <f>IFERROR(V60*H60,"0")+IFERROR(V61*H61,"0")</f>
        <v>400</v>
      </c>
      <c r="H272" s="47">
        <f>IFERROR(V66*H66,"0")</f>
        <v>0</v>
      </c>
      <c r="I272" s="47">
        <f>IFERROR(V71*H71,"0")+IFERROR(V72*H72,"0")</f>
        <v>360</v>
      </c>
      <c r="J272" s="47">
        <f>IFERROR(V77*H77,"0")+IFERROR(V78*H78,"0")+IFERROR(V79*H79,"0")+IFERROR(V80*H80,"0")+IFERROR(V81*H81,"0")+IFERROR(V82*H82,"0")</f>
        <v>234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2324</v>
      </c>
      <c r="M272" s="47">
        <f>IFERROR(V103*H103,"0")+IFERROR(V104*H104,"0")</f>
        <v>420</v>
      </c>
      <c r="N272" s="47">
        <f>IFERROR(V109*H109,"0")</f>
        <v>60</v>
      </c>
      <c r="O272" s="47">
        <f>IFERROR(V114*H114,"0")+IFERROR(V115*H115,"0")+IFERROR(V116*H116,"0")+IFERROR(V117*H117,"0")</f>
        <v>30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520</v>
      </c>
      <c r="U272" s="47">
        <f>IFERROR(V158*H158,"0")+IFERROR(V159*H159,"0")</f>
        <v>450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60</v>
      </c>
      <c r="Y272" s="47">
        <f>IFERROR(V182*H182,"0")+IFERROR(V183*H183,"0")</f>
        <v>0</v>
      </c>
      <c r="Z272" s="47">
        <f>IFERROR(V188*H188,"0")+IFERROR(V189*H189,"0")+IFERROR(V190*H190,"0")</f>
        <v>840</v>
      </c>
      <c r="AA272" s="47">
        <f>IFERROR(V195*H195,"0")+IFERROR(V196*H196,"0")+IFERROR(V197*H197,"0")+IFERROR(V198*H198,"0")</f>
        <v>180</v>
      </c>
      <c r="AB272" s="47">
        <f>IFERROR(V203*H203,"0")</f>
        <v>0</v>
      </c>
      <c r="AC272" s="47">
        <f>IFERROR(V208*H208,"0")+IFERROR(V209*H209,"0")</f>
        <v>612</v>
      </c>
      <c r="AD272" s="47">
        <f>IFERROR(V215*H215,"0")</f>
        <v>0</v>
      </c>
      <c r="AE272" s="47">
        <f>IFERROR(V221*H221,"0")</f>
        <v>120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1160.8799999999999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342</v>
      </c>
      <c r="B274" s="59" t="s">
        <v>343</v>
      </c>
      <c r="C274" s="59" t="s">
        <v>344</v>
      </c>
    </row>
    <row r="275" spans="1:3" x14ac:dyDescent="0.2">
      <c r="A275" s="60">
        <f>SUMPRODUCT(--(BA:BA="ЗПФ"),--(U:U="кор"),H:H,W:W)+SUMPRODUCT(--(BA:BA="ЗПФ"),--(U:U="кг"),W:W)</f>
        <v>5639.2000000000007</v>
      </c>
      <c r="B275" s="61">
        <f>SUMPRODUCT(--(BA:BA="ПГП"),--(U:U="кор"),H:H,W:W)+SUMPRODUCT(--(BA:BA="ПГП"),--(U:U="кг"),W:W)</f>
        <v>3056.8800000000006</v>
      </c>
      <c r="C275" s="61">
        <f>SUMPRODUCT(--(BA:BA="КИЗ"),--(U:U="кор"),H:H,W:W)+SUMPRODUCT(--(BA:BA="КИЗ"),--(U:U="кг"),W:W)</f>
        <v>0</v>
      </c>
    </row>
  </sheetData>
  <sheetProtection algorithmName="SHA-512" hashValue="Lx5do7ABuWpQxMXBTZQEuBNNEZTOqMhdHjbCk2d5V6j1MQPlH61ohZ6pwbbQqfyPYxGkYqwbq+wDBF41quDrTA==" saltValue="KJN3ZiF3dZkn33xfzpeCkA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889,00"/>
        <filter val="10,00"/>
        <filter val="100,00"/>
        <filter val="102,00"/>
        <filter val="104,00"/>
        <filter val="120,00"/>
        <filter val="125,00"/>
        <filter val="140,00"/>
        <filter val="15,00"/>
        <filter val="150,00"/>
        <filter val="17,00"/>
        <filter val="175,00"/>
        <filter val="180,00"/>
        <filter val="2 324,00"/>
        <filter val="20,00"/>
        <filter val="210,00"/>
        <filter val="22"/>
        <filter val="22,00"/>
        <filter val="222,00"/>
        <filter val="234,00"/>
        <filter val="24,00"/>
        <filter val="249,28"/>
        <filter val="25,00"/>
        <filter val="27,00"/>
        <filter val="30,00"/>
        <filter val="32,00"/>
        <filter val="325,00"/>
        <filter val="35,00"/>
        <filter val="360,00"/>
        <filter val="40,00"/>
        <filter val="400,00"/>
        <filter val="420,00"/>
        <filter val="450,00"/>
        <filter val="5,00"/>
        <filter val="50,00"/>
        <filter val="520,00"/>
        <filter val="57,00"/>
        <filter val="60,00"/>
        <filter val="612,00"/>
        <filter val="62,00"/>
        <filter val="643,20"/>
        <filter val="65,00"/>
        <filter val="70,00"/>
        <filter val="72,00"/>
        <filter val="8 696,08"/>
        <filter val="80,00"/>
        <filter val="809,60"/>
        <filter val="840,00"/>
        <filter val="85,00"/>
        <filter val="9 383,61"/>
        <filter val="9 933,61"/>
        <filter val="9,00"/>
        <filter val="90,00"/>
      </filters>
    </filterColumn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347</v>
      </c>
      <c r="D6" s="48" t="s">
        <v>348</v>
      </c>
      <c r="E6" s="48"/>
    </row>
    <row r="8" spans="2:8" x14ac:dyDescent="0.2">
      <c r="B8" s="48" t="s">
        <v>19</v>
      </c>
      <c r="C8" s="48" t="s">
        <v>347</v>
      </c>
      <c r="D8" s="48"/>
      <c r="E8" s="48"/>
    </row>
    <row r="10" spans="2:8" x14ac:dyDescent="0.2">
      <c r="B10" s="48" t="s">
        <v>349</v>
      </c>
      <c r="C10" s="48"/>
      <c r="D10" s="48"/>
      <c r="E10" s="48"/>
    </row>
    <row r="11" spans="2:8" x14ac:dyDescent="0.2">
      <c r="B11" s="48" t="s">
        <v>350</v>
      </c>
      <c r="C11" s="48"/>
      <c r="D11" s="48"/>
      <c r="E11" s="48"/>
    </row>
    <row r="12" spans="2:8" x14ac:dyDescent="0.2">
      <c r="B12" s="48" t="s">
        <v>351</v>
      </c>
      <c r="C12" s="48"/>
      <c r="D12" s="48"/>
      <c r="E12" s="48"/>
    </row>
    <row r="13" spans="2:8" x14ac:dyDescent="0.2">
      <c r="B13" s="48" t="s">
        <v>352</v>
      </c>
      <c r="C13" s="48"/>
      <c r="D13" s="48"/>
      <c r="E13" s="48"/>
    </row>
    <row r="14" spans="2:8" x14ac:dyDescent="0.2">
      <c r="B14" s="48" t="s">
        <v>353</v>
      </c>
      <c r="C14" s="48"/>
      <c r="D14" s="48"/>
      <c r="E14" s="48"/>
    </row>
    <row r="15" spans="2:8" x14ac:dyDescent="0.2">
      <c r="B15" s="48" t="s">
        <v>354</v>
      </c>
      <c r="C15" s="48"/>
      <c r="D15" s="48"/>
      <c r="E15" s="48"/>
    </row>
    <row r="16" spans="2:8" x14ac:dyDescent="0.2">
      <c r="B16" s="48" t="s">
        <v>355</v>
      </c>
      <c r="C16" s="48"/>
      <c r="D16" s="48"/>
      <c r="E16" s="48"/>
    </row>
    <row r="17" spans="2:5" x14ac:dyDescent="0.2">
      <c r="B17" s="48" t="s">
        <v>356</v>
      </c>
      <c r="C17" s="48"/>
      <c r="D17" s="48"/>
      <c r="E17" s="48"/>
    </row>
    <row r="18" spans="2:5" x14ac:dyDescent="0.2">
      <c r="B18" s="48" t="s">
        <v>357</v>
      </c>
      <c r="C18" s="48"/>
      <c r="D18" s="48"/>
      <c r="E18" s="48"/>
    </row>
    <row r="19" spans="2:5" x14ac:dyDescent="0.2">
      <c r="B19" s="48" t="s">
        <v>358</v>
      </c>
      <c r="C19" s="48"/>
      <c r="D19" s="48"/>
      <c r="E19" s="48"/>
    </row>
    <row r="20" spans="2:5" x14ac:dyDescent="0.2">
      <c r="B20" s="48" t="s">
        <v>359</v>
      </c>
      <c r="C20" s="48"/>
      <c r="D20" s="48"/>
      <c r="E20" s="48"/>
    </row>
  </sheetData>
  <sheetProtection algorithmName="SHA-512" hashValue="a5toPsKiOPHANnhRP8gLeC96F2BpEyg9wv1XSB3XpiqIO4vY77PwPt8E/JfeRFDStdxgfq5oOq1h2cDink1nRA==" saltValue="oV6PC+QcyuzlE97sZj+w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2024-03-01T13:44:44Z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