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6BD8D6-72A9-4A08-800D-8A14E8A169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X259" i="1" s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V226" i="1"/>
  <c r="X225" i="1"/>
  <c r="X226" i="1" s="1"/>
  <c r="W225" i="1"/>
  <c r="W226" i="1" s="1"/>
  <c r="N225" i="1"/>
  <c r="V222" i="1"/>
  <c r="V221" i="1"/>
  <c r="X220" i="1"/>
  <c r="X221" i="1" s="1"/>
  <c r="W220" i="1"/>
  <c r="W221" i="1" s="1"/>
  <c r="N220" i="1"/>
  <c r="V216" i="1"/>
  <c r="V215" i="1"/>
  <c r="X214" i="1"/>
  <c r="X215" i="1" s="1"/>
  <c r="W214" i="1"/>
  <c r="W215" i="1" s="1"/>
  <c r="N214" i="1"/>
  <c r="V210" i="1"/>
  <c r="V209" i="1"/>
  <c r="X208" i="1"/>
  <c r="W208" i="1"/>
  <c r="N208" i="1"/>
  <c r="X207" i="1"/>
  <c r="W207" i="1"/>
  <c r="W209" i="1" s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N194" i="1"/>
  <c r="V191" i="1"/>
  <c r="V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N173" i="1"/>
  <c r="V170" i="1"/>
  <c r="V169" i="1"/>
  <c r="X168" i="1"/>
  <c r="X169" i="1" s="1"/>
  <c r="W168" i="1"/>
  <c r="W170" i="1" s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N97" i="1"/>
  <c r="X96" i="1"/>
  <c r="W96" i="1"/>
  <c r="N96" i="1"/>
  <c r="X95" i="1"/>
  <c r="X98" i="1" s="1"/>
  <c r="W95" i="1"/>
  <c r="N95" i="1"/>
  <c r="X94" i="1"/>
  <c r="W94" i="1"/>
  <c r="W98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V33" i="1"/>
  <c r="V32" i="1"/>
  <c r="X31" i="1"/>
  <c r="W31" i="1"/>
  <c r="N31" i="1"/>
  <c r="X30" i="1"/>
  <c r="W30" i="1"/>
  <c r="N30" i="1"/>
  <c r="X29" i="1"/>
  <c r="X32" i="1" s="1"/>
  <c r="W29" i="1"/>
  <c r="N29" i="1"/>
  <c r="X28" i="1"/>
  <c r="W28" i="1"/>
  <c r="W32" i="1" s="1"/>
  <c r="N28" i="1"/>
  <c r="V24" i="1"/>
  <c r="V261" i="1" s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V265" i="1" l="1"/>
  <c r="W133" i="1"/>
  <c r="W139" i="1"/>
  <c r="W148" i="1"/>
  <c r="W160" i="1"/>
  <c r="W177" i="1"/>
  <c r="X183" i="1"/>
  <c r="W184" i="1"/>
  <c r="W199" i="1"/>
  <c r="W232" i="1"/>
  <c r="J9" i="1"/>
  <c r="W33" i="1"/>
  <c r="W99" i="1"/>
  <c r="F9" i="1"/>
  <c r="F10" i="1"/>
  <c r="W23" i="1"/>
  <c r="W47" i="1"/>
  <c r="W56" i="1"/>
  <c r="W57" i="1"/>
  <c r="W63" i="1"/>
  <c r="W84" i="1"/>
  <c r="W91" i="1"/>
  <c r="W109" i="1"/>
  <c r="X117" i="1"/>
  <c r="W118" i="1"/>
  <c r="W123" i="1"/>
  <c r="W129" i="1"/>
  <c r="X152" i="1"/>
  <c r="W153" i="1"/>
  <c r="X159" i="1"/>
  <c r="W164" i="1"/>
  <c r="W169" i="1"/>
  <c r="X176" i="1"/>
  <c r="W176" i="1"/>
  <c r="W183" i="1"/>
  <c r="W190" i="1"/>
  <c r="X190" i="1"/>
  <c r="X198" i="1"/>
  <c r="W203" i="1"/>
  <c r="X209" i="1"/>
  <c r="W210" i="1"/>
  <c r="W62" i="1"/>
  <c r="W104" i="1"/>
  <c r="W128" i="1"/>
  <c r="W147" i="1"/>
  <c r="W263" i="1"/>
  <c r="W262" i="1"/>
  <c r="W41" i="1"/>
  <c r="W46" i="1"/>
  <c r="X62" i="1"/>
  <c r="W73" i="1"/>
  <c r="W83" i="1"/>
  <c r="X104" i="1"/>
  <c r="W117" i="1"/>
  <c r="X128" i="1"/>
  <c r="X147" i="1"/>
  <c r="W152" i="1"/>
  <c r="W159" i="1"/>
  <c r="W191" i="1"/>
  <c r="W198" i="1"/>
  <c r="W216" i="1"/>
  <c r="W222" i="1"/>
  <c r="W227" i="1"/>
  <c r="W237" i="1"/>
  <c r="W260" i="1"/>
  <c r="H9" i="1"/>
  <c r="X266" i="1" l="1"/>
  <c r="W261" i="1"/>
  <c r="W265" i="1"/>
  <c r="W264" i="1"/>
  <c r="B274" i="1"/>
  <c r="C274" i="1"/>
  <c r="A274" i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<sst xmlns="http://schemas.openxmlformats.org/spreadsheetml/2006/main" count="969" uniqueCount="378">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</sst>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3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7" customFormat="1" ht="45" customHeight="1" x14ac:dyDescent="0.2">
      <c r="A1" s="42"/>
      <c r="B1" s="42"/>
      <c r="C1" s="42"/>
      <c r="D1" s="229" t="s">
        <v>0</v>
      </c>
      <c r="E1" s="230"/>
      <c r="F1" s="230"/>
      <c r="G1" s="13" t="s">
        <v>1</v>
      </c>
      <c r="H1" s="229" t="s">
        <v>2</v>
      </c>
      <c r="I1" s="230"/>
      <c r="J1" s="230"/>
      <c r="K1" s="230"/>
      <c r="L1" s="230"/>
      <c r="M1" s="230"/>
      <c r="N1" s="230"/>
      <c r="O1" s="230"/>
      <c r="P1" s="341" t="s">
        <v>3</v>
      </c>
      <c r="Q1" s="230"/>
      <c r="R1" s="230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5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7" customFormat="1" ht="23.45" customHeight="1" x14ac:dyDescent="0.2">
      <c r="A5" s="237" t="s">
        <v>8</v>
      </c>
      <c r="B5" s="206"/>
      <c r="C5" s="207"/>
      <c r="D5" s="193"/>
      <c r="E5" s="195"/>
      <c r="F5" s="329" t="s">
        <v>9</v>
      </c>
      <c r="G5" s="207"/>
      <c r="H5" s="193" t="s">
        <v>377</v>
      </c>
      <c r="I5" s="194"/>
      <c r="J5" s="194"/>
      <c r="K5" s="194"/>
      <c r="L5" s="195"/>
      <c r="N5" s="25" t="s">
        <v>10</v>
      </c>
      <c r="O5" s="298">
        <v>45355</v>
      </c>
      <c r="P5" s="242"/>
      <c r="R5" s="328" t="s">
        <v>11</v>
      </c>
      <c r="S5" s="180"/>
      <c r="T5" s="270" t="s">
        <v>12</v>
      </c>
      <c r="U5" s="242"/>
      <c r="Z5" s="52"/>
      <c r="AA5" s="52"/>
      <c r="AB5" s="52"/>
    </row>
    <row r="6" spans="1:29" s="157" customFormat="1" ht="24" customHeight="1" x14ac:dyDescent="0.2">
      <c r="A6" s="237" t="s">
        <v>13</v>
      </c>
      <c r="B6" s="206"/>
      <c r="C6" s="207"/>
      <c r="D6" s="311" t="s">
        <v>14</v>
      </c>
      <c r="E6" s="312"/>
      <c r="F6" s="312"/>
      <c r="G6" s="312"/>
      <c r="H6" s="312"/>
      <c r="I6" s="312"/>
      <c r="J6" s="312"/>
      <c r="K6" s="312"/>
      <c r="L6" s="242"/>
      <c r="N6" s="25" t="s">
        <v>15</v>
      </c>
      <c r="O6" s="236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179" t="s">
        <v>16</v>
      </c>
      <c r="S6" s="180"/>
      <c r="T6" s="273" t="s">
        <v>17</v>
      </c>
      <c r="U6" s="204"/>
      <c r="Z6" s="52"/>
      <c r="AA6" s="52"/>
      <c r="AB6" s="52"/>
    </row>
    <row r="7" spans="1:29" s="157" customFormat="1" ht="21.75" hidden="1" customHeight="1" x14ac:dyDescent="0.2">
      <c r="A7" s="56"/>
      <c r="B7" s="56"/>
      <c r="C7" s="56"/>
      <c r="D7" s="283" t="str">
        <f>IFERROR(VLOOKUP(DeliveryAddress,Table,3,0),1)</f>
        <v>1</v>
      </c>
      <c r="E7" s="284"/>
      <c r="F7" s="284"/>
      <c r="G7" s="284"/>
      <c r="H7" s="284"/>
      <c r="I7" s="284"/>
      <c r="J7" s="284"/>
      <c r="K7" s="284"/>
      <c r="L7" s="285"/>
      <c r="N7" s="25"/>
      <c r="O7" s="43"/>
      <c r="P7" s="43"/>
      <c r="R7" s="177"/>
      <c r="S7" s="180"/>
      <c r="T7" s="274"/>
      <c r="U7" s="275"/>
      <c r="Z7" s="52"/>
      <c r="AA7" s="52"/>
      <c r="AB7" s="52"/>
    </row>
    <row r="8" spans="1:29" s="157" customFormat="1" ht="25.5" customHeight="1" x14ac:dyDescent="0.2">
      <c r="A8" s="342" t="s">
        <v>18</v>
      </c>
      <c r="B8" s="168"/>
      <c r="C8" s="169"/>
      <c r="D8" s="243"/>
      <c r="E8" s="244"/>
      <c r="F8" s="244"/>
      <c r="G8" s="244"/>
      <c r="H8" s="244"/>
      <c r="I8" s="244"/>
      <c r="J8" s="244"/>
      <c r="K8" s="244"/>
      <c r="L8" s="245"/>
      <c r="N8" s="25" t="s">
        <v>19</v>
      </c>
      <c r="O8" s="241">
        <v>0.33333333333333331</v>
      </c>
      <c r="P8" s="242"/>
      <c r="R8" s="177"/>
      <c r="S8" s="180"/>
      <c r="T8" s="274"/>
      <c r="U8" s="275"/>
      <c r="Z8" s="52"/>
      <c r="AA8" s="52"/>
      <c r="AB8" s="52"/>
    </row>
    <row r="9" spans="1:29" s="157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186"/>
      <c r="E9" s="171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70" t="str">
        <f>IF(AND($A$9="Тип доверенности/получателя при получении в адресе перегруза:",$D$9="Разовая доверенность"),"Введите ФИО","")</f>
        <v/>
      </c>
      <c r="I9" s="171"/>
      <c r="J9" s="1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1"/>
      <c r="L9" s="171"/>
      <c r="N9" s="27" t="s">
        <v>20</v>
      </c>
      <c r="O9" s="298"/>
      <c r="P9" s="242"/>
      <c r="R9" s="177"/>
      <c r="S9" s="180"/>
      <c r="T9" s="276"/>
      <c r="U9" s="277"/>
      <c r="V9" s="44"/>
      <c r="W9" s="44"/>
      <c r="X9" s="44"/>
      <c r="Y9" s="44"/>
      <c r="Z9" s="52"/>
      <c r="AA9" s="52"/>
      <c r="AB9" s="52"/>
    </row>
    <row r="10" spans="1:29" s="157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186"/>
      <c r="E10" s="171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0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41"/>
      <c r="P10" s="242"/>
      <c r="S10" s="25" t="s">
        <v>22</v>
      </c>
      <c r="T10" s="203" t="s">
        <v>23</v>
      </c>
      <c r="U10" s="204"/>
      <c r="V10" s="45"/>
      <c r="W10" s="45"/>
      <c r="X10" s="45"/>
      <c r="Y10" s="45"/>
      <c r="Z10" s="52"/>
      <c r="AA10" s="52"/>
      <c r="AB10" s="52"/>
    </row>
    <row r="11" spans="1:29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41"/>
      <c r="P11" s="242"/>
      <c r="S11" s="25" t="s">
        <v>26</v>
      </c>
      <c r="T11" s="313" t="s">
        <v>27</v>
      </c>
      <c r="U11" s="314"/>
      <c r="V11" s="46"/>
      <c r="W11" s="46"/>
      <c r="X11" s="46"/>
      <c r="Y11" s="46"/>
      <c r="Z11" s="52"/>
      <c r="AA11" s="52"/>
      <c r="AB11" s="52"/>
    </row>
    <row r="12" spans="1:29" s="157" customFormat="1" ht="18.600000000000001" customHeight="1" x14ac:dyDescent="0.2">
      <c r="A12" s="321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09"/>
      <c r="P12" s="285"/>
      <c r="Q12" s="24"/>
      <c r="S12" s="25"/>
      <c r="T12" s="230"/>
      <c r="U12" s="177"/>
      <c r="Z12" s="52"/>
      <c r="AA12" s="52"/>
      <c r="AB12" s="52"/>
    </row>
    <row r="13" spans="1:29" s="157" customFormat="1" ht="23.25" customHeight="1" x14ac:dyDescent="0.2">
      <c r="A13" s="321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13"/>
      <c r="P13" s="314"/>
      <c r="Q13" s="24"/>
      <c r="V13" s="50"/>
      <c r="W13" s="50"/>
      <c r="X13" s="50"/>
      <c r="Y13" s="50"/>
      <c r="Z13" s="52"/>
      <c r="AA13" s="52"/>
      <c r="AB13" s="52"/>
    </row>
    <row r="14" spans="1:29" s="157" customFormat="1" ht="18.600000000000001" customHeight="1" x14ac:dyDescent="0.2">
      <c r="A14" s="321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57" customFormat="1" ht="22.5" customHeight="1" x14ac:dyDescent="0.2">
      <c r="A15" s="336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337" t="s">
        <v>34</v>
      </c>
      <c r="O15" s="230"/>
      <c r="P15" s="230"/>
      <c r="Q15" s="230"/>
      <c r="R15" s="230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38"/>
      <c r="O16" s="338"/>
      <c r="P16" s="338"/>
      <c r="Q16" s="338"/>
      <c r="R16" s="33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8" t="s">
        <v>35</v>
      </c>
      <c r="B17" s="198" t="s">
        <v>36</v>
      </c>
      <c r="C17" s="238" t="s">
        <v>37</v>
      </c>
      <c r="D17" s="198" t="s">
        <v>38</v>
      </c>
      <c r="E17" s="232"/>
      <c r="F17" s="198" t="s">
        <v>39</v>
      </c>
      <c r="G17" s="198" t="s">
        <v>40</v>
      </c>
      <c r="H17" s="198" t="s">
        <v>41</v>
      </c>
      <c r="I17" s="198" t="s">
        <v>42</v>
      </c>
      <c r="J17" s="198" t="s">
        <v>43</v>
      </c>
      <c r="K17" s="198" t="s">
        <v>44</v>
      </c>
      <c r="L17" s="198" t="s">
        <v>45</v>
      </c>
      <c r="M17" s="198" t="s">
        <v>46</v>
      </c>
      <c r="N17" s="198" t="s">
        <v>47</v>
      </c>
      <c r="O17" s="231"/>
      <c r="P17" s="231"/>
      <c r="Q17" s="231"/>
      <c r="R17" s="232"/>
      <c r="S17" s="308" t="s">
        <v>48</v>
      </c>
      <c r="T17" s="207"/>
      <c r="U17" s="198" t="s">
        <v>49</v>
      </c>
      <c r="V17" s="198" t="s">
        <v>50</v>
      </c>
      <c r="W17" s="174" t="s">
        <v>51</v>
      </c>
      <c r="X17" s="198" t="s">
        <v>52</v>
      </c>
      <c r="Y17" s="212" t="s">
        <v>53</v>
      </c>
      <c r="Z17" s="212" t="s">
        <v>54</v>
      </c>
      <c r="AA17" s="212" t="s">
        <v>55</v>
      </c>
      <c r="AB17" s="213"/>
      <c r="AC17" s="214"/>
      <c r="AD17" s="254"/>
      <c r="BA17" s="208" t="s">
        <v>56</v>
      </c>
    </row>
    <row r="18" spans="1:53" ht="14.25" customHeight="1" x14ac:dyDescent="0.2">
      <c r="A18" s="199"/>
      <c r="B18" s="199"/>
      <c r="C18" s="199"/>
      <c r="D18" s="233"/>
      <c r="E18" s="235"/>
      <c r="F18" s="199"/>
      <c r="G18" s="199"/>
      <c r="H18" s="199"/>
      <c r="I18" s="199"/>
      <c r="J18" s="199"/>
      <c r="K18" s="199"/>
      <c r="L18" s="199"/>
      <c r="M18" s="199"/>
      <c r="N18" s="233"/>
      <c r="O18" s="234"/>
      <c r="P18" s="234"/>
      <c r="Q18" s="234"/>
      <c r="R18" s="235"/>
      <c r="S18" s="158" t="s">
        <v>57</v>
      </c>
      <c r="T18" s="158" t="s">
        <v>58</v>
      </c>
      <c r="U18" s="199"/>
      <c r="V18" s="199"/>
      <c r="W18" s="175"/>
      <c r="X18" s="199"/>
      <c r="Y18" s="300"/>
      <c r="Z18" s="300"/>
      <c r="AA18" s="215"/>
      <c r="AB18" s="216"/>
      <c r="AC18" s="217"/>
      <c r="AD18" s="255"/>
      <c r="BA18" s="177"/>
    </row>
    <row r="19" spans="1:53" ht="27.75" hidden="1" customHeight="1" x14ac:dyDescent="0.2">
      <c r="A19" s="184" t="s">
        <v>59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49"/>
      <c r="Z19" s="49"/>
    </row>
    <row r="20" spans="1:53" ht="16.5" hidden="1" customHeight="1" x14ac:dyDescent="0.25">
      <c r="A20" s="183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88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2"/>
      <c r="P22" s="182"/>
      <c r="Q22" s="182"/>
      <c r="R22" s="173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6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67" t="s">
        <v>66</v>
      </c>
      <c r="O23" s="168"/>
      <c r="P23" s="168"/>
      <c r="Q23" s="168"/>
      <c r="R23" s="168"/>
      <c r="S23" s="168"/>
      <c r="T23" s="169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67" t="s">
        <v>66</v>
      </c>
      <c r="O24" s="168"/>
      <c r="P24" s="168"/>
      <c r="Q24" s="168"/>
      <c r="R24" s="168"/>
      <c r="S24" s="168"/>
      <c r="T24" s="169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184" t="s">
        <v>68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49"/>
      <c r="Z25" s="49"/>
    </row>
    <row r="26" spans="1:53" ht="16.5" hidden="1" customHeight="1" x14ac:dyDescent="0.25">
      <c r="A26" s="183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88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0"/>
      <c r="Z27" s="160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22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2"/>
      <c r="P28" s="182"/>
      <c r="Q28" s="182"/>
      <c r="R28" s="173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2"/>
      <c r="P29" s="182"/>
      <c r="Q29" s="182"/>
      <c r="R29" s="173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2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2"/>
      <c r="P30" s="182"/>
      <c r="Q30" s="182"/>
      <c r="R30" s="173"/>
      <c r="S30" s="35"/>
      <c r="T30" s="35"/>
      <c r="U30" s="36" t="s">
        <v>65</v>
      </c>
      <c r="V30" s="163">
        <v>277</v>
      </c>
      <c r="W30" s="164">
        <f>IFERROR(IF(V30="","",V30),"")</f>
        <v>277</v>
      </c>
      <c r="X30" s="37">
        <f>IFERROR(IF(V30="","",V30*0.00936),"")</f>
        <v>2.5927199999999999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2"/>
      <c r="P31" s="182"/>
      <c r="Q31" s="182"/>
      <c r="R31" s="173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6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67" t="s">
        <v>66</v>
      </c>
      <c r="O32" s="168"/>
      <c r="P32" s="168"/>
      <c r="Q32" s="168"/>
      <c r="R32" s="168"/>
      <c r="S32" s="168"/>
      <c r="T32" s="169"/>
      <c r="U32" s="38" t="s">
        <v>65</v>
      </c>
      <c r="V32" s="165">
        <f>IFERROR(SUM(V28:V31),"0")</f>
        <v>277</v>
      </c>
      <c r="W32" s="165">
        <f>IFERROR(SUM(W28:W31),"0")</f>
        <v>277</v>
      </c>
      <c r="X32" s="165">
        <f>IFERROR(IF(X28="",0,X28),"0")+IFERROR(IF(X29="",0,X29),"0")+IFERROR(IF(X30="",0,X30),"0")+IFERROR(IF(X31="",0,X31),"0")</f>
        <v>2.5927199999999999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67" t="s">
        <v>66</v>
      </c>
      <c r="O33" s="168"/>
      <c r="P33" s="168"/>
      <c r="Q33" s="168"/>
      <c r="R33" s="168"/>
      <c r="S33" s="168"/>
      <c r="T33" s="169"/>
      <c r="U33" s="38" t="s">
        <v>67</v>
      </c>
      <c r="V33" s="165">
        <f>IFERROR(SUMPRODUCT(V28:V31*H28:H31),"0")</f>
        <v>415.5</v>
      </c>
      <c r="W33" s="165">
        <f>IFERROR(SUMPRODUCT(W28:W31*H28:H31),"0")</f>
        <v>415.5</v>
      </c>
      <c r="X33" s="38"/>
      <c r="Y33" s="166"/>
      <c r="Z33" s="166"/>
    </row>
    <row r="34" spans="1:53" ht="16.5" hidden="1" customHeight="1" x14ac:dyDescent="0.25">
      <c r="A34" s="183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88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0"/>
      <c r="Z35" s="160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2"/>
      <c r="P36" s="182"/>
      <c r="Q36" s="182"/>
      <c r="R36" s="173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3" t="s">
        <v>86</v>
      </c>
      <c r="O37" s="182"/>
      <c r="P37" s="182"/>
      <c r="Q37" s="182"/>
      <c r="R37" s="173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2"/>
      <c r="P38" s="182"/>
      <c r="Q38" s="182"/>
      <c r="R38" s="173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2"/>
      <c r="P39" s="182"/>
      <c r="Q39" s="182"/>
      <c r="R39" s="173"/>
      <c r="S39" s="35"/>
      <c r="T39" s="35"/>
      <c r="U39" s="36" t="s">
        <v>65</v>
      </c>
      <c r="V39" s="163">
        <v>135</v>
      </c>
      <c r="W39" s="164">
        <f>IFERROR(IF(V39="","",V39),"")</f>
        <v>135</v>
      </c>
      <c r="X39" s="37">
        <f>IFERROR(IF(V39="","",V39*0.0155),"")</f>
        <v>2.0924999999999998</v>
      </c>
      <c r="Y39" s="57"/>
      <c r="Z39" s="58"/>
      <c r="AD39" s="62"/>
      <c r="BA39" s="71" t="s">
        <v>1</v>
      </c>
    </row>
    <row r="40" spans="1:53" x14ac:dyDescent="0.2">
      <c r="A40" s="176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67" t="s">
        <v>66</v>
      </c>
      <c r="O40" s="168"/>
      <c r="P40" s="168"/>
      <c r="Q40" s="168"/>
      <c r="R40" s="168"/>
      <c r="S40" s="168"/>
      <c r="T40" s="169"/>
      <c r="U40" s="38" t="s">
        <v>65</v>
      </c>
      <c r="V40" s="165">
        <f>IFERROR(SUM(V36:V39),"0")</f>
        <v>135</v>
      </c>
      <c r="W40" s="165">
        <f>IFERROR(SUM(W36:W39),"0")</f>
        <v>135</v>
      </c>
      <c r="X40" s="165">
        <f>IFERROR(IF(X36="",0,X36),"0")+IFERROR(IF(X37="",0,X37),"0")+IFERROR(IF(X38="",0,X38),"0")+IFERROR(IF(X39="",0,X39),"0")</f>
        <v>2.0924999999999998</v>
      </c>
      <c r="Y40" s="166"/>
      <c r="Z40" s="166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67" t="s">
        <v>66</v>
      </c>
      <c r="O41" s="168"/>
      <c r="P41" s="168"/>
      <c r="Q41" s="168"/>
      <c r="R41" s="168"/>
      <c r="S41" s="168"/>
      <c r="T41" s="169"/>
      <c r="U41" s="38" t="s">
        <v>67</v>
      </c>
      <c r="V41" s="165">
        <f>IFERROR(SUMPRODUCT(V36:V39*H36:H39),"0")</f>
        <v>810</v>
      </c>
      <c r="W41" s="165">
        <f>IFERROR(SUMPRODUCT(W36:W39*H36:H39),"0")</f>
        <v>810</v>
      </c>
      <c r="X41" s="38"/>
      <c r="Y41" s="166"/>
      <c r="Z41" s="166"/>
    </row>
    <row r="42" spans="1:53" ht="16.5" hidden="1" customHeight="1" x14ac:dyDescent="0.25">
      <c r="A42" s="183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88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0"/>
      <c r="Z43" s="160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2"/>
      <c r="P44" s="182"/>
      <c r="Q44" s="182"/>
      <c r="R44" s="173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2"/>
      <c r="P45" s="182"/>
      <c r="Q45" s="182"/>
      <c r="R45" s="173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76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67" t="s">
        <v>66</v>
      </c>
      <c r="O46" s="168"/>
      <c r="P46" s="168"/>
      <c r="Q46" s="168"/>
      <c r="R46" s="168"/>
      <c r="S46" s="168"/>
      <c r="T46" s="169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hidden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67" t="s">
        <v>66</v>
      </c>
      <c r="O47" s="168"/>
      <c r="P47" s="168"/>
      <c r="Q47" s="168"/>
      <c r="R47" s="168"/>
      <c r="S47" s="168"/>
      <c r="T47" s="169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hidden="1" customHeight="1" x14ac:dyDescent="0.25">
      <c r="A48" s="183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88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0"/>
      <c r="Z49" s="160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2"/>
      <c r="P50" s="182"/>
      <c r="Q50" s="182"/>
      <c r="R50" s="173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2"/>
      <c r="P51" s="182"/>
      <c r="Q51" s="182"/>
      <c r="R51" s="173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2"/>
      <c r="P52" s="182"/>
      <c r="Q52" s="182"/>
      <c r="R52" s="173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2"/>
      <c r="P53" s="182"/>
      <c r="Q53" s="182"/>
      <c r="R53" s="173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2"/>
      <c r="P54" s="182"/>
      <c r="Q54" s="182"/>
      <c r="R54" s="173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2"/>
      <c r="P55" s="182"/>
      <c r="Q55" s="182"/>
      <c r="R55" s="173"/>
      <c r="S55" s="35"/>
      <c r="T55" s="35"/>
      <c r="U55" s="36" t="s">
        <v>65</v>
      </c>
      <c r="V55" s="163">
        <v>136</v>
      </c>
      <c r="W55" s="164">
        <f t="shared" si="0"/>
        <v>136</v>
      </c>
      <c r="X55" s="37">
        <f t="shared" si="1"/>
        <v>2.1080000000000001</v>
      </c>
      <c r="Y55" s="57"/>
      <c r="Z55" s="58"/>
      <c r="AD55" s="62"/>
      <c r="BA55" s="79" t="s">
        <v>1</v>
      </c>
    </row>
    <row r="56" spans="1:53" x14ac:dyDescent="0.2">
      <c r="A56" s="176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67" t="s">
        <v>66</v>
      </c>
      <c r="O56" s="168"/>
      <c r="P56" s="168"/>
      <c r="Q56" s="168"/>
      <c r="R56" s="168"/>
      <c r="S56" s="168"/>
      <c r="T56" s="169"/>
      <c r="U56" s="38" t="s">
        <v>65</v>
      </c>
      <c r="V56" s="165">
        <f>IFERROR(SUM(V50:V55),"0")</f>
        <v>136</v>
      </c>
      <c r="W56" s="165">
        <f>IFERROR(SUM(W50:W55),"0")</f>
        <v>136</v>
      </c>
      <c r="X56" s="165">
        <f>IFERROR(IF(X50="",0,X50),"0")+IFERROR(IF(X51="",0,X51),"0")+IFERROR(IF(X52="",0,X52),"0")+IFERROR(IF(X53="",0,X53),"0")+IFERROR(IF(X54="",0,X54),"0")+IFERROR(IF(X55="",0,X55),"0")</f>
        <v>2.1080000000000001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67" t="s">
        <v>66</v>
      </c>
      <c r="O57" s="168"/>
      <c r="P57" s="168"/>
      <c r="Q57" s="168"/>
      <c r="R57" s="168"/>
      <c r="S57" s="168"/>
      <c r="T57" s="169"/>
      <c r="U57" s="38" t="s">
        <v>67</v>
      </c>
      <c r="V57" s="165">
        <f>IFERROR(SUMPRODUCT(V50:V55*H50:H55),"0")</f>
        <v>979.2</v>
      </c>
      <c r="W57" s="165">
        <f>IFERROR(SUMPRODUCT(W50:W55*H50:H55),"0")</f>
        <v>979.2</v>
      </c>
      <c r="X57" s="38"/>
      <c r="Y57" s="166"/>
      <c r="Z57" s="166"/>
    </row>
    <row r="58" spans="1:53" ht="16.5" hidden="1" customHeight="1" x14ac:dyDescent="0.25">
      <c r="A58" s="183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88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2"/>
      <c r="P60" s="182"/>
      <c r="Q60" s="182"/>
      <c r="R60" s="173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2"/>
      <c r="P61" s="182"/>
      <c r="Q61" s="182"/>
      <c r="R61" s="173"/>
      <c r="S61" s="35"/>
      <c r="T61" s="35"/>
      <c r="U61" s="36" t="s">
        <v>65</v>
      </c>
      <c r="V61" s="163">
        <v>0</v>
      </c>
      <c r="W61" s="164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76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67" t="s">
        <v>66</v>
      </c>
      <c r="O62" s="168"/>
      <c r="P62" s="168"/>
      <c r="Q62" s="168"/>
      <c r="R62" s="168"/>
      <c r="S62" s="168"/>
      <c r="T62" s="169"/>
      <c r="U62" s="38" t="s">
        <v>65</v>
      </c>
      <c r="V62" s="165">
        <f>IFERROR(SUM(V60:V61),"0")</f>
        <v>0</v>
      </c>
      <c r="W62" s="165">
        <f>IFERROR(SUM(W60:W61),"0")</f>
        <v>0</v>
      </c>
      <c r="X62" s="165">
        <f>IFERROR(IF(X60="",0,X60),"0")+IFERROR(IF(X61="",0,X61),"0")</f>
        <v>0</v>
      </c>
      <c r="Y62" s="166"/>
      <c r="Z62" s="166"/>
    </row>
    <row r="63" spans="1:53" hidden="1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67" t="s">
        <v>66</v>
      </c>
      <c r="O63" s="168"/>
      <c r="P63" s="168"/>
      <c r="Q63" s="168"/>
      <c r="R63" s="168"/>
      <c r="S63" s="168"/>
      <c r="T63" s="169"/>
      <c r="U63" s="38" t="s">
        <v>67</v>
      </c>
      <c r="V63" s="165">
        <f>IFERROR(SUMPRODUCT(V60:V61*H60:H61),"0")</f>
        <v>0</v>
      </c>
      <c r="W63" s="165">
        <f>IFERROR(SUMPRODUCT(W60:W61*H60:H61),"0")</f>
        <v>0</v>
      </c>
      <c r="X63" s="38"/>
      <c r="Y63" s="166"/>
      <c r="Z63" s="166"/>
    </row>
    <row r="64" spans="1:53" ht="16.5" hidden="1" customHeight="1" x14ac:dyDescent="0.25">
      <c r="A64" s="183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88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0"/>
      <c r="Z65" s="160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2"/>
      <c r="P66" s="182"/>
      <c r="Q66" s="182"/>
      <c r="R66" s="173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76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67" t="s">
        <v>66</v>
      </c>
      <c r="O67" s="168"/>
      <c r="P67" s="168"/>
      <c r="Q67" s="168"/>
      <c r="R67" s="168"/>
      <c r="S67" s="168"/>
      <c r="T67" s="169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hidden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67" t="s">
        <v>66</v>
      </c>
      <c r="O68" s="168"/>
      <c r="P68" s="168"/>
      <c r="Q68" s="168"/>
      <c r="R68" s="168"/>
      <c r="S68" s="168"/>
      <c r="T68" s="169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hidden="1" customHeight="1" x14ac:dyDescent="0.25">
      <c r="A69" s="183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88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0"/>
      <c r="Z70" s="160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2"/>
      <c r="P71" s="182"/>
      <c r="Q71" s="182"/>
      <c r="R71" s="173"/>
      <c r="S71" s="35"/>
      <c r="T71" s="35"/>
      <c r="U71" s="36" t="s">
        <v>65</v>
      </c>
      <c r="V71" s="163">
        <v>0</v>
      </c>
      <c r="W71" s="164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2"/>
      <c r="P72" s="182"/>
      <c r="Q72" s="182"/>
      <c r="R72" s="173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76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67" t="s">
        <v>66</v>
      </c>
      <c r="O73" s="168"/>
      <c r="P73" s="168"/>
      <c r="Q73" s="168"/>
      <c r="R73" s="168"/>
      <c r="S73" s="168"/>
      <c r="T73" s="169"/>
      <c r="U73" s="38" t="s">
        <v>65</v>
      </c>
      <c r="V73" s="165">
        <f>IFERROR(SUM(V71:V72),"0")</f>
        <v>0</v>
      </c>
      <c r="W73" s="165">
        <f>IFERROR(SUM(W71:W72),"0")</f>
        <v>0</v>
      </c>
      <c r="X73" s="165">
        <f>IFERROR(IF(X71="",0,X71),"0")+IFERROR(IF(X72="",0,X72),"0")</f>
        <v>0</v>
      </c>
      <c r="Y73" s="166"/>
      <c r="Z73" s="166"/>
    </row>
    <row r="74" spans="1:53" hidden="1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67" t="s">
        <v>66</v>
      </c>
      <c r="O74" s="168"/>
      <c r="P74" s="168"/>
      <c r="Q74" s="168"/>
      <c r="R74" s="168"/>
      <c r="S74" s="168"/>
      <c r="T74" s="169"/>
      <c r="U74" s="38" t="s">
        <v>67</v>
      </c>
      <c r="V74" s="165">
        <f>IFERROR(SUMPRODUCT(V71:V72*H71:H72),"0")</f>
        <v>0</v>
      </c>
      <c r="W74" s="165">
        <f>IFERROR(SUMPRODUCT(W71:W72*H71:H72),"0")</f>
        <v>0</v>
      </c>
      <c r="X74" s="38"/>
      <c r="Y74" s="166"/>
      <c r="Z74" s="166"/>
    </row>
    <row r="75" spans="1:53" ht="16.5" hidden="1" customHeight="1" x14ac:dyDescent="0.25">
      <c r="A75" s="183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88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0"/>
      <c r="Z76" s="160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2"/>
      <c r="P77" s="182"/>
      <c r="Q77" s="182"/>
      <c r="R77" s="173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2"/>
      <c r="P78" s="182"/>
      <c r="Q78" s="182"/>
      <c r="R78" s="173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2"/>
      <c r="P79" s="182"/>
      <c r="Q79" s="182"/>
      <c r="R79" s="173"/>
      <c r="S79" s="35"/>
      <c r="T79" s="35"/>
      <c r="U79" s="36" t="s">
        <v>65</v>
      </c>
      <c r="V79" s="163">
        <v>164</v>
      </c>
      <c r="W79" s="164">
        <f t="shared" si="2"/>
        <v>164</v>
      </c>
      <c r="X79" s="37">
        <f t="shared" si="3"/>
        <v>2.9323199999999998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2"/>
      <c r="P80" s="182"/>
      <c r="Q80" s="182"/>
      <c r="R80" s="173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2"/>
      <c r="P81" s="182"/>
      <c r="Q81" s="182"/>
      <c r="R81" s="173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2"/>
      <c r="P82" s="182"/>
      <c r="Q82" s="182"/>
      <c r="R82" s="173"/>
      <c r="S82" s="35"/>
      <c r="T82" s="35"/>
      <c r="U82" s="36" t="s">
        <v>65</v>
      </c>
      <c r="V82" s="163">
        <v>159</v>
      </c>
      <c r="W82" s="164">
        <f t="shared" si="2"/>
        <v>159</v>
      </c>
      <c r="X82" s="37">
        <f t="shared" si="3"/>
        <v>2.8429199999999999</v>
      </c>
      <c r="Y82" s="57"/>
      <c r="Z82" s="58"/>
      <c r="AD82" s="62"/>
      <c r="BA82" s="90" t="s">
        <v>74</v>
      </c>
    </row>
    <row r="83" spans="1:53" x14ac:dyDescent="0.2">
      <c r="A83" s="176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67" t="s">
        <v>66</v>
      </c>
      <c r="O83" s="168"/>
      <c r="P83" s="168"/>
      <c r="Q83" s="168"/>
      <c r="R83" s="168"/>
      <c r="S83" s="168"/>
      <c r="T83" s="169"/>
      <c r="U83" s="38" t="s">
        <v>65</v>
      </c>
      <c r="V83" s="165">
        <f>IFERROR(SUM(V77:V82),"0")</f>
        <v>323</v>
      </c>
      <c r="W83" s="165">
        <f>IFERROR(SUM(W77:W82),"0")</f>
        <v>323</v>
      </c>
      <c r="X83" s="165">
        <f>IFERROR(IF(X77="",0,X77),"0")+IFERROR(IF(X78="",0,X78),"0")+IFERROR(IF(X79="",0,X79),"0")+IFERROR(IF(X80="",0,X80),"0")+IFERROR(IF(X81="",0,X81),"0")+IFERROR(IF(X82="",0,X82),"0")</f>
        <v>5.7752400000000002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67" t="s">
        <v>66</v>
      </c>
      <c r="O84" s="168"/>
      <c r="P84" s="168"/>
      <c r="Q84" s="168"/>
      <c r="R84" s="168"/>
      <c r="S84" s="168"/>
      <c r="T84" s="169"/>
      <c r="U84" s="38" t="s">
        <v>67</v>
      </c>
      <c r="V84" s="165">
        <f>IFERROR(SUMPRODUCT(V77:V82*H77:H82),"0")</f>
        <v>1162.8</v>
      </c>
      <c r="W84" s="165">
        <f>IFERROR(SUMPRODUCT(W77:W82*H77:H82),"0")</f>
        <v>1162.8</v>
      </c>
      <c r="X84" s="38"/>
      <c r="Y84" s="166"/>
      <c r="Z84" s="166"/>
    </row>
    <row r="85" spans="1:53" ht="16.5" hidden="1" customHeight="1" x14ac:dyDescent="0.25">
      <c r="A85" s="183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88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0"/>
      <c r="Z86" s="160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2"/>
      <c r="P87" s="182"/>
      <c r="Q87" s="182"/>
      <c r="R87" s="173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2"/>
      <c r="P88" s="182"/>
      <c r="Q88" s="182"/>
      <c r="R88" s="173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2"/>
      <c r="P89" s="182"/>
      <c r="Q89" s="182"/>
      <c r="R89" s="173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76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67" t="s">
        <v>66</v>
      </c>
      <c r="O90" s="168"/>
      <c r="P90" s="168"/>
      <c r="Q90" s="168"/>
      <c r="R90" s="168"/>
      <c r="S90" s="168"/>
      <c r="T90" s="169"/>
      <c r="U90" s="38" t="s">
        <v>65</v>
      </c>
      <c r="V90" s="165">
        <f>IFERROR(SUM(V87:V89),"0")</f>
        <v>0</v>
      </c>
      <c r="W90" s="165">
        <f>IFERROR(SUM(W87:W89),"0")</f>
        <v>0</v>
      </c>
      <c r="X90" s="165">
        <f>IFERROR(IF(X87="",0,X87),"0")+IFERROR(IF(X88="",0,X88),"0")+IFERROR(IF(X89="",0,X89),"0")</f>
        <v>0</v>
      </c>
      <c r="Y90" s="166"/>
      <c r="Z90" s="166"/>
    </row>
    <row r="91" spans="1:53" hidden="1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67" t="s">
        <v>66</v>
      </c>
      <c r="O91" s="168"/>
      <c r="P91" s="168"/>
      <c r="Q91" s="168"/>
      <c r="R91" s="168"/>
      <c r="S91" s="168"/>
      <c r="T91" s="169"/>
      <c r="U91" s="38" t="s">
        <v>67</v>
      </c>
      <c r="V91" s="165">
        <f>IFERROR(SUMPRODUCT(V87:V89*H87:H89),"0")</f>
        <v>0</v>
      </c>
      <c r="W91" s="165">
        <f>IFERROR(SUMPRODUCT(W87:W89*H87:H89),"0")</f>
        <v>0</v>
      </c>
      <c r="X91" s="38"/>
      <c r="Y91" s="166"/>
      <c r="Z91" s="166"/>
    </row>
    <row r="92" spans="1:53" ht="16.5" hidden="1" customHeight="1" x14ac:dyDescent="0.25">
      <c r="A92" s="183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88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0"/>
      <c r="Z93" s="160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2"/>
      <c r="P94" s="182"/>
      <c r="Q94" s="182"/>
      <c r="R94" s="173"/>
      <c r="S94" s="35"/>
      <c r="T94" s="35"/>
      <c r="U94" s="36" t="s">
        <v>65</v>
      </c>
      <c r="V94" s="163">
        <v>0</v>
      </c>
      <c r="W94" s="164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2"/>
      <c r="P95" s="182"/>
      <c r="Q95" s="182"/>
      <c r="R95" s="173"/>
      <c r="S95" s="35"/>
      <c r="T95" s="35"/>
      <c r="U95" s="36" t="s">
        <v>65</v>
      </c>
      <c r="V95" s="163">
        <v>257</v>
      </c>
      <c r="W95" s="164">
        <f>IFERROR(IF(V95="","",V95),"")</f>
        <v>257</v>
      </c>
      <c r="X95" s="37">
        <f>IFERROR(IF(V95="","",V95*0.0155),"")</f>
        <v>3.9834999999999998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2"/>
      <c r="P96" s="182"/>
      <c r="Q96" s="182"/>
      <c r="R96" s="173"/>
      <c r="S96" s="35"/>
      <c r="T96" s="35"/>
      <c r="U96" s="36" t="s">
        <v>65</v>
      </c>
      <c r="V96" s="163">
        <v>30</v>
      </c>
      <c r="W96" s="164">
        <f>IFERROR(IF(V96="","",V96),"")</f>
        <v>30</v>
      </c>
      <c r="X96" s="37">
        <f>IFERROR(IF(V96="","",V96*0.0155),"")</f>
        <v>0.46499999999999997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2"/>
      <c r="P97" s="182"/>
      <c r="Q97" s="182"/>
      <c r="R97" s="173"/>
      <c r="S97" s="35"/>
      <c r="T97" s="35"/>
      <c r="U97" s="36" t="s">
        <v>65</v>
      </c>
      <c r="V97" s="163">
        <v>252</v>
      </c>
      <c r="W97" s="164">
        <f>IFERROR(IF(V97="","",V97),"")</f>
        <v>252</v>
      </c>
      <c r="X97" s="37">
        <f>IFERROR(IF(V97="","",V97*0.0155),"")</f>
        <v>3.9060000000000001</v>
      </c>
      <c r="Y97" s="57"/>
      <c r="Z97" s="58"/>
      <c r="AD97" s="62"/>
      <c r="BA97" s="97" t="s">
        <v>1</v>
      </c>
    </row>
    <row r="98" spans="1:53" x14ac:dyDescent="0.2">
      <c r="A98" s="176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8"/>
      <c r="N98" s="167" t="s">
        <v>66</v>
      </c>
      <c r="O98" s="168"/>
      <c r="P98" s="168"/>
      <c r="Q98" s="168"/>
      <c r="R98" s="168"/>
      <c r="S98" s="168"/>
      <c r="T98" s="169"/>
      <c r="U98" s="38" t="s">
        <v>65</v>
      </c>
      <c r="V98" s="165">
        <f>IFERROR(SUM(V94:V97),"0")</f>
        <v>539</v>
      </c>
      <c r="W98" s="165">
        <f>IFERROR(SUM(W94:W97),"0")</f>
        <v>539</v>
      </c>
      <c r="X98" s="165">
        <f>IFERROR(IF(X94="",0,X94),"0")+IFERROR(IF(X95="",0,X95),"0")+IFERROR(IF(X96="",0,X96),"0")+IFERROR(IF(X97="",0,X97),"0")</f>
        <v>8.3544999999999998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67" t="s">
        <v>66</v>
      </c>
      <c r="O99" s="168"/>
      <c r="P99" s="168"/>
      <c r="Q99" s="168"/>
      <c r="R99" s="168"/>
      <c r="S99" s="168"/>
      <c r="T99" s="169"/>
      <c r="U99" s="38" t="s">
        <v>67</v>
      </c>
      <c r="V99" s="165">
        <f>IFERROR(SUMPRODUCT(V94:V97*H94:H97),"0")</f>
        <v>3871.2000000000003</v>
      </c>
      <c r="W99" s="165">
        <f>IFERROR(SUMPRODUCT(W94:W97*H94:H97),"0")</f>
        <v>3871.2000000000003</v>
      </c>
      <c r="X99" s="38"/>
      <c r="Y99" s="166"/>
      <c r="Z99" s="166"/>
    </row>
    <row r="100" spans="1:53" ht="16.5" hidden="1" customHeight="1" x14ac:dyDescent="0.25">
      <c r="A100" s="183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88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0"/>
      <c r="Z101" s="160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2">
        <v>4607111034014</v>
      </c>
      <c r="E102" s="173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2"/>
      <c r="P102" s="182"/>
      <c r="Q102" s="182"/>
      <c r="R102" s="173"/>
      <c r="S102" s="35"/>
      <c r="T102" s="35"/>
      <c r="U102" s="36" t="s">
        <v>65</v>
      </c>
      <c r="V102" s="163">
        <v>180</v>
      </c>
      <c r="W102" s="164">
        <f>IFERROR(IF(V102="","",V102),"")</f>
        <v>180</v>
      </c>
      <c r="X102" s="37">
        <f>IFERROR(IF(V102="","",V102*0.01788),"")</f>
        <v>3.2183999999999999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2">
        <v>4607111033994</v>
      </c>
      <c r="E103" s="173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4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2"/>
      <c r="P103" s="182"/>
      <c r="Q103" s="182"/>
      <c r="R103" s="173"/>
      <c r="S103" s="35"/>
      <c r="T103" s="35"/>
      <c r="U103" s="36" t="s">
        <v>65</v>
      </c>
      <c r="V103" s="163">
        <v>169</v>
      </c>
      <c r="W103" s="164">
        <f>IFERROR(IF(V103="","",V103),"")</f>
        <v>169</v>
      </c>
      <c r="X103" s="37">
        <f>IFERROR(IF(V103="","",V103*0.01788),"")</f>
        <v>3.0217200000000002</v>
      </c>
      <c r="Y103" s="57"/>
      <c r="Z103" s="58"/>
      <c r="AD103" s="62"/>
      <c r="BA103" s="99" t="s">
        <v>74</v>
      </c>
    </row>
    <row r="104" spans="1:53" x14ac:dyDescent="0.2">
      <c r="A104" s="176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8"/>
      <c r="N104" s="167" t="s">
        <v>66</v>
      </c>
      <c r="O104" s="168"/>
      <c r="P104" s="168"/>
      <c r="Q104" s="168"/>
      <c r="R104" s="168"/>
      <c r="S104" s="168"/>
      <c r="T104" s="169"/>
      <c r="U104" s="38" t="s">
        <v>65</v>
      </c>
      <c r="V104" s="165">
        <f>IFERROR(SUM(V102:V103),"0")</f>
        <v>349</v>
      </c>
      <c r="W104" s="165">
        <f>IFERROR(SUM(W102:W103),"0")</f>
        <v>349</v>
      </c>
      <c r="X104" s="165">
        <f>IFERROR(IF(X102="",0,X102),"0")+IFERROR(IF(X103="",0,X103),"0")</f>
        <v>6.2401200000000001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67" t="s">
        <v>66</v>
      </c>
      <c r="O105" s="168"/>
      <c r="P105" s="168"/>
      <c r="Q105" s="168"/>
      <c r="R105" s="168"/>
      <c r="S105" s="168"/>
      <c r="T105" s="169"/>
      <c r="U105" s="38" t="s">
        <v>67</v>
      </c>
      <c r="V105" s="165">
        <f>IFERROR(SUMPRODUCT(V102:V103*H102:H103),"0")</f>
        <v>1047</v>
      </c>
      <c r="W105" s="165">
        <f>IFERROR(SUMPRODUCT(W102:W103*H102:H103),"0")</f>
        <v>1047</v>
      </c>
      <c r="X105" s="38"/>
      <c r="Y105" s="166"/>
      <c r="Z105" s="166"/>
    </row>
    <row r="106" spans="1:53" ht="16.5" hidden="1" customHeight="1" x14ac:dyDescent="0.25">
      <c r="A106" s="183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88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0"/>
      <c r="Z107" s="160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2">
        <v>4607111034199</v>
      </c>
      <c r="E108" s="173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2"/>
      <c r="P108" s="182"/>
      <c r="Q108" s="182"/>
      <c r="R108" s="173"/>
      <c r="S108" s="35"/>
      <c r="T108" s="35"/>
      <c r="U108" s="36" t="s">
        <v>65</v>
      </c>
      <c r="V108" s="163">
        <v>90</v>
      </c>
      <c r="W108" s="164">
        <f>IFERROR(IF(V108="","",V108),"")</f>
        <v>90</v>
      </c>
      <c r="X108" s="37">
        <f>IFERROR(IF(V108="","",V108*0.01788),"")</f>
        <v>1.6092</v>
      </c>
      <c r="Y108" s="57"/>
      <c r="Z108" s="58"/>
      <c r="AD108" s="62"/>
      <c r="BA108" s="100" t="s">
        <v>74</v>
      </c>
    </row>
    <row r="109" spans="1:53" x14ac:dyDescent="0.2">
      <c r="A109" s="176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8"/>
      <c r="N109" s="167" t="s">
        <v>66</v>
      </c>
      <c r="O109" s="168"/>
      <c r="P109" s="168"/>
      <c r="Q109" s="168"/>
      <c r="R109" s="168"/>
      <c r="S109" s="168"/>
      <c r="T109" s="169"/>
      <c r="U109" s="38" t="s">
        <v>65</v>
      </c>
      <c r="V109" s="165">
        <f>IFERROR(SUM(V108:V108),"0")</f>
        <v>90</v>
      </c>
      <c r="W109" s="165">
        <f>IFERROR(SUM(W108:W108),"0")</f>
        <v>90</v>
      </c>
      <c r="X109" s="165">
        <f>IFERROR(IF(X108="",0,X108),"0")</f>
        <v>1.6092</v>
      </c>
      <c r="Y109" s="166"/>
      <c r="Z109" s="166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67" t="s">
        <v>66</v>
      </c>
      <c r="O110" s="168"/>
      <c r="P110" s="168"/>
      <c r="Q110" s="168"/>
      <c r="R110" s="168"/>
      <c r="S110" s="168"/>
      <c r="T110" s="169"/>
      <c r="U110" s="38" t="s">
        <v>67</v>
      </c>
      <c r="V110" s="165">
        <f>IFERROR(SUMPRODUCT(V108:V108*H108:H108),"0")</f>
        <v>270</v>
      </c>
      <c r="W110" s="165">
        <f>IFERROR(SUMPRODUCT(W108:W108*H108:H108),"0")</f>
        <v>270</v>
      </c>
      <c r="X110" s="38"/>
      <c r="Y110" s="166"/>
      <c r="Z110" s="166"/>
    </row>
    <row r="111" spans="1:53" ht="16.5" hidden="1" customHeight="1" x14ac:dyDescent="0.25">
      <c r="A111" s="183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88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0"/>
      <c r="Z112" s="160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2">
        <v>4607111034670</v>
      </c>
      <c r="E113" s="173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2"/>
      <c r="P113" s="182"/>
      <c r="Q113" s="182"/>
      <c r="R113" s="173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2">
        <v>4607111034687</v>
      </c>
      <c r="E114" s="173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2"/>
      <c r="P114" s="182"/>
      <c r="Q114" s="182"/>
      <c r="R114" s="173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4301135181</v>
      </c>
      <c r="D115" s="172">
        <v>4607111034380</v>
      </c>
      <c r="E115" s="173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8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2"/>
      <c r="P115" s="182"/>
      <c r="Q115" s="182"/>
      <c r="R115" s="173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4301135180</v>
      </c>
      <c r="D116" s="172">
        <v>4607111034397</v>
      </c>
      <c r="E116" s="173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2"/>
      <c r="P116" s="182"/>
      <c r="Q116" s="182"/>
      <c r="R116" s="173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176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8"/>
      <c r="N117" s="167" t="s">
        <v>66</v>
      </c>
      <c r="O117" s="168"/>
      <c r="P117" s="168"/>
      <c r="Q117" s="168"/>
      <c r="R117" s="168"/>
      <c r="S117" s="168"/>
      <c r="T117" s="169"/>
      <c r="U117" s="38" t="s">
        <v>65</v>
      </c>
      <c r="V117" s="165">
        <f>IFERROR(SUM(V113:V116),"0")</f>
        <v>0</v>
      </c>
      <c r="W117" s="165">
        <f>IFERROR(SUM(W113:W116),"0")</f>
        <v>0</v>
      </c>
      <c r="X117" s="165">
        <f>IFERROR(IF(X113="",0,X113),"0")+IFERROR(IF(X114="",0,X114),"0")+IFERROR(IF(X115="",0,X115),"0")+IFERROR(IF(X116="",0,X116),"0")</f>
        <v>0</v>
      </c>
      <c r="Y117" s="166"/>
      <c r="Z117" s="166"/>
    </row>
    <row r="118" spans="1:53" hidden="1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67" t="s">
        <v>66</v>
      </c>
      <c r="O118" s="168"/>
      <c r="P118" s="168"/>
      <c r="Q118" s="168"/>
      <c r="R118" s="168"/>
      <c r="S118" s="168"/>
      <c r="T118" s="169"/>
      <c r="U118" s="38" t="s">
        <v>67</v>
      </c>
      <c r="V118" s="165">
        <f>IFERROR(SUMPRODUCT(V113:V116*H113:H116),"0")</f>
        <v>0</v>
      </c>
      <c r="W118" s="165">
        <f>IFERROR(SUMPRODUCT(W113:W116*H113:H116),"0")</f>
        <v>0</v>
      </c>
      <c r="X118" s="38"/>
      <c r="Y118" s="166"/>
      <c r="Z118" s="166"/>
    </row>
    <row r="119" spans="1:53" ht="16.5" hidden="1" customHeight="1" x14ac:dyDescent="0.25">
      <c r="A119" s="183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88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0"/>
      <c r="Z120" s="160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2">
        <v>4607111035806</v>
      </c>
      <c r="E121" s="173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2"/>
      <c r="P121" s="182"/>
      <c r="Q121" s="182"/>
      <c r="R121" s="173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76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8"/>
      <c r="N122" s="167" t="s">
        <v>66</v>
      </c>
      <c r="O122" s="168"/>
      <c r="P122" s="168"/>
      <c r="Q122" s="168"/>
      <c r="R122" s="168"/>
      <c r="S122" s="168"/>
      <c r="T122" s="169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67" t="s">
        <v>66</v>
      </c>
      <c r="O123" s="168"/>
      <c r="P123" s="168"/>
      <c r="Q123" s="168"/>
      <c r="R123" s="168"/>
      <c r="S123" s="168"/>
      <c r="T123" s="169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83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88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0"/>
      <c r="Z125" s="160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2">
        <v>4607111035639</v>
      </c>
      <c r="E126" s="173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2"/>
      <c r="P126" s="182"/>
      <c r="Q126" s="182"/>
      <c r="R126" s="173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2">
        <v>4607111035646</v>
      </c>
      <c r="E127" s="173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2"/>
      <c r="P127" s="182"/>
      <c r="Q127" s="182"/>
      <c r="R127" s="173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76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8"/>
      <c r="N128" s="167" t="s">
        <v>66</v>
      </c>
      <c r="O128" s="168"/>
      <c r="P128" s="168"/>
      <c r="Q128" s="168"/>
      <c r="R128" s="168"/>
      <c r="S128" s="168"/>
      <c r="T128" s="169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67" t="s">
        <v>66</v>
      </c>
      <c r="O129" s="168"/>
      <c r="P129" s="168"/>
      <c r="Q129" s="168"/>
      <c r="R129" s="168"/>
      <c r="S129" s="168"/>
      <c r="T129" s="169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83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88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0"/>
      <c r="Z131" s="160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2">
        <v>4607111036568</v>
      </c>
      <c r="E132" s="173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2"/>
      <c r="P132" s="182"/>
      <c r="Q132" s="182"/>
      <c r="R132" s="173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76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8"/>
      <c r="N133" s="167" t="s">
        <v>66</v>
      </c>
      <c r="O133" s="168"/>
      <c r="P133" s="168"/>
      <c r="Q133" s="168"/>
      <c r="R133" s="168"/>
      <c r="S133" s="168"/>
      <c r="T133" s="169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67" t="s">
        <v>66</v>
      </c>
      <c r="O134" s="168"/>
      <c r="P134" s="168"/>
      <c r="Q134" s="168"/>
      <c r="R134" s="168"/>
      <c r="S134" s="168"/>
      <c r="T134" s="169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184" t="s">
        <v>188</v>
      </c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49"/>
      <c r="Z135" s="49"/>
    </row>
    <row r="136" spans="1:53" ht="16.5" hidden="1" customHeight="1" x14ac:dyDescent="0.25">
      <c r="A136" s="183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88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0"/>
      <c r="Z137" s="160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2">
        <v>4607111037701</v>
      </c>
      <c r="E138" s="173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2"/>
      <c r="P138" s="182"/>
      <c r="Q138" s="182"/>
      <c r="R138" s="173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76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8"/>
      <c r="N139" s="167" t="s">
        <v>66</v>
      </c>
      <c r="O139" s="168"/>
      <c r="P139" s="168"/>
      <c r="Q139" s="168"/>
      <c r="R139" s="168"/>
      <c r="S139" s="168"/>
      <c r="T139" s="169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67" t="s">
        <v>66</v>
      </c>
      <c r="O140" s="168"/>
      <c r="P140" s="168"/>
      <c r="Q140" s="168"/>
      <c r="R140" s="168"/>
      <c r="S140" s="168"/>
      <c r="T140" s="169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83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88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0"/>
      <c r="Z142" s="160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2">
        <v>4607111036384</v>
      </c>
      <c r="E143" s="173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25" t="s">
        <v>195</v>
      </c>
      <c r="O143" s="182"/>
      <c r="P143" s="182"/>
      <c r="Q143" s="182"/>
      <c r="R143" s="173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2">
        <v>4640242180250</v>
      </c>
      <c r="E144" s="173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90" t="s">
        <v>198</v>
      </c>
      <c r="O144" s="182"/>
      <c r="P144" s="182"/>
      <c r="Q144" s="182"/>
      <c r="R144" s="173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199</v>
      </c>
      <c r="B145" s="55" t="s">
        <v>200</v>
      </c>
      <c r="C145" s="32">
        <v>4301071028</v>
      </c>
      <c r="D145" s="172">
        <v>4607111036216</v>
      </c>
      <c r="E145" s="173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9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82"/>
      <c r="P145" s="182"/>
      <c r="Q145" s="182"/>
      <c r="R145" s="173"/>
      <c r="S145" s="35"/>
      <c r="T145" s="35"/>
      <c r="U145" s="36" t="s">
        <v>65</v>
      </c>
      <c r="V145" s="163">
        <v>0</v>
      </c>
      <c r="W145" s="164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2">
        <v>4607111036278</v>
      </c>
      <c r="E146" s="173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34" t="s">
        <v>203</v>
      </c>
      <c r="O146" s="182"/>
      <c r="P146" s="182"/>
      <c r="Q146" s="182"/>
      <c r="R146" s="173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76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8"/>
      <c r="N147" s="167" t="s">
        <v>66</v>
      </c>
      <c r="O147" s="168"/>
      <c r="P147" s="168"/>
      <c r="Q147" s="168"/>
      <c r="R147" s="168"/>
      <c r="S147" s="168"/>
      <c r="T147" s="169"/>
      <c r="U147" s="38" t="s">
        <v>65</v>
      </c>
      <c r="V147" s="165">
        <f>IFERROR(SUM(V143:V146),"0")</f>
        <v>0</v>
      </c>
      <c r="W147" s="165">
        <f>IFERROR(SUM(W143:W146),"0")</f>
        <v>0</v>
      </c>
      <c r="X147" s="165">
        <f>IFERROR(IF(X143="",0,X143),"0")+IFERROR(IF(X144="",0,X144),"0")+IFERROR(IF(X145="",0,X145),"0")+IFERROR(IF(X146="",0,X146),"0")</f>
        <v>0</v>
      </c>
      <c r="Y147" s="166"/>
      <c r="Z147" s="166"/>
    </row>
    <row r="148" spans="1:53" hidden="1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67" t="s">
        <v>66</v>
      </c>
      <c r="O148" s="168"/>
      <c r="P148" s="168"/>
      <c r="Q148" s="168"/>
      <c r="R148" s="168"/>
      <c r="S148" s="168"/>
      <c r="T148" s="169"/>
      <c r="U148" s="38" t="s">
        <v>67</v>
      </c>
      <c r="V148" s="165">
        <f>IFERROR(SUMPRODUCT(V143:V146*H143:H146),"0")</f>
        <v>0</v>
      </c>
      <c r="W148" s="165">
        <f>IFERROR(SUMPRODUCT(W143:W146*H143:H146),"0")</f>
        <v>0</v>
      </c>
      <c r="X148" s="38"/>
      <c r="Y148" s="166"/>
      <c r="Z148" s="166"/>
    </row>
    <row r="149" spans="1:53" ht="14.25" hidden="1" customHeight="1" x14ac:dyDescent="0.25">
      <c r="A149" s="188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60"/>
      <c r="Z149" s="160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2">
        <v>4607111036827</v>
      </c>
      <c r="E150" s="173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2"/>
      <c r="P150" s="182"/>
      <c r="Q150" s="182"/>
      <c r="R150" s="173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2">
        <v>4607111036834</v>
      </c>
      <c r="E151" s="173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2"/>
      <c r="P151" s="182"/>
      <c r="Q151" s="182"/>
      <c r="R151" s="173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76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8"/>
      <c r="N152" s="167" t="s">
        <v>66</v>
      </c>
      <c r="O152" s="168"/>
      <c r="P152" s="168"/>
      <c r="Q152" s="168"/>
      <c r="R152" s="168"/>
      <c r="S152" s="168"/>
      <c r="T152" s="169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67" t="s">
        <v>66</v>
      </c>
      <c r="O153" s="168"/>
      <c r="P153" s="168"/>
      <c r="Q153" s="168"/>
      <c r="R153" s="168"/>
      <c r="S153" s="168"/>
      <c r="T153" s="169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184" t="s">
        <v>209</v>
      </c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49"/>
      <c r="Z154" s="49"/>
    </row>
    <row r="155" spans="1:53" ht="16.5" hidden="1" customHeight="1" x14ac:dyDescent="0.25">
      <c r="A155" s="183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88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60"/>
      <c r="Z156" s="160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2">
        <v>4607111035721</v>
      </c>
      <c r="E157" s="173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2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2"/>
      <c r="P157" s="182"/>
      <c r="Q157" s="182"/>
      <c r="R157" s="173"/>
      <c r="S157" s="35"/>
      <c r="T157" s="35"/>
      <c r="U157" s="36" t="s">
        <v>65</v>
      </c>
      <c r="V157" s="163">
        <v>128</v>
      </c>
      <c r="W157" s="164">
        <f>IFERROR(IF(V157="","",V157),"")</f>
        <v>128</v>
      </c>
      <c r="X157" s="37">
        <f>IFERROR(IF(V157="","",V157*0.01788),"")</f>
        <v>2.28864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213</v>
      </c>
      <c r="B158" s="55" t="s">
        <v>214</v>
      </c>
      <c r="C158" s="32">
        <v>4301132046</v>
      </c>
      <c r="D158" s="172">
        <v>4607111035691</v>
      </c>
      <c r="E158" s="173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2"/>
      <c r="P158" s="182"/>
      <c r="Q158" s="182"/>
      <c r="R158" s="173"/>
      <c r="S158" s="35"/>
      <c r="T158" s="35"/>
      <c r="U158" s="36" t="s">
        <v>65</v>
      </c>
      <c r="V158" s="163">
        <v>0</v>
      </c>
      <c r="W158" s="164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76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8"/>
      <c r="N159" s="167" t="s">
        <v>66</v>
      </c>
      <c r="O159" s="168"/>
      <c r="P159" s="168"/>
      <c r="Q159" s="168"/>
      <c r="R159" s="168"/>
      <c r="S159" s="168"/>
      <c r="T159" s="169"/>
      <c r="U159" s="38" t="s">
        <v>65</v>
      </c>
      <c r="V159" s="165">
        <f>IFERROR(SUM(V157:V158),"0")</f>
        <v>128</v>
      </c>
      <c r="W159" s="165">
        <f>IFERROR(SUM(W157:W158),"0")</f>
        <v>128</v>
      </c>
      <c r="X159" s="165">
        <f>IFERROR(IF(X157="",0,X157),"0")+IFERROR(IF(X158="",0,X158),"0")</f>
        <v>2.28864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67" t="s">
        <v>66</v>
      </c>
      <c r="O160" s="168"/>
      <c r="P160" s="168"/>
      <c r="Q160" s="168"/>
      <c r="R160" s="168"/>
      <c r="S160" s="168"/>
      <c r="T160" s="169"/>
      <c r="U160" s="38" t="s">
        <v>67</v>
      </c>
      <c r="V160" s="165">
        <f>IFERROR(SUMPRODUCT(V157:V158*H157:H158),"0")</f>
        <v>384</v>
      </c>
      <c r="W160" s="165">
        <f>IFERROR(SUMPRODUCT(W157:W158*H157:H158),"0")</f>
        <v>384</v>
      </c>
      <c r="X160" s="38"/>
      <c r="Y160" s="166"/>
      <c r="Z160" s="166"/>
    </row>
    <row r="161" spans="1:53" ht="16.5" hidden="1" customHeight="1" x14ac:dyDescent="0.25">
      <c r="A161" s="183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88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60"/>
      <c r="Z162" s="160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2">
        <v>4607111035783</v>
      </c>
      <c r="E163" s="173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2"/>
      <c r="P163" s="182"/>
      <c r="Q163" s="182"/>
      <c r="R163" s="173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76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8"/>
      <c r="N164" s="167" t="s">
        <v>66</v>
      </c>
      <c r="O164" s="168"/>
      <c r="P164" s="168"/>
      <c r="Q164" s="168"/>
      <c r="R164" s="168"/>
      <c r="S164" s="168"/>
      <c r="T164" s="169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67" t="s">
        <v>66</v>
      </c>
      <c r="O165" s="168"/>
      <c r="P165" s="168"/>
      <c r="Q165" s="168"/>
      <c r="R165" s="168"/>
      <c r="S165" s="168"/>
      <c r="T165" s="169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83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88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0"/>
      <c r="Z167" s="160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2">
        <v>4680115881204</v>
      </c>
      <c r="E168" s="173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6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82"/>
      <c r="P168" s="182"/>
      <c r="Q168" s="182"/>
      <c r="R168" s="173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176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8"/>
      <c r="N169" s="167" t="s">
        <v>66</v>
      </c>
      <c r="O169" s="168"/>
      <c r="P169" s="168"/>
      <c r="Q169" s="168"/>
      <c r="R169" s="168"/>
      <c r="S169" s="168"/>
      <c r="T169" s="169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67" t="s">
        <v>66</v>
      </c>
      <c r="O170" s="168"/>
      <c r="P170" s="168"/>
      <c r="Q170" s="168"/>
      <c r="R170" s="168"/>
      <c r="S170" s="168"/>
      <c r="T170" s="169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83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88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0"/>
      <c r="Z172" s="160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2">
        <v>4607111035721</v>
      </c>
      <c r="E173" s="173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0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2"/>
      <c r="P173" s="182"/>
      <c r="Q173" s="182"/>
      <c r="R173" s="173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2">
        <v>4607111035691</v>
      </c>
      <c r="E174" s="173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2"/>
      <c r="P174" s="182"/>
      <c r="Q174" s="182"/>
      <c r="R174" s="173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4301132079</v>
      </c>
      <c r="D175" s="172">
        <v>4607111038487</v>
      </c>
      <c r="E175" s="173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1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82"/>
      <c r="P175" s="182"/>
      <c r="Q175" s="182"/>
      <c r="R175" s="173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idden="1" x14ac:dyDescent="0.2">
      <c r="A176" s="176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8"/>
      <c r="N176" s="167" t="s">
        <v>66</v>
      </c>
      <c r="O176" s="168"/>
      <c r="P176" s="168"/>
      <c r="Q176" s="168"/>
      <c r="R176" s="168"/>
      <c r="S176" s="168"/>
      <c r="T176" s="169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hidden="1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67" t="s">
        <v>66</v>
      </c>
      <c r="O177" s="168"/>
      <c r="P177" s="168"/>
      <c r="Q177" s="168"/>
      <c r="R177" s="168"/>
      <c r="S177" s="168"/>
      <c r="T177" s="169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hidden="1" customHeight="1" x14ac:dyDescent="0.2">
      <c r="A178" s="184" t="s">
        <v>230</v>
      </c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49"/>
      <c r="Z178" s="49"/>
    </row>
    <row r="179" spans="1:53" ht="16.5" hidden="1" customHeight="1" x14ac:dyDescent="0.25">
      <c r="A179" s="183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88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60"/>
      <c r="Z180" s="160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2">
        <v>4607111036957</v>
      </c>
      <c r="E181" s="173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2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82"/>
      <c r="P181" s="182"/>
      <c r="Q181" s="182"/>
      <c r="R181" s="173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2">
        <v>4607111037213</v>
      </c>
      <c r="E182" s="173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82"/>
      <c r="P182" s="182"/>
      <c r="Q182" s="182"/>
      <c r="R182" s="173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176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8"/>
      <c r="N183" s="167" t="s">
        <v>66</v>
      </c>
      <c r="O183" s="168"/>
      <c r="P183" s="168"/>
      <c r="Q183" s="168"/>
      <c r="R183" s="168"/>
      <c r="S183" s="168"/>
      <c r="T183" s="169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67" t="s">
        <v>66</v>
      </c>
      <c r="O184" s="168"/>
      <c r="P184" s="168"/>
      <c r="Q184" s="168"/>
      <c r="R184" s="168"/>
      <c r="S184" s="168"/>
      <c r="T184" s="169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83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88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60"/>
      <c r="Z186" s="160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2">
        <v>4607111037022</v>
      </c>
      <c r="E187" s="173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2"/>
      <c r="P187" s="182"/>
      <c r="Q187" s="182"/>
      <c r="R187" s="173"/>
      <c r="S187" s="35"/>
      <c r="T187" s="35"/>
      <c r="U187" s="36" t="s">
        <v>65</v>
      </c>
      <c r="V187" s="163">
        <v>83</v>
      </c>
      <c r="W187" s="164">
        <f>IFERROR(IF(V187="","",V187),"")</f>
        <v>83</v>
      </c>
      <c r="X187" s="37">
        <f>IFERROR(IF(V187="","",V187*0.0155),"")</f>
        <v>1.2865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2">
        <v>4607111038494</v>
      </c>
      <c r="E188" s="173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82"/>
      <c r="P188" s="182"/>
      <c r="Q188" s="182"/>
      <c r="R188" s="173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2">
        <v>4607111038135</v>
      </c>
      <c r="E189" s="173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82"/>
      <c r="P189" s="182"/>
      <c r="Q189" s="182"/>
      <c r="R189" s="173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76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8"/>
      <c r="N190" s="167" t="s">
        <v>66</v>
      </c>
      <c r="O190" s="168"/>
      <c r="P190" s="168"/>
      <c r="Q190" s="168"/>
      <c r="R190" s="168"/>
      <c r="S190" s="168"/>
      <c r="T190" s="169"/>
      <c r="U190" s="38" t="s">
        <v>65</v>
      </c>
      <c r="V190" s="165">
        <f>IFERROR(SUM(V187:V189),"0")</f>
        <v>83</v>
      </c>
      <c r="W190" s="165">
        <f>IFERROR(SUM(W187:W189),"0")</f>
        <v>83</v>
      </c>
      <c r="X190" s="165">
        <f>IFERROR(IF(X187="",0,X187),"0")+IFERROR(IF(X188="",0,X188),"0")+IFERROR(IF(X189="",0,X189),"0")</f>
        <v>1.2865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67" t="s">
        <v>66</v>
      </c>
      <c r="O191" s="168"/>
      <c r="P191" s="168"/>
      <c r="Q191" s="168"/>
      <c r="R191" s="168"/>
      <c r="S191" s="168"/>
      <c r="T191" s="169"/>
      <c r="U191" s="38" t="s">
        <v>67</v>
      </c>
      <c r="V191" s="165">
        <f>IFERROR(SUMPRODUCT(V187:V189*H187:H189),"0")</f>
        <v>464.79999999999995</v>
      </c>
      <c r="W191" s="165">
        <f>IFERROR(SUMPRODUCT(W187:W189*H187:H189),"0")</f>
        <v>464.79999999999995</v>
      </c>
      <c r="X191" s="38"/>
      <c r="Y191" s="166"/>
      <c r="Z191" s="166"/>
    </row>
    <row r="192" spans="1:53" ht="16.5" hidden="1" customHeight="1" x14ac:dyDescent="0.25">
      <c r="A192" s="183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88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60"/>
      <c r="Z193" s="160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2">
        <v>4607111035882</v>
      </c>
      <c r="E194" s="173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3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82"/>
      <c r="P194" s="182"/>
      <c r="Q194" s="182"/>
      <c r="R194" s="173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72">
        <v>4607111035905</v>
      </c>
      <c r="E195" s="173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82"/>
      <c r="P195" s="182"/>
      <c r="Q195" s="182"/>
      <c r="R195" s="173"/>
      <c r="S195" s="35"/>
      <c r="T195" s="35"/>
      <c r="U195" s="36" t="s">
        <v>65</v>
      </c>
      <c r="V195" s="163">
        <v>56</v>
      </c>
      <c r="W195" s="164">
        <f>IFERROR(IF(V195="","",V195),"")</f>
        <v>56</v>
      </c>
      <c r="X195" s="37">
        <f>IFERROR(IF(V195="","",V195*0.0155),"")</f>
        <v>0.86799999999999999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2">
        <v>4607111035912</v>
      </c>
      <c r="E196" s="173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82"/>
      <c r="P196" s="182"/>
      <c r="Q196" s="182"/>
      <c r="R196" s="173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2">
        <v>4607111035929</v>
      </c>
      <c r="E197" s="173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82"/>
      <c r="P197" s="182"/>
      <c r="Q197" s="182"/>
      <c r="R197" s="173"/>
      <c r="S197" s="35"/>
      <c r="T197" s="35"/>
      <c r="U197" s="36" t="s">
        <v>65</v>
      </c>
      <c r="V197" s="163">
        <v>101</v>
      </c>
      <c r="W197" s="164">
        <f>IFERROR(IF(V197="","",V197),"")</f>
        <v>101</v>
      </c>
      <c r="X197" s="37">
        <f>IFERROR(IF(V197="","",V197*0.0155),"")</f>
        <v>1.5654999999999999</v>
      </c>
      <c r="Y197" s="57"/>
      <c r="Z197" s="58"/>
      <c r="AD197" s="62"/>
      <c r="BA197" s="131" t="s">
        <v>1</v>
      </c>
    </row>
    <row r="198" spans="1:53" x14ac:dyDescent="0.2">
      <c r="A198" s="176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8"/>
      <c r="N198" s="167" t="s">
        <v>66</v>
      </c>
      <c r="O198" s="168"/>
      <c r="P198" s="168"/>
      <c r="Q198" s="168"/>
      <c r="R198" s="168"/>
      <c r="S198" s="168"/>
      <c r="T198" s="169"/>
      <c r="U198" s="38" t="s">
        <v>65</v>
      </c>
      <c r="V198" s="165">
        <f>IFERROR(SUM(V194:V197),"0")</f>
        <v>157</v>
      </c>
      <c r="W198" s="165">
        <f>IFERROR(SUM(W194:W197),"0")</f>
        <v>157</v>
      </c>
      <c r="X198" s="165">
        <f>IFERROR(IF(X194="",0,X194),"0")+IFERROR(IF(X195="",0,X195),"0")+IFERROR(IF(X196="",0,X196),"0")+IFERROR(IF(X197="",0,X197),"0")</f>
        <v>2.4335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67" t="s">
        <v>66</v>
      </c>
      <c r="O199" s="168"/>
      <c r="P199" s="168"/>
      <c r="Q199" s="168"/>
      <c r="R199" s="168"/>
      <c r="S199" s="168"/>
      <c r="T199" s="169"/>
      <c r="U199" s="38" t="s">
        <v>67</v>
      </c>
      <c r="V199" s="165">
        <f>IFERROR(SUMPRODUCT(V194:V197*H194:H197),"0")</f>
        <v>1130.4000000000001</v>
      </c>
      <c r="W199" s="165">
        <f>IFERROR(SUMPRODUCT(W194:W197*H194:H197),"0")</f>
        <v>1130.4000000000001</v>
      </c>
      <c r="X199" s="38"/>
      <c r="Y199" s="166"/>
      <c r="Z199" s="166"/>
    </row>
    <row r="200" spans="1:53" ht="16.5" hidden="1" customHeight="1" x14ac:dyDescent="0.25">
      <c r="A200" s="183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88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60"/>
      <c r="Z201" s="160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2">
        <v>4680115881334</v>
      </c>
      <c r="E202" s="173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82"/>
      <c r="P202" s="182"/>
      <c r="Q202" s="182"/>
      <c r="R202" s="173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176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8"/>
      <c r="N203" s="167" t="s">
        <v>66</v>
      </c>
      <c r="O203" s="168"/>
      <c r="P203" s="168"/>
      <c r="Q203" s="168"/>
      <c r="R203" s="168"/>
      <c r="S203" s="168"/>
      <c r="T203" s="169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67" t="s">
        <v>66</v>
      </c>
      <c r="O204" s="168"/>
      <c r="P204" s="168"/>
      <c r="Q204" s="168"/>
      <c r="R204" s="168"/>
      <c r="S204" s="168"/>
      <c r="T204" s="169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83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88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0"/>
      <c r="Z206" s="160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2">
        <v>4607111035332</v>
      </c>
      <c r="E207" s="173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24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82"/>
      <c r="P207" s="182"/>
      <c r="Q207" s="182"/>
      <c r="R207" s="173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2">
        <v>4607111035080</v>
      </c>
      <c r="E208" s="173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82"/>
      <c r="P208" s="182"/>
      <c r="Q208" s="182"/>
      <c r="R208" s="173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176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8"/>
      <c r="N209" s="167" t="s">
        <v>66</v>
      </c>
      <c r="O209" s="168"/>
      <c r="P209" s="168"/>
      <c r="Q209" s="168"/>
      <c r="R209" s="168"/>
      <c r="S209" s="168"/>
      <c r="T209" s="169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67" t="s">
        <v>66</v>
      </c>
      <c r="O210" s="168"/>
      <c r="P210" s="168"/>
      <c r="Q210" s="168"/>
      <c r="R210" s="168"/>
      <c r="S210" s="168"/>
      <c r="T210" s="169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184" t="s">
        <v>260</v>
      </c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49"/>
      <c r="Z211" s="49"/>
    </row>
    <row r="212" spans="1:53" ht="16.5" hidden="1" customHeight="1" x14ac:dyDescent="0.25">
      <c r="A212" s="183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88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60"/>
      <c r="Z213" s="160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2">
        <v>4607111036162</v>
      </c>
      <c r="E214" s="173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1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82"/>
      <c r="P214" s="182"/>
      <c r="Q214" s="182"/>
      <c r="R214" s="173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176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8"/>
      <c r="N215" s="167" t="s">
        <v>66</v>
      </c>
      <c r="O215" s="168"/>
      <c r="P215" s="168"/>
      <c r="Q215" s="168"/>
      <c r="R215" s="168"/>
      <c r="S215" s="168"/>
      <c r="T215" s="169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67" t="s">
        <v>66</v>
      </c>
      <c r="O216" s="168"/>
      <c r="P216" s="168"/>
      <c r="Q216" s="168"/>
      <c r="R216" s="168"/>
      <c r="S216" s="168"/>
      <c r="T216" s="169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184" t="s">
        <v>264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49"/>
      <c r="Z217" s="49"/>
    </row>
    <row r="218" spans="1:53" ht="16.5" hidden="1" customHeight="1" x14ac:dyDescent="0.25">
      <c r="A218" s="183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88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0"/>
      <c r="Z219" s="160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72">
        <v>4607111035899</v>
      </c>
      <c r="E220" s="173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2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82"/>
      <c r="P220" s="182"/>
      <c r="Q220" s="182"/>
      <c r="R220" s="173"/>
      <c r="S220" s="35"/>
      <c r="T220" s="35"/>
      <c r="U220" s="36" t="s">
        <v>65</v>
      </c>
      <c r="V220" s="163">
        <v>237</v>
      </c>
      <c r="W220" s="164">
        <f>IFERROR(IF(V220="","",V220),"")</f>
        <v>237</v>
      </c>
      <c r="X220" s="37">
        <f>IFERROR(IF(V220="","",V220*0.0155),"")</f>
        <v>3.6734999999999998</v>
      </c>
      <c r="Y220" s="57"/>
      <c r="Z220" s="58"/>
      <c r="AD220" s="62"/>
      <c r="BA220" s="136" t="s">
        <v>1</v>
      </c>
    </row>
    <row r="221" spans="1:53" x14ac:dyDescent="0.2">
      <c r="A221" s="176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8"/>
      <c r="N221" s="167" t="s">
        <v>66</v>
      </c>
      <c r="O221" s="168"/>
      <c r="P221" s="168"/>
      <c r="Q221" s="168"/>
      <c r="R221" s="168"/>
      <c r="S221" s="168"/>
      <c r="T221" s="169"/>
      <c r="U221" s="38" t="s">
        <v>65</v>
      </c>
      <c r="V221" s="165">
        <f>IFERROR(SUM(V220:V220),"0")</f>
        <v>237</v>
      </c>
      <c r="W221" s="165">
        <f>IFERROR(SUM(W220:W220),"0")</f>
        <v>237</v>
      </c>
      <c r="X221" s="165">
        <f>IFERROR(IF(X220="",0,X220),"0")</f>
        <v>3.6734999999999998</v>
      </c>
      <c r="Y221" s="166"/>
      <c r="Z221" s="166"/>
    </row>
    <row r="222" spans="1:53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67" t="s">
        <v>66</v>
      </c>
      <c r="O222" s="168"/>
      <c r="P222" s="168"/>
      <c r="Q222" s="168"/>
      <c r="R222" s="168"/>
      <c r="S222" s="168"/>
      <c r="T222" s="169"/>
      <c r="U222" s="38" t="s">
        <v>67</v>
      </c>
      <c r="V222" s="165">
        <f>IFERROR(SUMPRODUCT(V220:V220*H220:H220),"0")</f>
        <v>1185</v>
      </c>
      <c r="W222" s="165">
        <f>IFERROR(SUMPRODUCT(W220:W220*H220:H220),"0")</f>
        <v>1185</v>
      </c>
      <c r="X222" s="38"/>
      <c r="Y222" s="166"/>
      <c r="Z222" s="166"/>
    </row>
    <row r="223" spans="1:53" ht="16.5" hidden="1" customHeight="1" x14ac:dyDescent="0.25">
      <c r="A223" s="183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88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60"/>
      <c r="Z224" s="160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2">
        <v>4607111036711</v>
      </c>
      <c r="E225" s="173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82"/>
      <c r="P225" s="182"/>
      <c r="Q225" s="182"/>
      <c r="R225" s="173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176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8"/>
      <c r="N226" s="167" t="s">
        <v>66</v>
      </c>
      <c r="O226" s="168"/>
      <c r="P226" s="168"/>
      <c r="Q226" s="168"/>
      <c r="R226" s="168"/>
      <c r="S226" s="168"/>
      <c r="T226" s="169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67" t="s">
        <v>66</v>
      </c>
      <c r="O227" s="168"/>
      <c r="P227" s="168"/>
      <c r="Q227" s="168"/>
      <c r="R227" s="168"/>
      <c r="S227" s="168"/>
      <c r="T227" s="169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184" t="s">
        <v>271</v>
      </c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49"/>
      <c r="Z228" s="49"/>
    </row>
    <row r="229" spans="1:53" ht="16.5" hidden="1" customHeight="1" x14ac:dyDescent="0.25">
      <c r="A229" s="183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88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60"/>
      <c r="Z230" s="160"/>
    </row>
    <row r="231" spans="1:53" ht="27" hidden="1" customHeight="1" x14ac:dyDescent="0.25">
      <c r="A231" s="55" t="s">
        <v>273</v>
      </c>
      <c r="B231" s="55" t="s">
        <v>274</v>
      </c>
      <c r="C231" s="32">
        <v>4301131019</v>
      </c>
      <c r="D231" s="172">
        <v>4640242180427</v>
      </c>
      <c r="E231" s="173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51" t="s">
        <v>275</v>
      </c>
      <c r="O231" s="182"/>
      <c r="P231" s="182"/>
      <c r="Q231" s="182"/>
      <c r="R231" s="173"/>
      <c r="S231" s="35"/>
      <c r="T231" s="35"/>
      <c r="U231" s="36" t="s">
        <v>65</v>
      </c>
      <c r="V231" s="163">
        <v>0</v>
      </c>
      <c r="W231" s="164">
        <f>IFERROR(IF(V231="","",V231),"")</f>
        <v>0</v>
      </c>
      <c r="X231" s="37">
        <f>IFERROR(IF(V231="","",V231*0.00502),"")</f>
        <v>0</v>
      </c>
      <c r="Y231" s="57"/>
      <c r="Z231" s="58"/>
      <c r="AD231" s="62"/>
      <c r="BA231" s="138" t="s">
        <v>74</v>
      </c>
    </row>
    <row r="232" spans="1:53" hidden="1" x14ac:dyDescent="0.2">
      <c r="A232" s="176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8"/>
      <c r="N232" s="167" t="s">
        <v>66</v>
      </c>
      <c r="O232" s="168"/>
      <c r="P232" s="168"/>
      <c r="Q232" s="168"/>
      <c r="R232" s="168"/>
      <c r="S232" s="168"/>
      <c r="T232" s="169"/>
      <c r="U232" s="38" t="s">
        <v>65</v>
      </c>
      <c r="V232" s="165">
        <f>IFERROR(SUM(V231:V231),"0")</f>
        <v>0</v>
      </c>
      <c r="W232" s="165">
        <f>IFERROR(SUM(W231:W231),"0")</f>
        <v>0</v>
      </c>
      <c r="X232" s="165">
        <f>IFERROR(IF(X231="",0,X231),"0")</f>
        <v>0</v>
      </c>
      <c r="Y232" s="166"/>
      <c r="Z232" s="166"/>
    </row>
    <row r="233" spans="1:53" hidden="1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67" t="s">
        <v>66</v>
      </c>
      <c r="O233" s="168"/>
      <c r="P233" s="168"/>
      <c r="Q233" s="168"/>
      <c r="R233" s="168"/>
      <c r="S233" s="168"/>
      <c r="T233" s="169"/>
      <c r="U233" s="38" t="s">
        <v>67</v>
      </c>
      <c r="V233" s="165">
        <f>IFERROR(SUMPRODUCT(V231:V231*H231:H231),"0")</f>
        <v>0</v>
      </c>
      <c r="W233" s="165">
        <f>IFERROR(SUMPRODUCT(W231:W231*H231:H231),"0")</f>
        <v>0</v>
      </c>
      <c r="X233" s="38"/>
      <c r="Y233" s="166"/>
      <c r="Z233" s="166"/>
    </row>
    <row r="234" spans="1:53" ht="14.25" hidden="1" customHeight="1" x14ac:dyDescent="0.25">
      <c r="A234" s="188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0"/>
      <c r="Z234" s="160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2">
        <v>4640242180397</v>
      </c>
      <c r="E235" s="173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47" t="s">
        <v>278</v>
      </c>
      <c r="O235" s="182"/>
      <c r="P235" s="182"/>
      <c r="Q235" s="182"/>
      <c r="R235" s="173"/>
      <c r="S235" s="35"/>
      <c r="T235" s="35"/>
      <c r="U235" s="36" t="s">
        <v>65</v>
      </c>
      <c r="V235" s="163">
        <v>105</v>
      </c>
      <c r="W235" s="164">
        <f>IFERROR(IF(V235="","",V235),"")</f>
        <v>105</v>
      </c>
      <c r="X235" s="37">
        <f>IFERROR(IF(V235="","",V235*0.0155),"")</f>
        <v>1.6274999999999999</v>
      </c>
      <c r="Y235" s="57"/>
      <c r="Z235" s="58"/>
      <c r="AD235" s="62"/>
      <c r="BA235" s="139" t="s">
        <v>74</v>
      </c>
    </row>
    <row r="236" spans="1:53" x14ac:dyDescent="0.2">
      <c r="A236" s="176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8"/>
      <c r="N236" s="167" t="s">
        <v>66</v>
      </c>
      <c r="O236" s="168"/>
      <c r="P236" s="168"/>
      <c r="Q236" s="168"/>
      <c r="R236" s="168"/>
      <c r="S236" s="168"/>
      <c r="T236" s="169"/>
      <c r="U236" s="38" t="s">
        <v>65</v>
      </c>
      <c r="V236" s="165">
        <f>IFERROR(SUM(V235:V235),"0")</f>
        <v>105</v>
      </c>
      <c r="W236" s="165">
        <f>IFERROR(SUM(W235:W235),"0")</f>
        <v>105</v>
      </c>
      <c r="X236" s="165">
        <f>IFERROR(IF(X235="",0,X235),"0")</f>
        <v>1.6274999999999999</v>
      </c>
      <c r="Y236" s="166"/>
      <c r="Z236" s="166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67" t="s">
        <v>66</v>
      </c>
      <c r="O237" s="168"/>
      <c r="P237" s="168"/>
      <c r="Q237" s="168"/>
      <c r="R237" s="168"/>
      <c r="S237" s="168"/>
      <c r="T237" s="169"/>
      <c r="U237" s="38" t="s">
        <v>67</v>
      </c>
      <c r="V237" s="165">
        <f>IFERROR(SUMPRODUCT(V235:V235*H235:H235),"0")</f>
        <v>630</v>
      </c>
      <c r="W237" s="165">
        <f>IFERROR(SUMPRODUCT(W235:W235*H235:H235),"0")</f>
        <v>630</v>
      </c>
      <c r="X237" s="38"/>
      <c r="Y237" s="166"/>
      <c r="Z237" s="166"/>
    </row>
    <row r="238" spans="1:53" ht="14.25" hidden="1" customHeight="1" x14ac:dyDescent="0.25">
      <c r="A238" s="188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0"/>
      <c r="Z238" s="160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72">
        <v>4640242180304</v>
      </c>
      <c r="E239" s="173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6" t="s">
        <v>281</v>
      </c>
      <c r="O239" s="182"/>
      <c r="P239" s="182"/>
      <c r="Q239" s="182"/>
      <c r="R239" s="173"/>
      <c r="S239" s="35"/>
      <c r="T239" s="35"/>
      <c r="U239" s="36" t="s">
        <v>65</v>
      </c>
      <c r="V239" s="163">
        <v>43</v>
      </c>
      <c r="W239" s="164">
        <f>IFERROR(IF(V239="","",V239),"")</f>
        <v>43</v>
      </c>
      <c r="X239" s="37">
        <f>IFERROR(IF(V239="","",V239*0.00936),"")</f>
        <v>0.40248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2">
        <v>4640242180298</v>
      </c>
      <c r="E240" s="173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0" t="s">
        <v>284</v>
      </c>
      <c r="O240" s="182"/>
      <c r="P240" s="182"/>
      <c r="Q240" s="182"/>
      <c r="R240" s="173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2">
        <v>4640242180236</v>
      </c>
      <c r="E241" s="173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53" t="s">
        <v>287</v>
      </c>
      <c r="O241" s="182"/>
      <c r="P241" s="182"/>
      <c r="Q241" s="182"/>
      <c r="R241" s="173"/>
      <c r="S241" s="35"/>
      <c r="T241" s="35"/>
      <c r="U241" s="36" t="s">
        <v>65</v>
      </c>
      <c r="V241" s="163">
        <v>74</v>
      </c>
      <c r="W241" s="164">
        <f>IFERROR(IF(V241="","",V241),"")</f>
        <v>74</v>
      </c>
      <c r="X241" s="37">
        <f>IFERROR(IF(V241="","",V241*0.0155),"")</f>
        <v>1.147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2">
        <v>4640242180410</v>
      </c>
      <c r="E242" s="173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69" t="s">
        <v>290</v>
      </c>
      <c r="O242" s="182"/>
      <c r="P242" s="182"/>
      <c r="Q242" s="182"/>
      <c r="R242" s="173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176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8"/>
      <c r="N243" s="167" t="s">
        <v>66</v>
      </c>
      <c r="O243" s="168"/>
      <c r="P243" s="168"/>
      <c r="Q243" s="168"/>
      <c r="R243" s="168"/>
      <c r="S243" s="168"/>
      <c r="T243" s="169"/>
      <c r="U243" s="38" t="s">
        <v>65</v>
      </c>
      <c r="V243" s="165">
        <f>IFERROR(SUM(V239:V242),"0")</f>
        <v>117</v>
      </c>
      <c r="W243" s="165">
        <f>IFERROR(SUM(W239:W242),"0")</f>
        <v>117</v>
      </c>
      <c r="X243" s="165">
        <f>IFERROR(IF(X239="",0,X239),"0")+IFERROR(IF(X240="",0,X240),"0")+IFERROR(IF(X241="",0,X241),"0")+IFERROR(IF(X242="",0,X242),"0")</f>
        <v>1.54948</v>
      </c>
      <c r="Y243" s="166"/>
      <c r="Z243" s="166"/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67" t="s">
        <v>66</v>
      </c>
      <c r="O244" s="168"/>
      <c r="P244" s="168"/>
      <c r="Q244" s="168"/>
      <c r="R244" s="168"/>
      <c r="S244" s="168"/>
      <c r="T244" s="169"/>
      <c r="U244" s="38" t="s">
        <v>67</v>
      </c>
      <c r="V244" s="165">
        <f>IFERROR(SUMPRODUCT(V239:V242*H239:H242),"0")</f>
        <v>486.1</v>
      </c>
      <c r="W244" s="165">
        <f>IFERROR(SUMPRODUCT(W239:W242*H239:H242),"0")</f>
        <v>486.1</v>
      </c>
      <c r="X244" s="38"/>
      <c r="Y244" s="166"/>
      <c r="Z244" s="166"/>
    </row>
    <row r="245" spans="1:53" ht="14.25" hidden="1" customHeight="1" x14ac:dyDescent="0.25">
      <c r="A245" s="188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0"/>
      <c r="Z245" s="160"/>
    </row>
    <row r="246" spans="1:53" ht="27" hidden="1" customHeight="1" x14ac:dyDescent="0.25">
      <c r="A246" s="55" t="s">
        <v>291</v>
      </c>
      <c r="B246" s="55" t="s">
        <v>292</v>
      </c>
      <c r="C246" s="32">
        <v>4301135191</v>
      </c>
      <c r="D246" s="172">
        <v>4640242180373</v>
      </c>
      <c r="E246" s="173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22" t="s">
        <v>293</v>
      </c>
      <c r="O246" s="182"/>
      <c r="P246" s="182"/>
      <c r="Q246" s="182"/>
      <c r="R246" s="173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2">
        <v>4640242180366</v>
      </c>
      <c r="E247" s="173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44" t="s">
        <v>296</v>
      </c>
      <c r="O247" s="182"/>
      <c r="P247" s="182"/>
      <c r="Q247" s="182"/>
      <c r="R247" s="173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2">
        <v>4640242180335</v>
      </c>
      <c r="E248" s="173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26" t="s">
        <v>299</v>
      </c>
      <c r="O248" s="182"/>
      <c r="P248" s="182"/>
      <c r="Q248" s="182"/>
      <c r="R248" s="173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2">
        <v>4640242180342</v>
      </c>
      <c r="E249" s="173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302</v>
      </c>
      <c r="O249" s="182"/>
      <c r="P249" s="182"/>
      <c r="Q249" s="182"/>
      <c r="R249" s="173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2">
        <v>4640242180359</v>
      </c>
      <c r="E250" s="173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5" t="s">
        <v>305</v>
      </c>
      <c r="O250" s="182"/>
      <c r="P250" s="182"/>
      <c r="Q250" s="182"/>
      <c r="R250" s="173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2">
        <v>4640242180380</v>
      </c>
      <c r="E251" s="173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30" t="s">
        <v>308</v>
      </c>
      <c r="O251" s="182"/>
      <c r="P251" s="182"/>
      <c r="Q251" s="182"/>
      <c r="R251" s="173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2">
        <v>4640242180380</v>
      </c>
      <c r="E252" s="173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201" t="s">
        <v>311</v>
      </c>
      <c r="O252" s="182"/>
      <c r="P252" s="182"/>
      <c r="Q252" s="182"/>
      <c r="R252" s="173"/>
      <c r="S252" s="35"/>
      <c r="T252" s="35"/>
      <c r="U252" s="36" t="s">
        <v>65</v>
      </c>
      <c r="V252" s="163">
        <v>52</v>
      </c>
      <c r="W252" s="164">
        <f t="shared" si="4"/>
        <v>52</v>
      </c>
      <c r="X252" s="37">
        <f>IFERROR(IF(V252="","",V252*0.00936),"")</f>
        <v>0.48672000000000004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4301135186</v>
      </c>
      <c r="D253" s="172">
        <v>4640242180311</v>
      </c>
      <c r="E253" s="173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32" t="s">
        <v>314</v>
      </c>
      <c r="O253" s="182"/>
      <c r="P253" s="182"/>
      <c r="Q253" s="182"/>
      <c r="R253" s="173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2">
        <v>4640242180328</v>
      </c>
      <c r="E254" s="173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4" t="s">
        <v>317</v>
      </c>
      <c r="O254" s="182"/>
      <c r="P254" s="182"/>
      <c r="Q254" s="182"/>
      <c r="R254" s="173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72">
        <v>4640242180403</v>
      </c>
      <c r="E255" s="173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8" t="s">
        <v>320</v>
      </c>
      <c r="O255" s="182"/>
      <c r="P255" s="182"/>
      <c r="Q255" s="182"/>
      <c r="R255" s="173"/>
      <c r="S255" s="35"/>
      <c r="T255" s="35"/>
      <c r="U255" s="36" t="s">
        <v>65</v>
      </c>
      <c r="V255" s="163">
        <v>4</v>
      </c>
      <c r="W255" s="164">
        <f t="shared" si="4"/>
        <v>4</v>
      </c>
      <c r="X255" s="37">
        <f>IFERROR(IF(V255="","",V255*0.00936),"")</f>
        <v>3.7440000000000001E-2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321</v>
      </c>
      <c r="B256" s="55" t="s">
        <v>322</v>
      </c>
      <c r="C256" s="32">
        <v>4301135153</v>
      </c>
      <c r="D256" s="172">
        <v>4607111037480</v>
      </c>
      <c r="E256" s="173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9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82"/>
      <c r="P256" s="182"/>
      <c r="Q256" s="182"/>
      <c r="R256" s="173"/>
      <c r="S256" s="35"/>
      <c r="T256" s="35"/>
      <c r="U256" s="36" t="s">
        <v>65</v>
      </c>
      <c r="V256" s="163">
        <v>13</v>
      </c>
      <c r="W256" s="164">
        <f t="shared" si="4"/>
        <v>13</v>
      </c>
      <c r="X256" s="37">
        <f>IFERROR(IF(V256="","",V256*0.0155),"")</f>
        <v>0.20150000000000001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4301135152</v>
      </c>
      <c r="D257" s="172">
        <v>4607111037473</v>
      </c>
      <c r="E257" s="173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19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82"/>
      <c r="P257" s="182"/>
      <c r="Q257" s="182"/>
      <c r="R257" s="173"/>
      <c r="S257" s="35"/>
      <c r="T257" s="35"/>
      <c r="U257" s="36" t="s">
        <v>65</v>
      </c>
      <c r="V257" s="163">
        <v>20</v>
      </c>
      <c r="W257" s="164">
        <f t="shared" si="4"/>
        <v>20</v>
      </c>
      <c r="X257" s="37">
        <f>IFERROR(IF(V257="","",V257*0.0155),"")</f>
        <v>0.31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4301135198</v>
      </c>
      <c r="D258" s="172">
        <v>4640242180663</v>
      </c>
      <c r="E258" s="173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0" t="s">
        <v>327</v>
      </c>
      <c r="O258" s="182"/>
      <c r="P258" s="182"/>
      <c r="Q258" s="182"/>
      <c r="R258" s="173"/>
      <c r="S258" s="35"/>
      <c r="T258" s="35"/>
      <c r="U258" s="36" t="s">
        <v>65</v>
      </c>
      <c r="V258" s="163">
        <v>5</v>
      </c>
      <c r="W258" s="164">
        <f t="shared" si="4"/>
        <v>5</v>
      </c>
      <c r="X258" s="37">
        <f>IFERROR(IF(V258="","",V258*0.0155),"")</f>
        <v>7.7499999999999999E-2</v>
      </c>
      <c r="Y258" s="57"/>
      <c r="Z258" s="58"/>
      <c r="AD258" s="62"/>
      <c r="BA258" s="156" t="s">
        <v>74</v>
      </c>
    </row>
    <row r="259" spans="1:53" x14ac:dyDescent="0.2">
      <c r="A259" s="176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8"/>
      <c r="N259" s="167" t="s">
        <v>66</v>
      </c>
      <c r="O259" s="168"/>
      <c r="P259" s="168"/>
      <c r="Q259" s="168"/>
      <c r="R259" s="168"/>
      <c r="S259" s="168"/>
      <c r="T259" s="169"/>
      <c r="U259" s="38" t="s">
        <v>65</v>
      </c>
      <c r="V259" s="165">
        <f>IFERROR(SUM(V246:V258),"0")</f>
        <v>94</v>
      </c>
      <c r="W259" s="165">
        <f>IFERROR(SUM(W246:W258),"0")</f>
        <v>94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1.1131599999999999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67" t="s">
        <v>66</v>
      </c>
      <c r="O260" s="168"/>
      <c r="P260" s="168"/>
      <c r="Q260" s="168"/>
      <c r="R260" s="168"/>
      <c r="S260" s="168"/>
      <c r="T260" s="169"/>
      <c r="U260" s="38" t="s">
        <v>67</v>
      </c>
      <c r="V260" s="165">
        <f>IFERROR(SUMPRODUCT(V246:V258*H246:H258),"0")</f>
        <v>354.4</v>
      </c>
      <c r="W260" s="165">
        <f>IFERROR(SUMPRODUCT(W246:W258*H246:H258),"0")</f>
        <v>354.4</v>
      </c>
      <c r="X260" s="38"/>
      <c r="Y260" s="166"/>
      <c r="Z260" s="166"/>
    </row>
    <row r="261" spans="1:53" ht="15" customHeight="1" x14ac:dyDescent="0.2">
      <c r="A261" s="32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80"/>
      <c r="N261" s="205" t="s">
        <v>328</v>
      </c>
      <c r="O261" s="206"/>
      <c r="P261" s="206"/>
      <c r="Q261" s="206"/>
      <c r="R261" s="206"/>
      <c r="S261" s="206"/>
      <c r="T261" s="207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13190.4</v>
      </c>
      <c r="W261" s="165">
        <f>IFERROR(W24+W33+W41+W47+W57+W63+W68+W74+W84+W91+W99+W105+W110+W118+W123+W129+W134+W140+W148+W153+W160+W165+W170+W177+W184+W191+W199+W204+W210+W216+W222+W227+W233+W237+W244+W260,"0")</f>
        <v>13190.4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0"/>
      <c r="N262" s="205" t="s">
        <v>329</v>
      </c>
      <c r="O262" s="206"/>
      <c r="P262" s="206"/>
      <c r="Q262" s="206"/>
      <c r="R262" s="206"/>
      <c r="S262" s="206"/>
      <c r="T262" s="207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14323.376799999996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14323.376799999996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0"/>
      <c r="N263" s="205" t="s">
        <v>330</v>
      </c>
      <c r="O263" s="206"/>
      <c r="P263" s="206"/>
      <c r="Q263" s="206"/>
      <c r="R263" s="206"/>
      <c r="S263" s="206"/>
      <c r="T263" s="207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34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34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0"/>
      <c r="N264" s="205" t="s">
        <v>332</v>
      </c>
      <c r="O264" s="206"/>
      <c r="P264" s="206"/>
      <c r="Q264" s="206"/>
      <c r="R264" s="206"/>
      <c r="S264" s="206"/>
      <c r="T264" s="207"/>
      <c r="U264" s="38" t="s">
        <v>67</v>
      </c>
      <c r="V264" s="165">
        <f>GrossWeightTotal+PalletQtyTotal*25</f>
        <v>15173.376799999996</v>
      </c>
      <c r="W264" s="165">
        <f>GrossWeightTotalR+PalletQtyTotalR*25</f>
        <v>15173.376799999996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0"/>
      <c r="N265" s="205" t="s">
        <v>333</v>
      </c>
      <c r="O265" s="206"/>
      <c r="P265" s="206"/>
      <c r="Q265" s="206"/>
      <c r="R265" s="206"/>
      <c r="S265" s="206"/>
      <c r="T265" s="207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2770</v>
      </c>
      <c r="W265" s="165">
        <f>IFERROR(W23+W32+W40+W46+W56+W62+W67+W73+W83+W90+W98+W104+W109+W117+W122+W128+W133+W139+W147+W152+W159+W164+W169+W176+W183+W190+W198+W203+W209+W215+W221+W226+W232+W236+W243+W259,"0")</f>
        <v>2770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0"/>
      <c r="N266" s="205" t="s">
        <v>334</v>
      </c>
      <c r="O266" s="206"/>
      <c r="P266" s="206"/>
      <c r="Q266" s="206"/>
      <c r="R266" s="206"/>
      <c r="S266" s="206"/>
      <c r="T266" s="207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42.74456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61" t="s">
        <v>59</v>
      </c>
      <c r="C268" s="191" t="s">
        <v>68</v>
      </c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60"/>
      <c r="S268" s="191" t="s">
        <v>188</v>
      </c>
      <c r="T268" s="260"/>
      <c r="U268" s="191" t="s">
        <v>209</v>
      </c>
      <c r="V268" s="259"/>
      <c r="W268" s="259"/>
      <c r="X268" s="260"/>
      <c r="Y268" s="191" t="s">
        <v>230</v>
      </c>
      <c r="Z268" s="259"/>
      <c r="AA268" s="259"/>
      <c r="AB268" s="259"/>
      <c r="AC268" s="260"/>
      <c r="AD268" s="161" t="s">
        <v>260</v>
      </c>
      <c r="AE268" s="191" t="s">
        <v>264</v>
      </c>
      <c r="AF268" s="260"/>
      <c r="AG268" s="161" t="s">
        <v>271</v>
      </c>
    </row>
    <row r="269" spans="1:53" ht="14.25" customHeight="1" thickTop="1" x14ac:dyDescent="0.2">
      <c r="A269" s="288" t="s">
        <v>337</v>
      </c>
      <c r="B269" s="191" t="s">
        <v>59</v>
      </c>
      <c r="C269" s="191" t="s">
        <v>69</v>
      </c>
      <c r="D269" s="191" t="s">
        <v>81</v>
      </c>
      <c r="E269" s="191" t="s">
        <v>91</v>
      </c>
      <c r="F269" s="191" t="s">
        <v>98</v>
      </c>
      <c r="G269" s="191" t="s">
        <v>111</v>
      </c>
      <c r="H269" s="191" t="s">
        <v>117</v>
      </c>
      <c r="I269" s="191" t="s">
        <v>121</v>
      </c>
      <c r="J269" s="191" t="s">
        <v>127</v>
      </c>
      <c r="K269" s="191" t="s">
        <v>140</v>
      </c>
      <c r="L269" s="191" t="s">
        <v>147</v>
      </c>
      <c r="M269" s="191" t="s">
        <v>156</v>
      </c>
      <c r="N269" s="191" t="s">
        <v>161</v>
      </c>
      <c r="O269" s="191" t="s">
        <v>164</v>
      </c>
      <c r="P269" s="191" t="s">
        <v>174</v>
      </c>
      <c r="Q269" s="191" t="s">
        <v>177</v>
      </c>
      <c r="R269" s="191" t="s">
        <v>185</v>
      </c>
      <c r="S269" s="191" t="s">
        <v>189</v>
      </c>
      <c r="T269" s="191" t="s">
        <v>192</v>
      </c>
      <c r="U269" s="191" t="s">
        <v>210</v>
      </c>
      <c r="V269" s="191" t="s">
        <v>215</v>
      </c>
      <c r="W269" s="191" t="s">
        <v>209</v>
      </c>
      <c r="X269" s="191" t="s">
        <v>223</v>
      </c>
      <c r="Y269" s="191" t="s">
        <v>231</v>
      </c>
      <c r="Z269" s="191" t="s">
        <v>236</v>
      </c>
      <c r="AA269" s="191" t="s">
        <v>243</v>
      </c>
      <c r="AB269" s="191" t="s">
        <v>252</v>
      </c>
      <c r="AC269" s="191" t="s">
        <v>255</v>
      </c>
      <c r="AD269" s="191" t="s">
        <v>261</v>
      </c>
      <c r="AE269" s="191" t="s">
        <v>265</v>
      </c>
      <c r="AF269" s="191" t="s">
        <v>268</v>
      </c>
      <c r="AG269" s="191" t="s">
        <v>272</v>
      </c>
    </row>
    <row r="270" spans="1:53" ht="13.5" customHeight="1" thickBot="1" x14ac:dyDescent="0.25">
      <c r="A270" s="289"/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92"/>
      <c r="AF270" s="192"/>
      <c r="AG270" s="192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415.5</v>
      </c>
      <c r="D271" s="47">
        <f>IFERROR(V36*H36,"0")+IFERROR(V37*H37,"0")+IFERROR(V38*H38,"0")+IFERROR(V39*H39,"0")</f>
        <v>810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979.2</v>
      </c>
      <c r="G271" s="47">
        <f>IFERROR(V60*H60,"0")+IFERROR(V61*H61,"0")</f>
        <v>0</v>
      </c>
      <c r="H271" s="47">
        <f>IFERROR(V66*H66,"0")</f>
        <v>0</v>
      </c>
      <c r="I271" s="47">
        <f>IFERROR(V71*H71,"0")+IFERROR(V72*H72,"0")</f>
        <v>0</v>
      </c>
      <c r="J271" s="47">
        <f>IFERROR(V77*H77,"0")+IFERROR(V78*H78,"0")+IFERROR(V79*H79,"0")+IFERROR(V80*H80,"0")+IFERROR(V81*H81,"0")+IFERROR(V82*H82,"0")</f>
        <v>1162.8</v>
      </c>
      <c r="K271" s="47">
        <f>IFERROR(V87*H87,"0")+IFERROR(V88*H88,"0")+IFERROR(V89*H89,"0")</f>
        <v>0</v>
      </c>
      <c r="L271" s="47">
        <f>IFERROR(V94*H94,"0")+IFERROR(V95*H95,"0")+IFERROR(V96*H96,"0")+IFERROR(V97*H97,"0")</f>
        <v>3871.2000000000003</v>
      </c>
      <c r="M271" s="47">
        <f>IFERROR(V102*H102,"0")+IFERROR(V103*H103,"0")</f>
        <v>1047</v>
      </c>
      <c r="N271" s="47">
        <f>IFERROR(V108*H108,"0")</f>
        <v>270</v>
      </c>
      <c r="O271" s="47">
        <f>IFERROR(V113*H113,"0")+IFERROR(V114*H114,"0")+IFERROR(V115*H115,"0")+IFERROR(V116*H116,"0")</f>
        <v>0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0</v>
      </c>
      <c r="U271" s="47">
        <f>IFERROR(V157*H157,"0")+IFERROR(V158*H158,"0")</f>
        <v>384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464.79999999999995</v>
      </c>
      <c r="AA271" s="47">
        <f>IFERROR(V194*H194,"0")+IFERROR(V195*H195,"0")+IFERROR(V196*H196,"0")+IFERROR(V197*H197,"0")</f>
        <v>1130.4000000000001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1185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1470.5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8440.6</v>
      </c>
      <c r="B274" s="61">
        <f>SUMPRODUCT(--(BA:BA="ПГП"),--(U:U="кор"),H:H,W:W)+SUMPRODUCT(--(BA:BA="ПГП"),--(U:U="кг"),W:W)</f>
        <v>4749.7999999999993</v>
      </c>
      <c r="C274" s="61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47,00"/>
        <filter val="1 130,40"/>
        <filter val="1 162,80"/>
        <filter val="1 185,00"/>
        <filter val="101,00"/>
        <filter val="105,00"/>
        <filter val="117,00"/>
        <filter val="128,00"/>
        <filter val="13 190,40"/>
        <filter val="13,00"/>
        <filter val="135,00"/>
        <filter val="136,00"/>
        <filter val="14 323,38"/>
        <filter val="15 173,38"/>
        <filter val="157,00"/>
        <filter val="159,00"/>
        <filter val="164,00"/>
        <filter val="169,00"/>
        <filter val="180,00"/>
        <filter val="2 770,00"/>
        <filter val="20,00"/>
        <filter val="237,00"/>
        <filter val="252,00"/>
        <filter val="257,00"/>
        <filter val="270,00"/>
        <filter val="277,00"/>
        <filter val="3 871,20"/>
        <filter val="30,00"/>
        <filter val="323,00"/>
        <filter val="34"/>
        <filter val="349,00"/>
        <filter val="354,40"/>
        <filter val="384,00"/>
        <filter val="4,00"/>
        <filter val="415,50"/>
        <filter val="43,00"/>
        <filter val="464,80"/>
        <filter val="486,10"/>
        <filter val="5,00"/>
        <filter val="52,00"/>
        <filter val="539,00"/>
        <filter val="56,00"/>
        <filter val="630,00"/>
        <filter val="74,00"/>
        <filter val="810,00"/>
        <filter val="83,00"/>
        <filter val="90,00"/>
        <filter val="94,00"/>
        <filter val="979,20"/>
      </filters>
    </filterColumn>
  </autoFilter>
  <mergeCells count="482"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N249:R249"/>
    <mergeCell ref="N169:T169"/>
    <mergeCell ref="D121:E121"/>
    <mergeCell ref="A130:X130"/>
    <mergeCell ref="D247:E247"/>
    <mergeCell ref="O269:O270"/>
    <mergeCell ref="Q269:Q270"/>
    <mergeCell ref="U269:U270"/>
    <mergeCell ref="N233:T233"/>
    <mergeCell ref="D220:E220"/>
    <mergeCell ref="A245:X245"/>
    <mergeCell ref="A215:M216"/>
    <mergeCell ref="D251:E251"/>
    <mergeCell ref="H17:H18"/>
    <mergeCell ref="A42:X42"/>
    <mergeCell ref="P1:R1"/>
    <mergeCell ref="N263:T263"/>
    <mergeCell ref="D173:E173"/>
    <mergeCell ref="D17:E18"/>
    <mergeCell ref="A119:X119"/>
    <mergeCell ref="Y17:Y18"/>
    <mergeCell ref="A8:C8"/>
    <mergeCell ref="A185:X185"/>
    <mergeCell ref="N151:R151"/>
    <mergeCell ref="D97:E97"/>
    <mergeCell ref="A10:C10"/>
    <mergeCell ref="N247:R247"/>
    <mergeCell ref="N140:T140"/>
    <mergeCell ref="A43:X43"/>
    <mergeCell ref="N182:R182"/>
    <mergeCell ref="N232:T232"/>
    <mergeCell ref="N38:R38"/>
    <mergeCell ref="O5:P5"/>
    <mergeCell ref="D242:E242"/>
    <mergeCell ref="F17:F18"/>
    <mergeCell ref="A198:M199"/>
    <mergeCell ref="N235:R235"/>
    <mergeCell ref="D163:E163"/>
    <mergeCell ref="A180:X180"/>
    <mergeCell ref="I269:I270"/>
    <mergeCell ref="D175:E175"/>
    <mergeCell ref="N253:R253"/>
    <mergeCell ref="N82:R82"/>
    <mergeCell ref="A122:M123"/>
    <mergeCell ref="N146:R146"/>
    <mergeCell ref="A167:X167"/>
    <mergeCell ref="U268:X268"/>
    <mergeCell ref="N33:T33"/>
    <mergeCell ref="N244:T244"/>
    <mergeCell ref="N73:T73"/>
    <mergeCell ref="D252:E252"/>
    <mergeCell ref="A162:X162"/>
    <mergeCell ref="A40:M41"/>
    <mergeCell ref="A67:M68"/>
    <mergeCell ref="N165:T165"/>
    <mergeCell ref="D102:E102"/>
    <mergeCell ref="N152:T152"/>
    <mergeCell ref="A111:X111"/>
    <mergeCell ref="N88:R88"/>
    <mergeCell ref="D196:E196"/>
    <mergeCell ref="A62:M63"/>
    <mergeCell ref="A48:X48"/>
    <mergeCell ref="A142:X142"/>
    <mergeCell ref="A261:M266"/>
    <mergeCell ref="A137:X137"/>
    <mergeCell ref="N99:T99"/>
    <mergeCell ref="D239:E239"/>
    <mergeCell ref="N74:T74"/>
    <mergeCell ref="D95:E95"/>
    <mergeCell ref="J9:L9"/>
    <mergeCell ref="R5:S5"/>
    <mergeCell ref="A128:M129"/>
    <mergeCell ref="F5:G5"/>
    <mergeCell ref="A14:L14"/>
    <mergeCell ref="A183:M184"/>
    <mergeCell ref="N251:R251"/>
    <mergeCell ref="N189:R189"/>
    <mergeCell ref="D29:E29"/>
    <mergeCell ref="A13:L13"/>
    <mergeCell ref="A19:X19"/>
    <mergeCell ref="A15:L15"/>
    <mergeCell ref="N23:T23"/>
    <mergeCell ref="D54:E54"/>
    <mergeCell ref="D52:E52"/>
    <mergeCell ref="N15:R16"/>
    <mergeCell ref="N194:R194"/>
    <mergeCell ref="A35:X35"/>
    <mergeCell ref="A238:X238"/>
    <mergeCell ref="T11:U11"/>
    <mergeCell ref="N246:R246"/>
    <mergeCell ref="D249:E249"/>
    <mergeCell ref="N37:R37"/>
    <mergeCell ref="N72:R72"/>
    <mergeCell ref="N143:R143"/>
    <mergeCell ref="N248:R248"/>
    <mergeCell ref="A133:M134"/>
    <mergeCell ref="D157:E157"/>
    <mergeCell ref="A166:X166"/>
    <mergeCell ref="N31:R31"/>
    <mergeCell ref="A34:X34"/>
    <mergeCell ref="A49:X49"/>
    <mergeCell ref="N40:T40"/>
    <mergeCell ref="D6:L6"/>
    <mergeCell ref="AB269:AB270"/>
    <mergeCell ref="O13:P13"/>
    <mergeCell ref="N250:R250"/>
    <mergeCell ref="N210:T210"/>
    <mergeCell ref="D22:E22"/>
    <mergeCell ref="N226:T226"/>
    <mergeCell ref="N239:R239"/>
    <mergeCell ref="N51:R51"/>
    <mergeCell ref="A120:X120"/>
    <mergeCell ref="N214:R214"/>
    <mergeCell ref="D257:E257"/>
    <mergeCell ref="D151:E151"/>
    <mergeCell ref="N129:T129"/>
    <mergeCell ref="R269:R270"/>
    <mergeCell ref="D150:E150"/>
    <mergeCell ref="N63:T63"/>
    <mergeCell ref="O8:P8"/>
    <mergeCell ref="N196:R196"/>
    <mergeCell ref="N225:R225"/>
    <mergeCell ref="D241:E241"/>
    <mergeCell ref="D10:E10"/>
    <mergeCell ref="F10:G10"/>
    <mergeCell ref="C268:R268"/>
    <mergeCell ref="A73:M74"/>
    <mergeCell ref="A86:X86"/>
    <mergeCell ref="A9:C9"/>
    <mergeCell ref="D202:E202"/>
    <mergeCell ref="O12:P12"/>
    <mergeCell ref="A229:X229"/>
    <mergeCell ref="D231:E231"/>
    <mergeCell ref="N208:R208"/>
    <mergeCell ref="A117:M118"/>
    <mergeCell ref="N84:T84"/>
    <mergeCell ref="A12:L12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D143:E143"/>
    <mergeCell ref="A92:X92"/>
    <mergeCell ref="N176:T176"/>
    <mergeCell ref="H269:H270"/>
    <mergeCell ref="D256:E256"/>
    <mergeCell ref="D207:E207"/>
    <mergeCell ref="N191:T191"/>
    <mergeCell ref="S268:T268"/>
    <mergeCell ref="N114:R114"/>
    <mergeCell ref="N57:T57"/>
    <mergeCell ref="AD269:AD270"/>
    <mergeCell ref="N105:T105"/>
    <mergeCell ref="A209:M210"/>
    <mergeCell ref="A159:M160"/>
    <mergeCell ref="D39:E39"/>
    <mergeCell ref="N187:R187"/>
    <mergeCell ref="D89:E89"/>
    <mergeCell ref="N254:R254"/>
    <mergeCell ref="N147:T147"/>
    <mergeCell ref="N45:R45"/>
    <mergeCell ref="A70:X70"/>
    <mergeCell ref="A98:M99"/>
    <mergeCell ref="N256:R256"/>
    <mergeCell ref="N128:T128"/>
    <mergeCell ref="A218:X218"/>
    <mergeCell ref="D225:E225"/>
    <mergeCell ref="G269:G270"/>
    <mergeCell ref="A234:X234"/>
    <mergeCell ref="N243:T243"/>
    <mergeCell ref="N236:T236"/>
    <mergeCell ref="W269:W270"/>
    <mergeCell ref="T269:T270"/>
    <mergeCell ref="N145:R145"/>
    <mergeCell ref="V269:V270"/>
    <mergeCell ref="A269:A270"/>
    <mergeCell ref="A46:M47"/>
    <mergeCell ref="A200:X200"/>
    <mergeCell ref="A147:M148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A193:X193"/>
    <mergeCell ref="A169:M170"/>
    <mergeCell ref="D80:E80"/>
    <mergeCell ref="N188:R188"/>
    <mergeCell ref="N66:R66"/>
    <mergeCell ref="N53:R53"/>
    <mergeCell ref="N222:T222"/>
    <mergeCell ref="N204:T204"/>
    <mergeCell ref="N87:R87"/>
    <mergeCell ref="N158:R158"/>
    <mergeCell ref="AE268:AF268"/>
    <mergeCell ref="D36:E36"/>
    <mergeCell ref="D7:L7"/>
    <mergeCell ref="N121:R121"/>
    <mergeCell ref="N115:R115"/>
    <mergeCell ref="D61:E61"/>
    <mergeCell ref="D254:E254"/>
    <mergeCell ref="A139:M140"/>
    <mergeCell ref="H10:L10"/>
    <mergeCell ref="A26:X26"/>
    <mergeCell ref="A164:M165"/>
    <mergeCell ref="N61:R61"/>
    <mergeCell ref="A100:X100"/>
    <mergeCell ref="A171:X171"/>
    <mergeCell ref="A219:X219"/>
    <mergeCell ref="N221:T221"/>
    <mergeCell ref="M17:M18"/>
    <mergeCell ref="A161:X161"/>
    <mergeCell ref="N132:R132"/>
    <mergeCell ref="S17:T17"/>
    <mergeCell ref="D181:E181"/>
    <mergeCell ref="N56:T56"/>
    <mergeCell ref="D116:E116"/>
    <mergeCell ref="N160:T160"/>
    <mergeCell ref="T5:U5"/>
    <mergeCell ref="N174:R174"/>
    <mergeCell ref="C269:C270"/>
    <mergeCell ref="D246:E246"/>
    <mergeCell ref="U17:U18"/>
    <mergeCell ref="N261:T261"/>
    <mergeCell ref="N90:T90"/>
    <mergeCell ref="A136:X136"/>
    <mergeCell ref="A192:X192"/>
    <mergeCell ref="A21:X21"/>
    <mergeCell ref="D248:E248"/>
    <mergeCell ref="N83:T83"/>
    <mergeCell ref="N77:R77"/>
    <mergeCell ref="T6:U9"/>
    <mergeCell ref="N91:T91"/>
    <mergeCell ref="A131:X131"/>
    <mergeCell ref="A259:M260"/>
    <mergeCell ref="N29:R29"/>
    <mergeCell ref="A203:M204"/>
    <mergeCell ref="A190:M191"/>
    <mergeCell ref="N202:R202"/>
    <mergeCell ref="N258:R258"/>
    <mergeCell ref="A6:C6"/>
    <mergeCell ref="D113:E113"/>
    <mergeCell ref="AD17:AD18"/>
    <mergeCell ref="N67:T67"/>
    <mergeCell ref="D88:E88"/>
    <mergeCell ref="N80:R80"/>
    <mergeCell ref="A228:X228"/>
    <mergeCell ref="N55:R55"/>
    <mergeCell ref="N126:R126"/>
    <mergeCell ref="D115:E115"/>
    <mergeCell ref="A172:X172"/>
    <mergeCell ref="A25:X25"/>
    <mergeCell ref="N133:T133"/>
    <mergeCell ref="A223:X223"/>
    <mergeCell ref="N198:T198"/>
    <mergeCell ref="D182:E182"/>
    <mergeCell ref="N163:R163"/>
    <mergeCell ref="N138:R138"/>
    <mergeCell ref="D188:E188"/>
    <mergeCell ref="N168:R168"/>
    <mergeCell ref="N89:R89"/>
    <mergeCell ref="D132:E132"/>
    <mergeCell ref="A205:X205"/>
    <mergeCell ref="A124:X124"/>
    <mergeCell ref="N231:R231"/>
    <mergeCell ref="D103:E103"/>
    <mergeCell ref="N41:T41"/>
    <mergeCell ref="G17:G18"/>
    <mergeCell ref="AG269:AG270"/>
    <mergeCell ref="N78:R78"/>
    <mergeCell ref="O11:P11"/>
    <mergeCell ref="A201:X201"/>
    <mergeCell ref="N241:R241"/>
    <mergeCell ref="J269:J270"/>
    <mergeCell ref="L269:L270"/>
    <mergeCell ref="Y268:AC268"/>
    <mergeCell ref="N259:T259"/>
    <mergeCell ref="N95:R95"/>
    <mergeCell ref="D138:E138"/>
    <mergeCell ref="N97:R97"/>
    <mergeCell ref="A149:X149"/>
    <mergeCell ref="N96:R96"/>
    <mergeCell ref="N183:T183"/>
    <mergeCell ref="A213:X213"/>
    <mergeCell ref="N104:T104"/>
    <mergeCell ref="N255:R255"/>
    <mergeCell ref="D96:E96"/>
    <mergeCell ref="N242:R242"/>
    <mergeCell ref="D53:E53"/>
    <mergeCell ref="A232:M233"/>
    <mergeCell ref="N71:R71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N237:T237"/>
    <mergeCell ref="N203:T203"/>
    <mergeCell ref="A106:X106"/>
    <mergeCell ref="D72:E72"/>
    <mergeCell ref="N122:T122"/>
    <mergeCell ref="D235:E235"/>
    <mergeCell ref="D255:E255"/>
    <mergeCell ref="N60:R60"/>
    <mergeCell ref="AE269:AE270"/>
    <mergeCell ref="N227:T227"/>
    <mergeCell ref="N164:T164"/>
    <mergeCell ref="A125:X125"/>
    <mergeCell ref="D5:E5"/>
    <mergeCell ref="O10:P10"/>
    <mergeCell ref="D8:L8"/>
    <mergeCell ref="A186:X186"/>
    <mergeCell ref="D37:E37"/>
    <mergeCell ref="N209:T209"/>
    <mergeCell ref="K269:K270"/>
    <mergeCell ref="N103:R103"/>
    <mergeCell ref="M269:M270"/>
    <mergeCell ref="A155:X155"/>
    <mergeCell ref="A93:X93"/>
    <mergeCell ref="N68:T68"/>
    <mergeCell ref="N46:T46"/>
    <mergeCell ref="P269:P270"/>
    <mergeCell ref="N184:T184"/>
    <mergeCell ref="A211:X211"/>
    <mergeCell ref="N181:R181"/>
    <mergeCell ref="D197:E197"/>
    <mergeCell ref="D253:E253"/>
    <mergeCell ref="A206:X206"/>
    <mergeCell ref="A135:X135"/>
    <mergeCell ref="N159:T159"/>
    <mergeCell ref="N134:T134"/>
    <mergeCell ref="D126:E126"/>
    <mergeCell ref="A243:M244"/>
    <mergeCell ref="A179:X179"/>
    <mergeCell ref="A236:M237"/>
    <mergeCell ref="N102:R102"/>
    <mergeCell ref="D1:F1"/>
    <mergeCell ref="N117:T117"/>
    <mergeCell ref="J17:J18"/>
    <mergeCell ref="D82:E82"/>
    <mergeCell ref="L17:L18"/>
    <mergeCell ref="D240:E240"/>
    <mergeCell ref="N17:R18"/>
    <mergeCell ref="O6:P6"/>
    <mergeCell ref="I17:I18"/>
    <mergeCell ref="T12:U12"/>
    <mergeCell ref="A23:M24"/>
    <mergeCell ref="A5:C5"/>
    <mergeCell ref="A17:A18"/>
    <mergeCell ref="A20:X20"/>
    <mergeCell ref="C17:C18"/>
    <mergeCell ref="K17:K18"/>
    <mergeCell ref="A112:X112"/>
    <mergeCell ref="N2:U3"/>
    <mergeCell ref="N207:R207"/>
    <mergeCell ref="D79:E79"/>
    <mergeCell ref="N157:R157"/>
    <mergeCell ref="D78:E78"/>
    <mergeCell ref="N28:R28"/>
    <mergeCell ref="D71:E71"/>
    <mergeCell ref="Z269:Z270"/>
    <mergeCell ref="A85:X85"/>
    <mergeCell ref="N127:R127"/>
    <mergeCell ref="N109:T109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N260:T260"/>
    <mergeCell ref="A90:M91"/>
    <mergeCell ref="N153:T153"/>
    <mergeCell ref="A56:M57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A154:X154"/>
    <mergeCell ref="N118:T118"/>
    <mergeCell ref="D145:E145"/>
    <mergeCell ref="N52:R52"/>
    <mergeCell ref="N39:R39"/>
    <mergeCell ref="D87:E87"/>
    <mergeCell ref="A156:X156"/>
    <mergeCell ref="N116:R116"/>
    <mergeCell ref="D168:E168"/>
    <mergeCell ref="N30:R30"/>
    <mergeCell ref="N148:T148"/>
    <mergeCell ref="N144:R144"/>
    <mergeCell ref="A69:X69"/>
    <mergeCell ref="D187:E187"/>
    <mergeCell ref="D174:E174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252:R252"/>
    <mergeCell ref="N81:R81"/>
    <mergeCell ref="T10:U10"/>
    <mergeCell ref="D195:E195"/>
    <mergeCell ref="D189:E189"/>
    <mergeCell ref="N266:T266"/>
    <mergeCell ref="D66:E66"/>
    <mergeCell ref="X269:X270"/>
    <mergeCell ref="A141:X141"/>
    <mergeCell ref="N24:T24"/>
    <mergeCell ref="H9:I9"/>
    <mergeCell ref="D45:E45"/>
    <mergeCell ref="W17:W18"/>
    <mergeCell ref="A226:M227"/>
    <mergeCell ref="R6:S9"/>
    <mergeCell ref="N36:R36"/>
    <mergeCell ref="A212:X212"/>
    <mergeCell ref="D208:E208"/>
    <mergeCell ref="A217:X217"/>
    <mergeCell ref="N216:T216"/>
    <mergeCell ref="D9:E9"/>
    <mergeCell ref="F9:G9"/>
    <mergeCell ref="A64:X64"/>
    <mergeCell ref="D38:E38"/>
    <mergeCell ref="A107:X107"/>
    <mergeCell ref="A178:X178"/>
    <mergeCell ref="N150:R150"/>
    <mergeCell ref="N32:T32"/>
    <mergeCell ref="A224:X224"/>
    <mergeCell ref="A104:M105"/>
    <mergeCell ref="N98:T98"/>
    <mergeCell ref="A59:X59"/>
    <mergeCell ref="D60:E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2024-03-01T14:03:05Z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