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F2859D-1CE3-4D23-9F68-EA3C64A830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W481" i="1" s="1"/>
  <c r="N475" i="1"/>
  <c r="V473" i="1"/>
  <c r="V472" i="1"/>
  <c r="W471" i="1"/>
  <c r="X471" i="1" s="1"/>
  <c r="N471" i="1"/>
  <c r="W470" i="1"/>
  <c r="N470" i="1"/>
  <c r="V468" i="1"/>
  <c r="V467" i="1"/>
  <c r="W466" i="1"/>
  <c r="X466" i="1" s="1"/>
  <c r="W465" i="1"/>
  <c r="X465" i="1" s="1"/>
  <c r="N465" i="1"/>
  <c r="W464" i="1"/>
  <c r="X464" i="1" s="1"/>
  <c r="N464" i="1"/>
  <c r="W463" i="1"/>
  <c r="X463" i="1" s="1"/>
  <c r="W462" i="1"/>
  <c r="X462" i="1" s="1"/>
  <c r="N462" i="1"/>
  <c r="W461" i="1"/>
  <c r="X461" i="1" s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W451" i="1"/>
  <c r="X451" i="1" s="1"/>
  <c r="N451" i="1"/>
  <c r="W450" i="1"/>
  <c r="X450" i="1" s="1"/>
  <c r="W449" i="1"/>
  <c r="X449" i="1" s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W429" i="1"/>
  <c r="X429" i="1" s="1"/>
  <c r="N429" i="1"/>
  <c r="V427" i="1"/>
  <c r="V426" i="1"/>
  <c r="W425" i="1"/>
  <c r="X425" i="1" s="1"/>
  <c r="N425" i="1"/>
  <c r="W424" i="1"/>
  <c r="W426" i="1" s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W410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N307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W245" i="1" s="1"/>
  <c r="N231" i="1"/>
  <c r="X230" i="1"/>
  <c r="W230" i="1"/>
  <c r="N230" i="1"/>
  <c r="V227" i="1"/>
  <c r="W226" i="1"/>
  <c r="V226" i="1"/>
  <c r="X225" i="1"/>
  <c r="W225" i="1"/>
  <c r="X224" i="1"/>
  <c r="W224" i="1"/>
  <c r="X223" i="1"/>
  <c r="W223" i="1"/>
  <c r="X222" i="1"/>
  <c r="W222" i="1"/>
  <c r="X221" i="1"/>
  <c r="W221" i="1"/>
  <c r="X220" i="1"/>
  <c r="X226" i="1" s="1"/>
  <c r="W220" i="1"/>
  <c r="L529" i="1" s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X201" i="1"/>
  <c r="W201" i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N172" i="1"/>
  <c r="W171" i="1"/>
  <c r="W175" i="1" s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N162" i="1"/>
  <c r="W161" i="1"/>
  <c r="X161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N149" i="1"/>
  <c r="W148" i="1"/>
  <c r="X148" i="1" s="1"/>
  <c r="N148" i="1"/>
  <c r="V145" i="1"/>
  <c r="V144" i="1"/>
  <c r="W143" i="1"/>
  <c r="X143" i="1" s="1"/>
  <c r="N143" i="1"/>
  <c r="W142" i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N89" i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N56" i="1"/>
  <c r="V53" i="1"/>
  <c r="V52" i="1"/>
  <c r="W51" i="1"/>
  <c r="X51" i="1" s="1"/>
  <c r="N51" i="1"/>
  <c r="W50" i="1"/>
  <c r="C529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248" i="1" l="1"/>
  <c r="X249" i="1" s="1"/>
  <c r="W249" i="1"/>
  <c r="D529" i="1"/>
  <c r="W118" i="1"/>
  <c r="W144" i="1"/>
  <c r="X439" i="1"/>
  <c r="X440" i="1" s="1"/>
  <c r="W440" i="1"/>
  <c r="X443" i="1"/>
  <c r="X444" i="1" s="1"/>
  <c r="W444" i="1"/>
  <c r="V519" i="1"/>
  <c r="W33" i="1"/>
  <c r="W93" i="1"/>
  <c r="W128" i="1"/>
  <c r="W157" i="1"/>
  <c r="W196" i="1"/>
  <c r="W376" i="1"/>
  <c r="X340" i="1"/>
  <c r="X256" i="1"/>
  <c r="X22" i="1"/>
  <c r="X23" i="1" s="1"/>
  <c r="X26" i="1"/>
  <c r="W34" i="1"/>
  <c r="X56" i="1"/>
  <c r="W60" i="1"/>
  <c r="W85" i="1"/>
  <c r="W92" i="1"/>
  <c r="W103" i="1"/>
  <c r="W119" i="1"/>
  <c r="X121" i="1"/>
  <c r="W129" i="1"/>
  <c r="F529" i="1"/>
  <c r="H529" i="1"/>
  <c r="W164" i="1"/>
  <c r="X171" i="1"/>
  <c r="W176" i="1"/>
  <c r="J529" i="1"/>
  <c r="W303" i="1"/>
  <c r="X316" i="1"/>
  <c r="X317" i="1" s="1"/>
  <c r="W317" i="1"/>
  <c r="X320" i="1"/>
  <c r="X321" i="1" s="1"/>
  <c r="W321" i="1"/>
  <c r="X326" i="1"/>
  <c r="X327" i="1" s="1"/>
  <c r="W327" i="1"/>
  <c r="X372" i="1"/>
  <c r="X376" i="1" s="1"/>
  <c r="W404" i="1"/>
  <c r="X406" i="1"/>
  <c r="X410" i="1" s="1"/>
  <c r="W467" i="1"/>
  <c r="X467" i="1"/>
  <c r="X475" i="1"/>
  <c r="X481" i="1" s="1"/>
  <c r="H9" i="1"/>
  <c r="A10" i="1"/>
  <c r="B529" i="1"/>
  <c r="V523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X57" i="1"/>
  <c r="W61" i="1"/>
  <c r="E529" i="1"/>
  <c r="X65" i="1"/>
  <c r="X85" i="1" s="1"/>
  <c r="W86" i="1"/>
  <c r="X89" i="1"/>
  <c r="X92" i="1" s="1"/>
  <c r="X95" i="1"/>
  <c r="X103" i="1" s="1"/>
  <c r="W104" i="1"/>
  <c r="X107" i="1"/>
  <c r="X118" i="1" s="1"/>
  <c r="X122" i="1"/>
  <c r="X128" i="1" s="1"/>
  <c r="X132" i="1"/>
  <c r="X136" i="1" s="1"/>
  <c r="W137" i="1"/>
  <c r="G529" i="1"/>
  <c r="X142" i="1"/>
  <c r="X144" i="1" s="1"/>
  <c r="W145" i="1"/>
  <c r="X149" i="1"/>
  <c r="X157" i="1" s="1"/>
  <c r="W158" i="1"/>
  <c r="I529" i="1"/>
  <c r="X162" i="1"/>
  <c r="X163" i="1" s="1"/>
  <c r="W163" i="1"/>
  <c r="X166" i="1"/>
  <c r="X168" i="1" s="1"/>
  <c r="W169" i="1"/>
  <c r="X172" i="1"/>
  <c r="X175" i="1" s="1"/>
  <c r="X178" i="1"/>
  <c r="X195" i="1" s="1"/>
  <c r="W195" i="1"/>
  <c r="X198" i="1"/>
  <c r="X202" i="1" s="1"/>
  <c r="W203" i="1"/>
  <c r="X206" i="1"/>
  <c r="X212" i="1" s="1"/>
  <c r="W212" i="1"/>
  <c r="X215" i="1"/>
  <c r="X216" i="1" s="1"/>
  <c r="W216" i="1"/>
  <c r="W227" i="1"/>
  <c r="W246" i="1"/>
  <c r="X231" i="1"/>
  <c r="X245" i="1" s="1"/>
  <c r="W256" i="1"/>
  <c r="W257" i="1"/>
  <c r="W268" i="1"/>
  <c r="X259" i="1"/>
  <c r="X268" i="1" s="1"/>
  <c r="W269" i="1"/>
  <c r="W274" i="1"/>
  <c r="X271" i="1"/>
  <c r="X274" i="1" s="1"/>
  <c r="W280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468" i="1"/>
  <c r="W473" i="1"/>
  <c r="X470" i="1"/>
  <c r="X472" i="1" s="1"/>
  <c r="W472" i="1"/>
  <c r="Q529" i="1"/>
  <c r="F9" i="1"/>
  <c r="J9" i="1"/>
  <c r="W52" i="1"/>
  <c r="W136" i="1"/>
  <c r="W213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X379" i="1"/>
  <c r="X380" i="1" s="1"/>
  <c r="W381" i="1"/>
  <c r="W388" i="1"/>
  <c r="X385" i="1"/>
  <c r="X387" i="1" s="1"/>
  <c r="S529" i="1"/>
  <c r="W387" i="1"/>
  <c r="W411" i="1"/>
  <c r="W414" i="1"/>
  <c r="X413" i="1"/>
  <c r="X414" i="1" s="1"/>
  <c r="W415" i="1"/>
  <c r="W420" i="1"/>
  <c r="X417" i="1"/>
  <c r="X420" i="1" s="1"/>
  <c r="W421" i="1"/>
  <c r="X430" i="1"/>
  <c r="X436" i="1" s="1"/>
  <c r="W436" i="1"/>
  <c r="V529" i="1"/>
  <c r="W496" i="1"/>
  <c r="X491" i="1"/>
  <c r="X496" i="1" s="1"/>
  <c r="W497" i="1"/>
  <c r="W509" i="1"/>
  <c r="X505" i="1"/>
  <c r="X509" i="1" s="1"/>
  <c r="W510" i="1"/>
  <c r="W520" i="1"/>
  <c r="W521" i="1"/>
  <c r="M529" i="1"/>
  <c r="U529" i="1"/>
  <c r="W328" i="1"/>
  <c r="X403" i="1"/>
  <c r="W403" i="1"/>
  <c r="T529" i="1"/>
  <c r="W427" i="1"/>
  <c r="X424" i="1"/>
  <c r="X426" i="1" s="1"/>
  <c r="W437" i="1"/>
  <c r="W482" i="1"/>
  <c r="W487" i="1"/>
  <c r="X484" i="1"/>
  <c r="X486" i="1" s="1"/>
  <c r="W517" i="1"/>
  <c r="X512" i="1"/>
  <c r="X517" i="1" s="1"/>
  <c r="W518" i="1"/>
  <c r="X60" i="1" l="1"/>
  <c r="W523" i="1"/>
  <c r="X524" i="1"/>
  <c r="W519" i="1"/>
  <c r="W522" i="1"/>
</calcChain>
</file>

<file path=xl/sharedStrings.xml><?xml version="1.0" encoding="utf-8"?>
<sst xmlns="http://schemas.openxmlformats.org/spreadsheetml/2006/main" count="2228" uniqueCount="734">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</sst>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89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4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3"/>
      <c r="P2" s="363"/>
      <c r="Q2" s="363"/>
      <c r="R2" s="363"/>
      <c r="S2" s="363"/>
      <c r="T2" s="363"/>
      <c r="U2" s="363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3"/>
      <c r="O3" s="363"/>
      <c r="P3" s="363"/>
      <c r="Q3" s="363"/>
      <c r="R3" s="363"/>
      <c r="S3" s="363"/>
      <c r="T3" s="363"/>
      <c r="U3" s="363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03" t="s">
        <v>8</v>
      </c>
      <c r="B5" s="371"/>
      <c r="C5" s="372"/>
      <c r="D5" s="402"/>
      <c r="E5" s="404"/>
      <c r="F5" s="678" t="s">
        <v>9</v>
      </c>
      <c r="G5" s="372"/>
      <c r="H5" s="402" t="s">
        <v>733</v>
      </c>
      <c r="I5" s="403"/>
      <c r="J5" s="403"/>
      <c r="K5" s="403"/>
      <c r="L5" s="404"/>
      <c r="N5" s="24" t="s">
        <v>10</v>
      </c>
      <c r="O5" s="614">
        <v>45355</v>
      </c>
      <c r="P5" s="460"/>
      <c r="R5" s="727" t="s">
        <v>11</v>
      </c>
      <c r="S5" s="374"/>
      <c r="T5" s="547" t="s">
        <v>12</v>
      </c>
      <c r="U5" s="460"/>
      <c r="Z5" s="51"/>
      <c r="AA5" s="51"/>
      <c r="AB5" s="51"/>
    </row>
    <row r="6" spans="1:29" s="350" customFormat="1" ht="24" customHeight="1" x14ac:dyDescent="0.2">
      <c r="A6" s="503" t="s">
        <v>13</v>
      </c>
      <c r="B6" s="371"/>
      <c r="C6" s="372"/>
      <c r="D6" s="640" t="s">
        <v>14</v>
      </c>
      <c r="E6" s="641"/>
      <c r="F6" s="641"/>
      <c r="G6" s="641"/>
      <c r="H6" s="641"/>
      <c r="I6" s="641"/>
      <c r="J6" s="641"/>
      <c r="K6" s="641"/>
      <c r="L6" s="460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425" t="s">
        <v>16</v>
      </c>
      <c r="S6" s="374"/>
      <c r="T6" s="553" t="s">
        <v>17</v>
      </c>
      <c r="U6" s="41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3"/>
      <c r="S7" s="374"/>
      <c r="T7" s="554"/>
      <c r="U7" s="555"/>
      <c r="Z7" s="51"/>
      <c r="AA7" s="51"/>
      <c r="AB7" s="51"/>
    </row>
    <row r="8" spans="1:29" s="350" customFormat="1" ht="25.5" customHeight="1" x14ac:dyDescent="0.2">
      <c r="A8" s="711" t="s">
        <v>18</v>
      </c>
      <c r="B8" s="365"/>
      <c r="C8" s="366"/>
      <c r="D8" s="465"/>
      <c r="E8" s="466"/>
      <c r="F8" s="466"/>
      <c r="G8" s="466"/>
      <c r="H8" s="466"/>
      <c r="I8" s="466"/>
      <c r="J8" s="466"/>
      <c r="K8" s="466"/>
      <c r="L8" s="467"/>
      <c r="N8" s="24" t="s">
        <v>19</v>
      </c>
      <c r="O8" s="459">
        <v>0.375</v>
      </c>
      <c r="P8" s="460"/>
      <c r="R8" s="363"/>
      <c r="S8" s="374"/>
      <c r="T8" s="554"/>
      <c r="U8" s="555"/>
      <c r="Z8" s="51"/>
      <c r="AA8" s="51"/>
      <c r="AB8" s="51"/>
    </row>
    <row r="9" spans="1:29" s="350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506"/>
      <c r="E9" s="378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N9" s="26" t="s">
        <v>20</v>
      </c>
      <c r="O9" s="614"/>
      <c r="P9" s="460"/>
      <c r="R9" s="363"/>
      <c r="S9" s="374"/>
      <c r="T9" s="556"/>
      <c r="U9" s="557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506"/>
      <c r="E10" s="378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628" t="str">
        <f>IFERROR(VLOOKUP($D$10,Proxy,2,FALSE),"")</f>
        <v/>
      </c>
      <c r="I10" s="363"/>
      <c r="J10" s="363"/>
      <c r="K10" s="363"/>
      <c r="L10" s="363"/>
      <c r="N10" s="26" t="s">
        <v>21</v>
      </c>
      <c r="O10" s="459"/>
      <c r="P10" s="460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9"/>
      <c r="P11" s="460"/>
      <c r="S11" s="24" t="s">
        <v>26</v>
      </c>
      <c r="T11" s="642" t="s">
        <v>27</v>
      </c>
      <c r="U11" s="64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39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N12" s="24" t="s">
        <v>29</v>
      </c>
      <c r="O12" s="635"/>
      <c r="P12" s="584"/>
      <c r="Q12" s="23"/>
      <c r="S12" s="24"/>
      <c r="T12" s="472"/>
      <c r="U12" s="363"/>
      <c r="Z12" s="51"/>
      <c r="AA12" s="51"/>
      <c r="AB12" s="51"/>
    </row>
    <row r="13" spans="1:29" s="350" customFormat="1" ht="23.25" customHeight="1" x14ac:dyDescent="0.2">
      <c r="A13" s="639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26"/>
      <c r="N13" s="26" t="s">
        <v>31</v>
      </c>
      <c r="O13" s="642"/>
      <c r="P13" s="64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39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29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2"/>
      <c r="N15" s="535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6"/>
      <c r="O16" s="536"/>
      <c r="P16" s="536"/>
      <c r="Q16" s="536"/>
      <c r="R16" s="53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6" t="s">
        <v>35</v>
      </c>
      <c r="B17" s="406" t="s">
        <v>36</v>
      </c>
      <c r="C17" s="524" t="s">
        <v>37</v>
      </c>
      <c r="D17" s="406" t="s">
        <v>38</v>
      </c>
      <c r="E17" s="485"/>
      <c r="F17" s="406" t="s">
        <v>39</v>
      </c>
      <c r="G17" s="406" t="s">
        <v>40</v>
      </c>
      <c r="H17" s="406" t="s">
        <v>41</v>
      </c>
      <c r="I17" s="406" t="s">
        <v>42</v>
      </c>
      <c r="J17" s="406" t="s">
        <v>43</v>
      </c>
      <c r="K17" s="406" t="s">
        <v>44</v>
      </c>
      <c r="L17" s="406" t="s">
        <v>45</v>
      </c>
      <c r="M17" s="406" t="s">
        <v>46</v>
      </c>
      <c r="N17" s="406" t="s">
        <v>47</v>
      </c>
      <c r="O17" s="484"/>
      <c r="P17" s="484"/>
      <c r="Q17" s="484"/>
      <c r="R17" s="485"/>
      <c r="S17" s="706" t="s">
        <v>48</v>
      </c>
      <c r="T17" s="372"/>
      <c r="U17" s="406" t="s">
        <v>49</v>
      </c>
      <c r="V17" s="406" t="s">
        <v>50</v>
      </c>
      <c r="W17" s="416" t="s">
        <v>51</v>
      </c>
      <c r="X17" s="406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8"/>
      <c r="BA17" s="430" t="s">
        <v>56</v>
      </c>
    </row>
    <row r="18" spans="1:53" ht="14.25" customHeight="1" x14ac:dyDescent="0.2">
      <c r="A18" s="407"/>
      <c r="B18" s="407"/>
      <c r="C18" s="407"/>
      <c r="D18" s="486"/>
      <c r="E18" s="488"/>
      <c r="F18" s="407"/>
      <c r="G18" s="407"/>
      <c r="H18" s="407"/>
      <c r="I18" s="407"/>
      <c r="J18" s="407"/>
      <c r="K18" s="407"/>
      <c r="L18" s="407"/>
      <c r="M18" s="407"/>
      <c r="N18" s="486"/>
      <c r="O18" s="487"/>
      <c r="P18" s="487"/>
      <c r="Q18" s="487"/>
      <c r="R18" s="488"/>
      <c r="S18" s="349" t="s">
        <v>57</v>
      </c>
      <c r="T18" s="349" t="s">
        <v>58</v>
      </c>
      <c r="U18" s="407"/>
      <c r="V18" s="407"/>
      <c r="W18" s="417"/>
      <c r="X18" s="407"/>
      <c r="Y18" s="618"/>
      <c r="Z18" s="618"/>
      <c r="AA18" s="441"/>
      <c r="AB18" s="442"/>
      <c r="AC18" s="443"/>
      <c r="AD18" s="509"/>
      <c r="BA18" s="363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400" t="s">
        <v>59</v>
      </c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48"/>
      <c r="Z20" s="348"/>
    </row>
    <row r="21" spans="1:53" ht="14.25" hidden="1" customHeight="1" x14ac:dyDescent="0.25">
      <c r="A21" s="362" t="s">
        <v>60</v>
      </c>
      <c r="B21" s="363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1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82"/>
      <c r="N23" s="364" t="s">
        <v>66</v>
      </c>
      <c r="O23" s="365"/>
      <c r="P23" s="365"/>
      <c r="Q23" s="365"/>
      <c r="R23" s="365"/>
      <c r="S23" s="365"/>
      <c r="T23" s="366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82"/>
      <c r="N24" s="364" t="s">
        <v>66</v>
      </c>
      <c r="O24" s="365"/>
      <c r="P24" s="365"/>
      <c r="Q24" s="365"/>
      <c r="R24" s="365"/>
      <c r="S24" s="365"/>
      <c r="T24" s="366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2" t="s">
        <v>68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7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1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82"/>
      <c r="N33" s="364" t="s">
        <v>66</v>
      </c>
      <c r="O33" s="365"/>
      <c r="P33" s="365"/>
      <c r="Q33" s="365"/>
      <c r="R33" s="365"/>
      <c r="S33" s="365"/>
      <c r="T33" s="366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3"/>
      <c r="B34" s="363"/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82"/>
      <c r="N34" s="364" t="s">
        <v>66</v>
      </c>
      <c r="O34" s="365"/>
      <c r="P34" s="365"/>
      <c r="Q34" s="365"/>
      <c r="R34" s="365"/>
      <c r="S34" s="365"/>
      <c r="T34" s="366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2" t="s">
        <v>83</v>
      </c>
      <c r="B35" s="363"/>
      <c r="C35" s="363"/>
      <c r="D35" s="363"/>
      <c r="E35" s="363"/>
      <c r="F35" s="363"/>
      <c r="G35" s="363"/>
      <c r="H35" s="363"/>
      <c r="I35" s="363"/>
      <c r="J35" s="363"/>
      <c r="K35" s="363"/>
      <c r="L35" s="363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1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82"/>
      <c r="N37" s="364" t="s">
        <v>66</v>
      </c>
      <c r="O37" s="365"/>
      <c r="P37" s="365"/>
      <c r="Q37" s="365"/>
      <c r="R37" s="365"/>
      <c r="S37" s="365"/>
      <c r="T37" s="366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3"/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82"/>
      <c r="N38" s="364" t="s">
        <v>66</v>
      </c>
      <c r="O38" s="365"/>
      <c r="P38" s="365"/>
      <c r="Q38" s="365"/>
      <c r="R38" s="365"/>
      <c r="S38" s="365"/>
      <c r="T38" s="366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2" t="s">
        <v>88</v>
      </c>
      <c r="B39" s="363"/>
      <c r="C39" s="363"/>
      <c r="D39" s="363"/>
      <c r="E39" s="363"/>
      <c r="F39" s="363"/>
      <c r="G39" s="363"/>
      <c r="H39" s="363"/>
      <c r="I39" s="363"/>
      <c r="J39" s="363"/>
      <c r="K39" s="363"/>
      <c r="L39" s="363"/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1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82"/>
      <c r="N41" s="364" t="s">
        <v>66</v>
      </c>
      <c r="O41" s="365"/>
      <c r="P41" s="365"/>
      <c r="Q41" s="365"/>
      <c r="R41" s="365"/>
      <c r="S41" s="365"/>
      <c r="T41" s="366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3"/>
      <c r="B42" s="363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82"/>
      <c r="N42" s="364" t="s">
        <v>66</v>
      </c>
      <c r="O42" s="365"/>
      <c r="P42" s="365"/>
      <c r="Q42" s="365"/>
      <c r="R42" s="365"/>
      <c r="S42" s="365"/>
      <c r="T42" s="366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2" t="s">
        <v>92</v>
      </c>
      <c r="B43" s="363"/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1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82"/>
      <c r="N45" s="364" t="s">
        <v>66</v>
      </c>
      <c r="O45" s="365"/>
      <c r="P45" s="365"/>
      <c r="Q45" s="365"/>
      <c r="R45" s="365"/>
      <c r="S45" s="365"/>
      <c r="T45" s="366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3"/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82"/>
      <c r="N46" s="364" t="s">
        <v>66</v>
      </c>
      <c r="O46" s="365"/>
      <c r="P46" s="365"/>
      <c r="Q46" s="365"/>
      <c r="R46" s="365"/>
      <c r="S46" s="365"/>
      <c r="T46" s="366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hidden="1" customHeight="1" x14ac:dyDescent="0.25">
      <c r="A48" s="400" t="s">
        <v>96</v>
      </c>
      <c r="B48" s="363"/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48"/>
      <c r="Z48" s="348"/>
    </row>
    <row r="49" spans="1:53" ht="14.25" hidden="1" customHeight="1" x14ac:dyDescent="0.25">
      <c r="A49" s="362" t="s">
        <v>97</v>
      </c>
      <c r="B49" s="363"/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153.75</v>
      </c>
      <c r="W50" s="353">
        <f>IFERROR(IF(V50="",0,CEILING((V50/$H50),1)*$H50),"")</f>
        <v>162</v>
      </c>
      <c r="X50" s="36">
        <f>IFERROR(IF(W50=0,"",ROUNDUP(W50/H50,0)*0.02175),"")</f>
        <v>0.32624999999999998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54</v>
      </c>
      <c r="W51" s="353">
        <f>IFERROR(IF(V51="",0,CEILING((V51/$H51),1)*$H51),"")</f>
        <v>54</v>
      </c>
      <c r="X51" s="36">
        <f>IFERROR(IF(W51=0,"",ROUNDUP(W51/H51,0)*0.00753),"")</f>
        <v>0.15060000000000001</v>
      </c>
      <c r="Y51" s="56"/>
      <c r="Z51" s="57"/>
      <c r="AD51" s="58"/>
      <c r="BA51" s="71" t="s">
        <v>1</v>
      </c>
    </row>
    <row r="52" spans="1:53" x14ac:dyDescent="0.2">
      <c r="A52" s="381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82"/>
      <c r="N52" s="364" t="s">
        <v>66</v>
      </c>
      <c r="O52" s="365"/>
      <c r="P52" s="365"/>
      <c r="Q52" s="365"/>
      <c r="R52" s="365"/>
      <c r="S52" s="365"/>
      <c r="T52" s="366"/>
      <c r="U52" s="37" t="s">
        <v>67</v>
      </c>
      <c r="V52" s="354">
        <f>IFERROR(V50/H50,"0")+IFERROR(V51/H51,"0")</f>
        <v>34.236111111111114</v>
      </c>
      <c r="W52" s="354">
        <f>IFERROR(W50/H50,"0")+IFERROR(W51/H51,"0")</f>
        <v>35</v>
      </c>
      <c r="X52" s="354">
        <f>IFERROR(IF(X50="",0,X50),"0")+IFERROR(IF(X51="",0,X51),"0")</f>
        <v>0.47685</v>
      </c>
      <c r="Y52" s="355"/>
      <c r="Z52" s="355"/>
    </row>
    <row r="53" spans="1:53" x14ac:dyDescent="0.2">
      <c r="A53" s="363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82"/>
      <c r="N53" s="364" t="s">
        <v>66</v>
      </c>
      <c r="O53" s="365"/>
      <c r="P53" s="365"/>
      <c r="Q53" s="365"/>
      <c r="R53" s="365"/>
      <c r="S53" s="365"/>
      <c r="T53" s="366"/>
      <c r="U53" s="37" t="s">
        <v>65</v>
      </c>
      <c r="V53" s="354">
        <f>IFERROR(SUM(V50:V51),"0")</f>
        <v>207.75</v>
      </c>
      <c r="W53" s="354">
        <f>IFERROR(SUM(W50:W51),"0")</f>
        <v>216</v>
      </c>
      <c r="X53" s="37"/>
      <c r="Y53" s="355"/>
      <c r="Z53" s="355"/>
    </row>
    <row r="54" spans="1:53" ht="16.5" hidden="1" customHeight="1" x14ac:dyDescent="0.25">
      <c r="A54" s="400" t="s">
        <v>104</v>
      </c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48"/>
      <c r="Z54" s="348"/>
    </row>
    <row r="55" spans="1:53" ht="14.25" hidden="1" customHeight="1" x14ac:dyDescent="0.25">
      <c r="A55" s="362" t="s">
        <v>105</v>
      </c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  <c r="X55" s="363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327</v>
      </c>
      <c r="W56" s="353">
        <f>IFERROR(IF(V56="",0,CEILING((V56/$H56),1)*$H56),"")</f>
        <v>334.8</v>
      </c>
      <c r="X56" s="36">
        <f>IFERROR(IF(W56=0,"",ROUNDUP(W56/H56,0)*0.02175),"")</f>
        <v>0.6742499999999999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340.2</v>
      </c>
      <c r="W58" s="353">
        <f>IFERROR(IF(V58="",0,CEILING((V58/$H58),1)*$H58),"")</f>
        <v>342</v>
      </c>
      <c r="X58" s="36">
        <f>IFERROR(IF(W58=0,"",ROUNDUP(W58/H58,0)*0.00937),"")</f>
        <v>0.71211999999999998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9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1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82"/>
      <c r="N60" s="364" t="s">
        <v>66</v>
      </c>
      <c r="O60" s="365"/>
      <c r="P60" s="365"/>
      <c r="Q60" s="365"/>
      <c r="R60" s="365"/>
      <c r="S60" s="365"/>
      <c r="T60" s="366"/>
      <c r="U60" s="37" t="s">
        <v>67</v>
      </c>
      <c r="V60" s="354">
        <f>IFERROR(V56/H56,"0")+IFERROR(V57/H57,"0")+IFERROR(V58/H58,"0")+IFERROR(V59/H59,"0")</f>
        <v>105.87777777777777</v>
      </c>
      <c r="W60" s="354">
        <f>IFERROR(W56/H56,"0")+IFERROR(W57/H57,"0")+IFERROR(W58/H58,"0")+IFERROR(W59/H59,"0")</f>
        <v>107</v>
      </c>
      <c r="X60" s="354">
        <f>IFERROR(IF(X56="",0,X56),"0")+IFERROR(IF(X57="",0,X57),"0")+IFERROR(IF(X58="",0,X58),"0")+IFERROR(IF(X59="",0,X59),"0")</f>
        <v>1.3863699999999999</v>
      </c>
      <c r="Y60" s="355"/>
      <c r="Z60" s="355"/>
    </row>
    <row r="61" spans="1:53" x14ac:dyDescent="0.2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82"/>
      <c r="N61" s="364" t="s">
        <v>66</v>
      </c>
      <c r="O61" s="365"/>
      <c r="P61" s="365"/>
      <c r="Q61" s="365"/>
      <c r="R61" s="365"/>
      <c r="S61" s="365"/>
      <c r="T61" s="366"/>
      <c r="U61" s="37" t="s">
        <v>65</v>
      </c>
      <c r="V61" s="354">
        <f>IFERROR(SUM(V56:V59),"0")</f>
        <v>667.2</v>
      </c>
      <c r="W61" s="354">
        <f>IFERROR(SUM(W56:W59),"0")</f>
        <v>676.8</v>
      </c>
      <c r="X61" s="37"/>
      <c r="Y61" s="355"/>
      <c r="Z61" s="355"/>
    </row>
    <row r="62" spans="1:53" ht="16.5" hidden="1" customHeight="1" x14ac:dyDescent="0.25">
      <c r="A62" s="400" t="s">
        <v>95</v>
      </c>
      <c r="B62" s="363"/>
      <c r="C62" s="363"/>
      <c r="D62" s="363"/>
      <c r="E62" s="363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  <c r="X62" s="363"/>
      <c r="Y62" s="348"/>
      <c r="Z62" s="348"/>
    </row>
    <row r="63" spans="1:53" ht="14.25" hidden="1" customHeight="1" x14ac:dyDescent="0.25">
      <c r="A63" s="362" t="s">
        <v>105</v>
      </c>
      <c r="B63" s="363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  <c r="X63" s="363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5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22.5</v>
      </c>
      <c r="W64" s="353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52">
        <v>33</v>
      </c>
      <c r="W66" s="353">
        <f t="shared" si="2"/>
        <v>33.599999999999994</v>
      </c>
      <c r="X66" s="36">
        <f t="shared" si="3"/>
        <v>6.5250000000000002E-2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192</v>
      </c>
      <c r="W68" s="353">
        <f t="shared" si="2"/>
        <v>194.4</v>
      </c>
      <c r="X68" s="36">
        <f t="shared" si="3"/>
        <v>0.39149999999999996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8">
        <v>4680115882133</v>
      </c>
      <c r="E69" s="359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27</v>
      </c>
      <c r="W69" s="353">
        <f t="shared" si="2"/>
        <v>33.599999999999994</v>
      </c>
      <c r="X69" s="36">
        <f t="shared" si="3"/>
        <v>6.5250000000000002E-2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8">
        <v>4680115882133</v>
      </c>
      <c r="E70" s="359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35.25</v>
      </c>
      <c r="W71" s="353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52">
        <v>145.6</v>
      </c>
      <c r="W72" s="353">
        <f t="shared" si="2"/>
        <v>148</v>
      </c>
      <c r="X72" s="36">
        <f t="shared" ref="X72:X78" si="4">IFERROR(IF(W72=0,"",ROUNDUP(W72/H72,0)*0.00937),"")</f>
        <v>0.34669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4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4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257.85000000000002</v>
      </c>
      <c r="W78" s="353">
        <f t="shared" si="2"/>
        <v>261</v>
      </c>
      <c r="X78" s="36">
        <f t="shared" si="4"/>
        <v>0.54345999999999994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33.6</v>
      </c>
      <c r="W79" s="353">
        <f t="shared" si="2"/>
        <v>35.200000000000003</v>
      </c>
      <c r="X79" s="36">
        <f>IFERROR(IF(W79=0,"",ROUNDUP(W79/H79,0)*0.00753),"")</f>
        <v>8.2830000000000001E-2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1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128.02500000000001</v>
      </c>
      <c r="W83" s="353">
        <f t="shared" si="2"/>
        <v>130.5</v>
      </c>
      <c r="X83" s="36">
        <f>IFERROR(IF(W83=0,"",ROUNDUP(W83/H83,0)*0.00937),"")</f>
        <v>0.27172999999999997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1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82"/>
      <c r="N85" s="364" t="s">
        <v>66</v>
      </c>
      <c r="O85" s="365"/>
      <c r="P85" s="365"/>
      <c r="Q85" s="365"/>
      <c r="R85" s="365"/>
      <c r="S85" s="365"/>
      <c r="T85" s="366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169.54384920634919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174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1.9223199999999998</v>
      </c>
      <c r="Y85" s="355"/>
      <c r="Z85" s="355"/>
    </row>
    <row r="86" spans="1:53" x14ac:dyDescent="0.2">
      <c r="A86" s="363"/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3"/>
      <c r="M86" s="382"/>
      <c r="N86" s="364" t="s">
        <v>66</v>
      </c>
      <c r="O86" s="365"/>
      <c r="P86" s="365"/>
      <c r="Q86" s="365"/>
      <c r="R86" s="365"/>
      <c r="S86" s="365"/>
      <c r="T86" s="366"/>
      <c r="U86" s="37" t="s">
        <v>65</v>
      </c>
      <c r="V86" s="354">
        <f>IFERROR(SUM(V64:V84),"0")</f>
        <v>874.82500000000005</v>
      </c>
      <c r="W86" s="354">
        <f>IFERROR(SUM(W64:W84),"0")</f>
        <v>905.90000000000009</v>
      </c>
      <c r="X86" s="37"/>
      <c r="Y86" s="355"/>
      <c r="Z86" s="355"/>
    </row>
    <row r="87" spans="1:53" ht="14.25" hidden="1" customHeight="1" x14ac:dyDescent="0.25">
      <c r="A87" s="362" t="s">
        <v>97</v>
      </c>
      <c r="B87" s="363"/>
      <c r="C87" s="363"/>
      <c r="D87" s="363"/>
      <c r="E87" s="363"/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  <c r="X87" s="363"/>
      <c r="Y87" s="347"/>
      <c r="Z87" s="347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7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81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82"/>
      <c r="N92" s="364" t="s">
        <v>66</v>
      </c>
      <c r="O92" s="365"/>
      <c r="P92" s="365"/>
      <c r="Q92" s="365"/>
      <c r="R92" s="365"/>
      <c r="S92" s="365"/>
      <c r="T92" s="366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63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82"/>
      <c r="N93" s="364" t="s">
        <v>66</v>
      </c>
      <c r="O93" s="365"/>
      <c r="P93" s="365"/>
      <c r="Q93" s="365"/>
      <c r="R93" s="365"/>
      <c r="S93" s="365"/>
      <c r="T93" s="366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62" t="s">
        <v>60</v>
      </c>
      <c r="B94" s="363"/>
      <c r="C94" s="363"/>
      <c r="D94" s="363"/>
      <c r="E94" s="363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47"/>
      <c r="Z94" s="347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7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45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26.774999999999999</v>
      </c>
      <c r="W101" s="353">
        <f t="shared" si="5"/>
        <v>28</v>
      </c>
      <c r="X101" s="36">
        <f>IFERROR(IF(W101=0,"",ROUNDUP(W101/H101,0)*0.00753),"")</f>
        <v>7.5300000000000006E-2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81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82"/>
      <c r="N103" s="364" t="s">
        <v>66</v>
      </c>
      <c r="O103" s="365"/>
      <c r="P103" s="365"/>
      <c r="Q103" s="365"/>
      <c r="R103" s="365"/>
      <c r="S103" s="365"/>
      <c r="T103" s="366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9.5625</v>
      </c>
      <c r="W103" s="354">
        <f>IFERROR(W95/H95,"0")+IFERROR(W96/H96,"0")+IFERROR(W97/H97,"0")+IFERROR(W98/H98,"0")+IFERROR(W99/H99,"0")+IFERROR(W100/H100,"0")+IFERROR(W101/H101,"0")+IFERROR(W102/H102,"0")</f>
        <v>10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7.5300000000000006E-2</v>
      </c>
      <c r="Y103" s="355"/>
      <c r="Z103" s="355"/>
    </row>
    <row r="104" spans="1:53" x14ac:dyDescent="0.2">
      <c r="A104" s="363"/>
      <c r="B104" s="363"/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  <c r="M104" s="382"/>
      <c r="N104" s="364" t="s">
        <v>66</v>
      </c>
      <c r="O104" s="365"/>
      <c r="P104" s="365"/>
      <c r="Q104" s="365"/>
      <c r="R104" s="365"/>
      <c r="S104" s="365"/>
      <c r="T104" s="366"/>
      <c r="U104" s="37" t="s">
        <v>65</v>
      </c>
      <c r="V104" s="354">
        <f>IFERROR(SUM(V95:V102),"0")</f>
        <v>26.774999999999999</v>
      </c>
      <c r="W104" s="354">
        <f>IFERROR(SUM(W95:W102),"0")</f>
        <v>28</v>
      </c>
      <c r="X104" s="37"/>
      <c r="Y104" s="355"/>
      <c r="Z104" s="355"/>
    </row>
    <row r="105" spans="1:53" ht="14.25" hidden="1" customHeight="1" x14ac:dyDescent="0.25">
      <c r="A105" s="362" t="s">
        <v>68</v>
      </c>
      <c r="B105" s="363"/>
      <c r="C105" s="363"/>
      <c r="D105" s="363"/>
      <c r="E105" s="363"/>
      <c r="F105" s="363"/>
      <c r="G105" s="363"/>
      <c r="H105" s="363"/>
      <c r="I105" s="363"/>
      <c r="J105" s="363"/>
      <c r="K105" s="363"/>
      <c r="L105" s="363"/>
      <c r="M105" s="363"/>
      <c r="N105" s="363"/>
      <c r="O105" s="363"/>
      <c r="P105" s="363"/>
      <c r="Q105" s="363"/>
      <c r="R105" s="363"/>
      <c r="S105" s="363"/>
      <c r="T105" s="363"/>
      <c r="U105" s="363"/>
      <c r="V105" s="363"/>
      <c r="W105" s="363"/>
      <c r="X105" s="363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8">
        <v>4607091386967</v>
      </c>
      <c r="E106" s="359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4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229.5</v>
      </c>
      <c r="W106" s="353">
        <f t="shared" ref="W106:W117" si="6">IFERROR(IF(V106="",0,CEILING((V106/$H106),1)*$H106),"")</f>
        <v>235.20000000000002</v>
      </c>
      <c r="X106" s="36">
        <f>IFERROR(IF(W106=0,"",ROUNDUP(W106/H106,0)*0.02175),"")</f>
        <v>0.60899999999999999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58">
        <v>4607091386967</v>
      </c>
      <c r="E107" s="359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5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115.5</v>
      </c>
      <c r="W108" s="353">
        <f t="shared" si="6"/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70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1"/>
      <c r="P109" s="361"/>
      <c r="Q109" s="361"/>
      <c r="R109" s="359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188</v>
      </c>
      <c r="O110" s="361"/>
      <c r="P110" s="361"/>
      <c r="Q110" s="361"/>
      <c r="R110" s="359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19.8</v>
      </c>
      <c r="W112" s="353">
        <f t="shared" si="6"/>
        <v>21.12</v>
      </c>
      <c r="X112" s="36">
        <f>IFERROR(IF(W112=0,"",ROUNDUP(W112/H112,0)*0.00753),"")</f>
        <v>6.0240000000000002E-2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112.455</v>
      </c>
      <c r="W113" s="353">
        <f t="shared" si="6"/>
        <v>113.4</v>
      </c>
      <c r="X113" s="36">
        <f>IFERROR(IF(W113=0,"",ROUNDUP(W113/H113,0)*0.00753),"")</f>
        <v>0.31625999999999999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30</v>
      </c>
      <c r="W116" s="353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1"/>
      <c r="B118" s="363"/>
      <c r="C118" s="363"/>
      <c r="D118" s="363"/>
      <c r="E118" s="363"/>
      <c r="F118" s="363"/>
      <c r="G118" s="363"/>
      <c r="H118" s="363"/>
      <c r="I118" s="363"/>
      <c r="J118" s="363"/>
      <c r="K118" s="363"/>
      <c r="L118" s="363"/>
      <c r="M118" s="382"/>
      <c r="N118" s="364" t="s">
        <v>66</v>
      </c>
      <c r="O118" s="365"/>
      <c r="P118" s="365"/>
      <c r="Q118" s="365"/>
      <c r="R118" s="365"/>
      <c r="S118" s="365"/>
      <c r="T118" s="366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100.22142857142856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102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1.3653</v>
      </c>
      <c r="Y118" s="355"/>
      <c r="Z118" s="355"/>
    </row>
    <row r="119" spans="1:53" x14ac:dyDescent="0.2">
      <c r="A119" s="363"/>
      <c r="B119" s="363"/>
      <c r="C119" s="363"/>
      <c r="D119" s="363"/>
      <c r="E119" s="363"/>
      <c r="F119" s="363"/>
      <c r="G119" s="363"/>
      <c r="H119" s="363"/>
      <c r="I119" s="363"/>
      <c r="J119" s="363"/>
      <c r="K119" s="363"/>
      <c r="L119" s="363"/>
      <c r="M119" s="382"/>
      <c r="N119" s="364" t="s">
        <v>66</v>
      </c>
      <c r="O119" s="365"/>
      <c r="P119" s="365"/>
      <c r="Q119" s="365"/>
      <c r="R119" s="365"/>
      <c r="S119" s="365"/>
      <c r="T119" s="366"/>
      <c r="U119" s="37" t="s">
        <v>65</v>
      </c>
      <c r="V119" s="354">
        <f>IFERROR(SUM(V106:V117),"0")</f>
        <v>507.255</v>
      </c>
      <c r="W119" s="354">
        <f>IFERROR(SUM(W106:W117),"0")</f>
        <v>517.32000000000005</v>
      </c>
      <c r="X119" s="37"/>
      <c r="Y119" s="355"/>
      <c r="Z119" s="355"/>
    </row>
    <row r="120" spans="1:53" ht="14.25" hidden="1" customHeight="1" x14ac:dyDescent="0.25">
      <c r="A120" s="362" t="s">
        <v>203</v>
      </c>
      <c r="B120" s="363"/>
      <c r="C120" s="363"/>
      <c r="D120" s="363"/>
      <c r="E120" s="363"/>
      <c r="F120" s="363"/>
      <c r="G120" s="363"/>
      <c r="H120" s="363"/>
      <c r="I120" s="363"/>
      <c r="J120" s="363"/>
      <c r="K120" s="363"/>
      <c r="L120" s="363"/>
      <c r="M120" s="363"/>
      <c r="N120" s="363"/>
      <c r="O120" s="363"/>
      <c r="P120" s="363"/>
      <c r="Q120" s="363"/>
      <c r="R120" s="363"/>
      <c r="S120" s="363"/>
      <c r="T120" s="363"/>
      <c r="U120" s="363"/>
      <c r="V120" s="363"/>
      <c r="W120" s="363"/>
      <c r="X120" s="363"/>
      <c r="Y120" s="347"/>
      <c r="Z120" s="347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4" t="s">
        <v>210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147</v>
      </c>
      <c r="W124" s="353">
        <f t="shared" si="7"/>
        <v>151.20000000000002</v>
      </c>
      <c r="X124" s="36">
        <f>IFERROR(IF(W124=0,"",ROUNDUP(W124/H124,0)*0.02175),"")</f>
        <v>0.39149999999999996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81"/>
      <c r="B128" s="363"/>
      <c r="C128" s="363"/>
      <c r="D128" s="363"/>
      <c r="E128" s="363"/>
      <c r="F128" s="363"/>
      <c r="G128" s="363"/>
      <c r="H128" s="363"/>
      <c r="I128" s="363"/>
      <c r="J128" s="363"/>
      <c r="K128" s="363"/>
      <c r="L128" s="363"/>
      <c r="M128" s="382"/>
      <c r="N128" s="364" t="s">
        <v>66</v>
      </c>
      <c r="O128" s="365"/>
      <c r="P128" s="365"/>
      <c r="Q128" s="365"/>
      <c r="R128" s="365"/>
      <c r="S128" s="365"/>
      <c r="T128" s="366"/>
      <c r="U128" s="37" t="s">
        <v>67</v>
      </c>
      <c r="V128" s="354">
        <f>IFERROR(V121/H121,"0")+IFERROR(V122/H122,"0")+IFERROR(V123/H123,"0")+IFERROR(V124/H124,"0")+IFERROR(V125/H125,"0")+IFERROR(V126/H126,"0")+IFERROR(V127/H127,"0")</f>
        <v>17.5</v>
      </c>
      <c r="W128" s="354">
        <f>IFERROR(W121/H121,"0")+IFERROR(W122/H122,"0")+IFERROR(W123/H123,"0")+IFERROR(W124/H124,"0")+IFERROR(W125/H125,"0")+IFERROR(W126/H126,"0")+IFERROR(W127/H127,"0")</f>
        <v>18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0.39149999999999996</v>
      </c>
      <c r="Y128" s="355"/>
      <c r="Z128" s="355"/>
    </row>
    <row r="129" spans="1:53" x14ac:dyDescent="0.2">
      <c r="A129" s="363"/>
      <c r="B129" s="363"/>
      <c r="C129" s="363"/>
      <c r="D129" s="363"/>
      <c r="E129" s="363"/>
      <c r="F129" s="363"/>
      <c r="G129" s="363"/>
      <c r="H129" s="363"/>
      <c r="I129" s="363"/>
      <c r="J129" s="363"/>
      <c r="K129" s="363"/>
      <c r="L129" s="363"/>
      <c r="M129" s="382"/>
      <c r="N129" s="364" t="s">
        <v>66</v>
      </c>
      <c r="O129" s="365"/>
      <c r="P129" s="365"/>
      <c r="Q129" s="365"/>
      <c r="R129" s="365"/>
      <c r="S129" s="365"/>
      <c r="T129" s="366"/>
      <c r="U129" s="37" t="s">
        <v>65</v>
      </c>
      <c r="V129" s="354">
        <f>IFERROR(SUM(V121:V127),"0")</f>
        <v>147</v>
      </c>
      <c r="W129" s="354">
        <f>IFERROR(SUM(W121:W127),"0")</f>
        <v>151.20000000000002</v>
      </c>
      <c r="X129" s="37"/>
      <c r="Y129" s="355"/>
      <c r="Z129" s="355"/>
    </row>
    <row r="130" spans="1:53" ht="16.5" hidden="1" customHeight="1" x14ac:dyDescent="0.25">
      <c r="A130" s="400" t="s">
        <v>217</v>
      </c>
      <c r="B130" s="363"/>
      <c r="C130" s="363"/>
      <c r="D130" s="363"/>
      <c r="E130" s="363"/>
      <c r="F130" s="363"/>
      <c r="G130" s="363"/>
      <c r="H130" s="363"/>
      <c r="I130" s="363"/>
      <c r="J130" s="363"/>
      <c r="K130" s="363"/>
      <c r="L130" s="363"/>
      <c r="M130" s="363"/>
      <c r="N130" s="363"/>
      <c r="O130" s="363"/>
      <c r="P130" s="363"/>
      <c r="Q130" s="363"/>
      <c r="R130" s="363"/>
      <c r="S130" s="363"/>
      <c r="T130" s="363"/>
      <c r="U130" s="363"/>
      <c r="V130" s="363"/>
      <c r="W130" s="363"/>
      <c r="X130" s="363"/>
      <c r="Y130" s="348"/>
      <c r="Z130" s="348"/>
    </row>
    <row r="131" spans="1:53" ht="14.25" hidden="1" customHeight="1" x14ac:dyDescent="0.25">
      <c r="A131" s="362" t="s">
        <v>68</v>
      </c>
      <c r="B131" s="363"/>
      <c r="C131" s="363"/>
      <c r="D131" s="363"/>
      <c r="E131" s="363"/>
      <c r="F131" s="363"/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347"/>
      <c r="Z131" s="347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390</v>
      </c>
      <c r="W133" s="353">
        <f>IFERROR(IF(V133="",0,CEILING((V133/$H133),1)*$H133),"")</f>
        <v>394.8</v>
      </c>
      <c r="X133" s="36">
        <f>IFERROR(IF(W133=0,"",ROUNDUP(W133/H133,0)*0.02175),"")</f>
        <v>1.0222499999999999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93.33</v>
      </c>
      <c r="W135" s="353">
        <f>IFERROR(IF(V135="",0,CEILING((V135/$H135),1)*$H135),"")</f>
        <v>94.5</v>
      </c>
      <c r="X135" s="36">
        <f>IFERROR(IF(W135=0,"",ROUNDUP(W135/H135,0)*0.00753),"")</f>
        <v>0.26355000000000001</v>
      </c>
      <c r="Y135" s="56"/>
      <c r="Z135" s="57"/>
      <c r="AD135" s="58"/>
      <c r="BA135" s="131" t="s">
        <v>1</v>
      </c>
    </row>
    <row r="136" spans="1:53" x14ac:dyDescent="0.2">
      <c r="A136" s="381"/>
      <c r="B136" s="363"/>
      <c r="C136" s="363"/>
      <c r="D136" s="363"/>
      <c r="E136" s="363"/>
      <c r="F136" s="363"/>
      <c r="G136" s="363"/>
      <c r="H136" s="363"/>
      <c r="I136" s="363"/>
      <c r="J136" s="363"/>
      <c r="K136" s="363"/>
      <c r="L136" s="363"/>
      <c r="M136" s="382"/>
      <c r="N136" s="364" t="s">
        <v>66</v>
      </c>
      <c r="O136" s="365"/>
      <c r="P136" s="365"/>
      <c r="Q136" s="365"/>
      <c r="R136" s="365"/>
      <c r="S136" s="365"/>
      <c r="T136" s="366"/>
      <c r="U136" s="37" t="s">
        <v>67</v>
      </c>
      <c r="V136" s="354">
        <f>IFERROR(V132/H132,"0")+IFERROR(V133/H133,"0")+IFERROR(V134/H134,"0")+IFERROR(V135/H135,"0")</f>
        <v>80.995238095238079</v>
      </c>
      <c r="W136" s="354">
        <f>IFERROR(W132/H132,"0")+IFERROR(W133/H133,"0")+IFERROR(W134/H134,"0")+IFERROR(W135/H135,"0")</f>
        <v>82</v>
      </c>
      <c r="X136" s="354">
        <f>IFERROR(IF(X132="",0,X132),"0")+IFERROR(IF(X133="",0,X133),"0")+IFERROR(IF(X134="",0,X134),"0")+IFERROR(IF(X135="",0,X135),"0")</f>
        <v>1.2857999999999998</v>
      </c>
      <c r="Y136" s="355"/>
      <c r="Z136" s="355"/>
    </row>
    <row r="137" spans="1:53" x14ac:dyDescent="0.2">
      <c r="A137" s="363"/>
      <c r="B137" s="363"/>
      <c r="C137" s="363"/>
      <c r="D137" s="363"/>
      <c r="E137" s="363"/>
      <c r="F137" s="363"/>
      <c r="G137" s="363"/>
      <c r="H137" s="363"/>
      <c r="I137" s="363"/>
      <c r="J137" s="363"/>
      <c r="K137" s="363"/>
      <c r="L137" s="363"/>
      <c r="M137" s="382"/>
      <c r="N137" s="364" t="s">
        <v>66</v>
      </c>
      <c r="O137" s="365"/>
      <c r="P137" s="365"/>
      <c r="Q137" s="365"/>
      <c r="R137" s="365"/>
      <c r="S137" s="365"/>
      <c r="T137" s="366"/>
      <c r="U137" s="37" t="s">
        <v>65</v>
      </c>
      <c r="V137" s="354">
        <f>IFERROR(SUM(V132:V135),"0")</f>
        <v>483.33</v>
      </c>
      <c r="W137" s="354">
        <f>IFERROR(SUM(W132:W135),"0")</f>
        <v>489.3</v>
      </c>
      <c r="X137" s="37"/>
      <c r="Y137" s="355"/>
      <c r="Z137" s="355"/>
    </row>
    <row r="138" spans="1:53" ht="27.75" hidden="1" customHeight="1" x14ac:dyDescent="0.2">
      <c r="A138" s="390" t="s">
        <v>225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48"/>
      <c r="Z138" s="48"/>
    </row>
    <row r="139" spans="1:53" ht="16.5" hidden="1" customHeight="1" x14ac:dyDescent="0.25">
      <c r="A139" s="400" t="s">
        <v>226</v>
      </c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3"/>
      <c r="P139" s="363"/>
      <c r="Q139" s="363"/>
      <c r="R139" s="363"/>
      <c r="S139" s="363"/>
      <c r="T139" s="363"/>
      <c r="U139" s="363"/>
      <c r="V139" s="363"/>
      <c r="W139" s="363"/>
      <c r="X139" s="363"/>
      <c r="Y139" s="348"/>
      <c r="Z139" s="348"/>
    </row>
    <row r="140" spans="1:53" ht="14.25" hidden="1" customHeight="1" x14ac:dyDescent="0.25">
      <c r="A140" s="362" t="s">
        <v>105</v>
      </c>
      <c r="B140" s="363"/>
      <c r="C140" s="363"/>
      <c r="D140" s="363"/>
      <c r="E140" s="363"/>
      <c r="F140" s="363"/>
      <c r="G140" s="363"/>
      <c r="H140" s="363"/>
      <c r="I140" s="363"/>
      <c r="J140" s="363"/>
      <c r="K140" s="363"/>
      <c r="L140" s="363"/>
      <c r="M140" s="363"/>
      <c r="N140" s="363"/>
      <c r="O140" s="363"/>
      <c r="P140" s="363"/>
      <c r="Q140" s="363"/>
      <c r="R140" s="363"/>
      <c r="S140" s="363"/>
      <c r="T140" s="363"/>
      <c r="U140" s="363"/>
      <c r="V140" s="363"/>
      <c r="W140" s="363"/>
      <c r="X140" s="363"/>
      <c r="Y140" s="347"/>
      <c r="Z140" s="347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1"/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82"/>
      <c r="N144" s="364" t="s">
        <v>66</v>
      </c>
      <c r="O144" s="365"/>
      <c r="P144" s="365"/>
      <c r="Q144" s="365"/>
      <c r="R144" s="365"/>
      <c r="S144" s="365"/>
      <c r="T144" s="366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63"/>
      <c r="B145" s="363"/>
      <c r="C145" s="363"/>
      <c r="D145" s="363"/>
      <c r="E145" s="363"/>
      <c r="F145" s="363"/>
      <c r="G145" s="363"/>
      <c r="H145" s="363"/>
      <c r="I145" s="363"/>
      <c r="J145" s="363"/>
      <c r="K145" s="363"/>
      <c r="L145" s="363"/>
      <c r="M145" s="382"/>
      <c r="N145" s="364" t="s">
        <v>66</v>
      </c>
      <c r="O145" s="365"/>
      <c r="P145" s="365"/>
      <c r="Q145" s="365"/>
      <c r="R145" s="365"/>
      <c r="S145" s="365"/>
      <c r="T145" s="366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0" t="s">
        <v>233</v>
      </c>
      <c r="B146" s="363"/>
      <c r="C146" s="363"/>
      <c r="D146" s="363"/>
      <c r="E146" s="363"/>
      <c r="F146" s="363"/>
      <c r="G146" s="363"/>
      <c r="H146" s="363"/>
      <c r="I146" s="363"/>
      <c r="J146" s="363"/>
      <c r="K146" s="363"/>
      <c r="L146" s="363"/>
      <c r="M146" s="363"/>
      <c r="N146" s="363"/>
      <c r="O146" s="363"/>
      <c r="P146" s="363"/>
      <c r="Q146" s="363"/>
      <c r="R146" s="363"/>
      <c r="S146" s="363"/>
      <c r="T146" s="363"/>
      <c r="U146" s="363"/>
      <c r="V146" s="363"/>
      <c r="W146" s="363"/>
      <c r="X146" s="363"/>
      <c r="Y146" s="348"/>
      <c r="Z146" s="348"/>
    </row>
    <row r="147" spans="1:53" ht="14.25" hidden="1" customHeight="1" x14ac:dyDescent="0.25">
      <c r="A147" s="362" t="s">
        <v>60</v>
      </c>
      <c r="B147" s="363"/>
      <c r="C147" s="363"/>
      <c r="D147" s="363"/>
      <c r="E147" s="363"/>
      <c r="F147" s="363"/>
      <c r="G147" s="363"/>
      <c r="H147" s="363"/>
      <c r="I147" s="363"/>
      <c r="J147" s="363"/>
      <c r="K147" s="363"/>
      <c r="L147" s="363"/>
      <c r="M147" s="363"/>
      <c r="N147" s="363"/>
      <c r="O147" s="363"/>
      <c r="P147" s="363"/>
      <c r="Q147" s="363"/>
      <c r="R147" s="363"/>
      <c r="S147" s="363"/>
      <c r="T147" s="363"/>
      <c r="U147" s="363"/>
      <c r="V147" s="363"/>
      <c r="W147" s="363"/>
      <c r="X147" s="363"/>
      <c r="Y147" s="347"/>
      <c r="Z147" s="347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84</v>
      </c>
      <c r="W151" s="353">
        <f t="shared" si="8"/>
        <v>84</v>
      </c>
      <c r="X151" s="36">
        <f>IFERROR(IF(W151=0,"",ROUNDUP(W151/H151,0)*0.00502),"")</f>
        <v>0.20080000000000001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98.699999999999989</v>
      </c>
      <c r="W153" s="353">
        <f t="shared" si="8"/>
        <v>98.7</v>
      </c>
      <c r="X153" s="36">
        <f>IFERROR(IF(W153=0,"",ROUNDUP(W153/H153,0)*0.00502),"")</f>
        <v>0.23594000000000001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98.699999999999989</v>
      </c>
      <c r="W154" s="353">
        <f t="shared" si="8"/>
        <v>98.7</v>
      </c>
      <c r="X154" s="36">
        <f>IFERROR(IF(W154=0,"",ROUNDUP(W154/H154,0)*0.00502),"")</f>
        <v>0.23594000000000001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4.2</v>
      </c>
      <c r="W156" s="353">
        <f t="shared" si="8"/>
        <v>5.04</v>
      </c>
      <c r="X156" s="36">
        <f>IFERROR(IF(W156=0,"",ROUNDUP(W156/H156,0)*0.00502),"")</f>
        <v>1.506E-2</v>
      </c>
      <c r="Y156" s="56"/>
      <c r="Z156" s="57"/>
      <c r="AD156" s="58"/>
      <c r="BA156" s="143" t="s">
        <v>1</v>
      </c>
    </row>
    <row r="157" spans="1:53" x14ac:dyDescent="0.2">
      <c r="A157" s="381"/>
      <c r="B157" s="363"/>
      <c r="C157" s="363"/>
      <c r="D157" s="363"/>
      <c r="E157" s="363"/>
      <c r="F157" s="363"/>
      <c r="G157" s="363"/>
      <c r="H157" s="363"/>
      <c r="I157" s="363"/>
      <c r="J157" s="363"/>
      <c r="K157" s="363"/>
      <c r="L157" s="363"/>
      <c r="M157" s="382"/>
      <c r="N157" s="364" t="s">
        <v>66</v>
      </c>
      <c r="O157" s="365"/>
      <c r="P157" s="365"/>
      <c r="Q157" s="365"/>
      <c r="R157" s="365"/>
      <c r="S157" s="365"/>
      <c r="T157" s="366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136.5</v>
      </c>
      <c r="W157" s="354">
        <f>IFERROR(W148/H148,"0")+IFERROR(W149/H149,"0")+IFERROR(W150/H150,"0")+IFERROR(W151/H151,"0")+IFERROR(W152/H152,"0")+IFERROR(W153/H153,"0")+IFERROR(W154/H154,"0")+IFERROR(W155/H155,"0")+IFERROR(W156/H156,"0")</f>
        <v>137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0.68774000000000002</v>
      </c>
      <c r="Y157" s="355"/>
      <c r="Z157" s="355"/>
    </row>
    <row r="158" spans="1:53" x14ac:dyDescent="0.2">
      <c r="A158" s="363"/>
      <c r="B158" s="363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82"/>
      <c r="N158" s="364" t="s">
        <v>66</v>
      </c>
      <c r="O158" s="365"/>
      <c r="P158" s="365"/>
      <c r="Q158" s="365"/>
      <c r="R158" s="365"/>
      <c r="S158" s="365"/>
      <c r="T158" s="366"/>
      <c r="U158" s="37" t="s">
        <v>65</v>
      </c>
      <c r="V158" s="354">
        <f>IFERROR(SUM(V148:V156),"0")</f>
        <v>285.59999999999997</v>
      </c>
      <c r="W158" s="354">
        <f>IFERROR(SUM(W148:W156),"0")</f>
        <v>286.44</v>
      </c>
      <c r="X158" s="37"/>
      <c r="Y158" s="355"/>
      <c r="Z158" s="355"/>
    </row>
    <row r="159" spans="1:53" ht="16.5" hidden="1" customHeight="1" x14ac:dyDescent="0.25">
      <c r="A159" s="400" t="s">
        <v>252</v>
      </c>
      <c r="B159" s="363"/>
      <c r="C159" s="363"/>
      <c r="D159" s="363"/>
      <c r="E159" s="363"/>
      <c r="F159" s="363"/>
      <c r="G159" s="363"/>
      <c r="H159" s="363"/>
      <c r="I159" s="363"/>
      <c r="J159" s="363"/>
      <c r="K159" s="363"/>
      <c r="L159" s="363"/>
      <c r="M159" s="363"/>
      <c r="N159" s="363"/>
      <c r="O159" s="363"/>
      <c r="P159" s="363"/>
      <c r="Q159" s="363"/>
      <c r="R159" s="363"/>
      <c r="S159" s="363"/>
      <c r="T159" s="363"/>
      <c r="U159" s="363"/>
      <c r="V159" s="363"/>
      <c r="W159" s="363"/>
      <c r="X159" s="363"/>
      <c r="Y159" s="348"/>
      <c r="Z159" s="348"/>
    </row>
    <row r="160" spans="1:53" ht="14.25" hidden="1" customHeight="1" x14ac:dyDescent="0.25">
      <c r="A160" s="362" t="s">
        <v>105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47"/>
      <c r="Z160" s="347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1"/>
      <c r="B163" s="363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82"/>
      <c r="N163" s="364" t="s">
        <v>66</v>
      </c>
      <c r="O163" s="365"/>
      <c r="P163" s="365"/>
      <c r="Q163" s="365"/>
      <c r="R163" s="365"/>
      <c r="S163" s="365"/>
      <c r="T163" s="366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63"/>
      <c r="B164" s="363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82"/>
      <c r="N164" s="364" t="s">
        <v>66</v>
      </c>
      <c r="O164" s="365"/>
      <c r="P164" s="365"/>
      <c r="Q164" s="365"/>
      <c r="R164" s="365"/>
      <c r="S164" s="365"/>
      <c r="T164" s="366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62" t="s">
        <v>97</v>
      </c>
      <c r="B165" s="363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3"/>
      <c r="N165" s="363"/>
      <c r="O165" s="363"/>
      <c r="P165" s="363"/>
      <c r="Q165" s="363"/>
      <c r="R165" s="363"/>
      <c r="S165" s="363"/>
      <c r="T165" s="363"/>
      <c r="U165" s="363"/>
      <c r="V165" s="363"/>
      <c r="W165" s="363"/>
      <c r="X165" s="363"/>
      <c r="Y165" s="347"/>
      <c r="Z165" s="347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1"/>
      <c r="B168" s="363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82"/>
      <c r="N168" s="364" t="s">
        <v>66</v>
      </c>
      <c r="O168" s="365"/>
      <c r="P168" s="365"/>
      <c r="Q168" s="365"/>
      <c r="R168" s="365"/>
      <c r="S168" s="365"/>
      <c r="T168" s="366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63"/>
      <c r="B169" s="363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82"/>
      <c r="N169" s="364" t="s">
        <v>66</v>
      </c>
      <c r="O169" s="365"/>
      <c r="P169" s="365"/>
      <c r="Q169" s="365"/>
      <c r="R169" s="365"/>
      <c r="S169" s="365"/>
      <c r="T169" s="366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62" t="s">
        <v>60</v>
      </c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47"/>
      <c r="Z170" s="347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231</v>
      </c>
      <c r="W171" s="353">
        <f>IFERROR(IF(V171="",0,CEILING((V171/$H171),1)*$H171),"")</f>
        <v>232.20000000000002</v>
      </c>
      <c r="X171" s="36">
        <f>IFERROR(IF(W171=0,"",ROUNDUP(W171/H171,0)*0.00937),"")</f>
        <v>0.40290999999999999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201</v>
      </c>
      <c r="W172" s="353">
        <f>IFERROR(IF(V172="",0,CEILING((V172/$H172),1)*$H172),"")</f>
        <v>205.20000000000002</v>
      </c>
      <c r="X172" s="36">
        <f>IFERROR(IF(W172=0,"",ROUNDUP(W172/H172,0)*0.00937),"")</f>
        <v>0.35605999999999999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210</v>
      </c>
      <c r="W173" s="353">
        <f>IFERROR(IF(V173="",0,CEILING((V173/$H173),1)*$H173),"")</f>
        <v>210.60000000000002</v>
      </c>
      <c r="X173" s="36">
        <f>IFERROR(IF(W173=0,"",ROUNDUP(W173/H173,0)*0.00937),"")</f>
        <v>0.36542999999999998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146</v>
      </c>
      <c r="W174" s="353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x14ac:dyDescent="0.2">
      <c r="A175" s="381"/>
      <c r="B175" s="363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82"/>
      <c r="N175" s="364" t="s">
        <v>66</v>
      </c>
      <c r="O175" s="365"/>
      <c r="P175" s="365"/>
      <c r="Q175" s="365"/>
      <c r="R175" s="365"/>
      <c r="S175" s="365"/>
      <c r="T175" s="366"/>
      <c r="U175" s="37" t="s">
        <v>67</v>
      </c>
      <c r="V175" s="354">
        <f>IFERROR(V171/H171,"0")+IFERROR(V172/H172,"0")+IFERROR(V173/H173,"0")+IFERROR(V174/H174,"0")</f>
        <v>145.92592592592592</v>
      </c>
      <c r="W175" s="354">
        <f>IFERROR(W171/H171,"0")+IFERROR(W172/H172,"0")+IFERROR(W173/H173,"0")+IFERROR(W174/H174,"0")</f>
        <v>148</v>
      </c>
      <c r="X175" s="354">
        <f>IFERROR(IF(X171="",0,X171),"0")+IFERROR(IF(X172="",0,X172),"0")+IFERROR(IF(X173="",0,X173),"0")+IFERROR(IF(X174="",0,X174),"0")</f>
        <v>1.3867599999999998</v>
      </c>
      <c r="Y175" s="355"/>
      <c r="Z175" s="355"/>
    </row>
    <row r="176" spans="1:53" x14ac:dyDescent="0.2">
      <c r="A176" s="363"/>
      <c r="B176" s="363"/>
      <c r="C176" s="363"/>
      <c r="D176" s="363"/>
      <c r="E176" s="363"/>
      <c r="F176" s="363"/>
      <c r="G176" s="363"/>
      <c r="H176" s="363"/>
      <c r="I176" s="363"/>
      <c r="J176" s="363"/>
      <c r="K176" s="363"/>
      <c r="L176" s="363"/>
      <c r="M176" s="382"/>
      <c r="N176" s="364" t="s">
        <v>66</v>
      </c>
      <c r="O176" s="365"/>
      <c r="P176" s="365"/>
      <c r="Q176" s="365"/>
      <c r="R176" s="365"/>
      <c r="S176" s="365"/>
      <c r="T176" s="366"/>
      <c r="U176" s="37" t="s">
        <v>65</v>
      </c>
      <c r="V176" s="354">
        <f>IFERROR(SUM(V171:V174),"0")</f>
        <v>788</v>
      </c>
      <c r="W176" s="354">
        <f>IFERROR(SUM(W171:W174),"0")</f>
        <v>799.2</v>
      </c>
      <c r="X176" s="37"/>
      <c r="Y176" s="355"/>
      <c r="Z176" s="355"/>
    </row>
    <row r="177" spans="1:53" ht="14.25" hidden="1" customHeight="1" x14ac:dyDescent="0.25">
      <c r="A177" s="362" t="s">
        <v>68</v>
      </c>
      <c r="B177" s="363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  <c r="N177" s="363"/>
      <c r="O177" s="363"/>
      <c r="P177" s="363"/>
      <c r="Q177" s="363"/>
      <c r="R177" s="363"/>
      <c r="S177" s="363"/>
      <c r="T177" s="363"/>
      <c r="U177" s="363"/>
      <c r="V177" s="363"/>
      <c r="W177" s="363"/>
      <c r="X177" s="363"/>
      <c r="Y177" s="347"/>
      <c r="Z177" s="347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22.5</v>
      </c>
      <c r="W179" s="353">
        <f t="shared" si="9"/>
        <v>26.099999999999998</v>
      </c>
      <c r="X179" s="36">
        <f>IFERROR(IF(W179=0,"",ROUNDUP(W179/H179,0)*0.02175),"")</f>
        <v>6.5250000000000002E-2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94.56</v>
      </c>
      <c r="W184" s="353">
        <f t="shared" si="9"/>
        <v>96</v>
      </c>
      <c r="X184" s="36">
        <f>IFERROR(IF(W184=0,"",ROUNDUP(W184/H184,0)*0.00753),"")</f>
        <v>0.30120000000000002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152</v>
      </c>
      <c r="W186" s="353">
        <f t="shared" si="9"/>
        <v>153.6</v>
      </c>
      <c r="X186" s="36">
        <f>IFERROR(IF(W186=0,"",ROUNDUP(W186/H186,0)*0.00753),"")</f>
        <v>0.48192000000000002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213.2</v>
      </c>
      <c r="W188" s="353">
        <f t="shared" si="9"/>
        <v>213.6</v>
      </c>
      <c r="X188" s="36">
        <f t="shared" ref="X188:X194" si="10">IFERROR(IF(W188=0,"",ROUNDUP(W188/H188,0)*0.00753),"")</f>
        <v>0.67017000000000004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195.6</v>
      </c>
      <c r="W190" s="353">
        <f t="shared" si="9"/>
        <v>196.79999999999998</v>
      </c>
      <c r="X190" s="36">
        <f t="shared" si="10"/>
        <v>0.61746000000000001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5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30</v>
      </c>
      <c r="W193" s="353">
        <f t="shared" si="9"/>
        <v>31.2</v>
      </c>
      <c r="X193" s="36">
        <f t="shared" si="10"/>
        <v>9.7890000000000005E-2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189.2</v>
      </c>
      <c r="W194" s="353">
        <f t="shared" si="9"/>
        <v>189.6</v>
      </c>
      <c r="X194" s="36">
        <f t="shared" si="10"/>
        <v>0.59487000000000001</v>
      </c>
      <c r="Y194" s="56"/>
      <c r="Z194" s="57"/>
      <c r="AD194" s="58"/>
      <c r="BA194" s="168" t="s">
        <v>1</v>
      </c>
    </row>
    <row r="195" spans="1:53" x14ac:dyDescent="0.2">
      <c r="A195" s="381"/>
      <c r="B195" s="363"/>
      <c r="C195" s="363"/>
      <c r="D195" s="363"/>
      <c r="E195" s="363"/>
      <c r="F195" s="363"/>
      <c r="G195" s="363"/>
      <c r="H195" s="363"/>
      <c r="I195" s="363"/>
      <c r="J195" s="363"/>
      <c r="K195" s="363"/>
      <c r="L195" s="363"/>
      <c r="M195" s="382"/>
      <c r="N195" s="364" t="s">
        <v>66</v>
      </c>
      <c r="O195" s="365"/>
      <c r="P195" s="365"/>
      <c r="Q195" s="365"/>
      <c r="R195" s="365"/>
      <c r="S195" s="365"/>
      <c r="T195" s="366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366.98620689655172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370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2.8287599999999999</v>
      </c>
      <c r="Y195" s="355"/>
      <c r="Z195" s="355"/>
    </row>
    <row r="196" spans="1:53" x14ac:dyDescent="0.2">
      <c r="A196" s="363"/>
      <c r="B196" s="363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82"/>
      <c r="N196" s="364" t="s">
        <v>66</v>
      </c>
      <c r="O196" s="365"/>
      <c r="P196" s="365"/>
      <c r="Q196" s="365"/>
      <c r="R196" s="365"/>
      <c r="S196" s="365"/>
      <c r="T196" s="366"/>
      <c r="U196" s="37" t="s">
        <v>65</v>
      </c>
      <c r="V196" s="354">
        <f>IFERROR(SUM(V178:V194),"0")</f>
        <v>897.06</v>
      </c>
      <c r="W196" s="354">
        <f>IFERROR(SUM(W178:W194),"0")</f>
        <v>906.9</v>
      </c>
      <c r="X196" s="37"/>
      <c r="Y196" s="355"/>
      <c r="Z196" s="355"/>
    </row>
    <row r="197" spans="1:53" ht="14.25" hidden="1" customHeight="1" x14ac:dyDescent="0.25">
      <c r="A197" s="362" t="s">
        <v>203</v>
      </c>
      <c r="B197" s="363"/>
      <c r="C197" s="363"/>
      <c r="D197" s="363"/>
      <c r="E197" s="363"/>
      <c r="F197" s="363"/>
      <c r="G197" s="363"/>
      <c r="H197" s="363"/>
      <c r="I197" s="363"/>
      <c r="J197" s="363"/>
      <c r="K197" s="363"/>
      <c r="L197" s="363"/>
      <c r="M197" s="363"/>
      <c r="N197" s="363"/>
      <c r="O197" s="363"/>
      <c r="P197" s="363"/>
      <c r="Q197" s="363"/>
      <c r="R197" s="363"/>
      <c r="S197" s="363"/>
      <c r="T197" s="363"/>
      <c r="U197" s="363"/>
      <c r="V197" s="363"/>
      <c r="W197" s="363"/>
      <c r="X197" s="363"/>
      <c r="Y197" s="347"/>
      <c r="Z197" s="347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75.600000000000009</v>
      </c>
      <c r="W200" s="353">
        <f>IFERROR(IF(V200="",0,CEILING((V200/$H200),1)*$H200),"")</f>
        <v>76.8</v>
      </c>
      <c r="X200" s="36">
        <f>IFERROR(IF(W200=0,"",ROUNDUP(W200/H200,0)*0.00753),"")</f>
        <v>0.24096000000000001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68.400000000000006</v>
      </c>
      <c r="W201" s="353">
        <f>IFERROR(IF(V201="",0,CEILING((V201/$H201),1)*$H201),"")</f>
        <v>69.599999999999994</v>
      </c>
      <c r="X201" s="36">
        <f>IFERROR(IF(W201=0,"",ROUNDUP(W201/H201,0)*0.00753),"")</f>
        <v>0.21837000000000001</v>
      </c>
      <c r="Y201" s="56"/>
      <c r="Z201" s="57"/>
      <c r="AD201" s="58"/>
      <c r="BA201" s="172" t="s">
        <v>1</v>
      </c>
    </row>
    <row r="202" spans="1:53" x14ac:dyDescent="0.2">
      <c r="A202" s="381"/>
      <c r="B202" s="363"/>
      <c r="C202" s="363"/>
      <c r="D202" s="363"/>
      <c r="E202" s="363"/>
      <c r="F202" s="363"/>
      <c r="G202" s="363"/>
      <c r="H202" s="363"/>
      <c r="I202" s="363"/>
      <c r="J202" s="363"/>
      <c r="K202" s="363"/>
      <c r="L202" s="363"/>
      <c r="M202" s="382"/>
      <c r="N202" s="364" t="s">
        <v>66</v>
      </c>
      <c r="O202" s="365"/>
      <c r="P202" s="365"/>
      <c r="Q202" s="365"/>
      <c r="R202" s="365"/>
      <c r="S202" s="365"/>
      <c r="T202" s="366"/>
      <c r="U202" s="37" t="s">
        <v>67</v>
      </c>
      <c r="V202" s="354">
        <f>IFERROR(V198/H198,"0")+IFERROR(V199/H199,"0")+IFERROR(V200/H200,"0")+IFERROR(V201/H201,"0")</f>
        <v>60.000000000000007</v>
      </c>
      <c r="W202" s="354">
        <f>IFERROR(W198/H198,"0")+IFERROR(W199/H199,"0")+IFERROR(W200/H200,"0")+IFERROR(W201/H201,"0")</f>
        <v>61</v>
      </c>
      <c r="X202" s="354">
        <f>IFERROR(IF(X198="",0,X198),"0")+IFERROR(IF(X199="",0,X199),"0")+IFERROR(IF(X200="",0,X200),"0")+IFERROR(IF(X201="",0,X201),"0")</f>
        <v>0.45933000000000002</v>
      </c>
      <c r="Y202" s="355"/>
      <c r="Z202" s="355"/>
    </row>
    <row r="203" spans="1:53" x14ac:dyDescent="0.2">
      <c r="A203" s="363"/>
      <c r="B203" s="363"/>
      <c r="C203" s="363"/>
      <c r="D203" s="363"/>
      <c r="E203" s="363"/>
      <c r="F203" s="363"/>
      <c r="G203" s="363"/>
      <c r="H203" s="363"/>
      <c r="I203" s="363"/>
      <c r="J203" s="363"/>
      <c r="K203" s="363"/>
      <c r="L203" s="363"/>
      <c r="M203" s="382"/>
      <c r="N203" s="364" t="s">
        <v>66</v>
      </c>
      <c r="O203" s="365"/>
      <c r="P203" s="365"/>
      <c r="Q203" s="365"/>
      <c r="R203" s="365"/>
      <c r="S203" s="365"/>
      <c r="T203" s="366"/>
      <c r="U203" s="37" t="s">
        <v>65</v>
      </c>
      <c r="V203" s="354">
        <f>IFERROR(SUM(V198:V201),"0")</f>
        <v>144</v>
      </c>
      <c r="W203" s="354">
        <f>IFERROR(SUM(W198:W201),"0")</f>
        <v>146.39999999999998</v>
      </c>
      <c r="X203" s="37"/>
      <c r="Y203" s="355"/>
      <c r="Z203" s="355"/>
    </row>
    <row r="204" spans="1:53" ht="16.5" hidden="1" customHeight="1" x14ac:dyDescent="0.25">
      <c r="A204" s="400" t="s">
        <v>311</v>
      </c>
      <c r="B204" s="363"/>
      <c r="C204" s="363"/>
      <c r="D204" s="363"/>
      <c r="E204" s="363"/>
      <c r="F204" s="363"/>
      <c r="G204" s="363"/>
      <c r="H204" s="363"/>
      <c r="I204" s="363"/>
      <c r="J204" s="363"/>
      <c r="K204" s="363"/>
      <c r="L204" s="363"/>
      <c r="M204" s="363"/>
      <c r="N204" s="363"/>
      <c r="O204" s="363"/>
      <c r="P204" s="363"/>
      <c r="Q204" s="363"/>
      <c r="R204" s="363"/>
      <c r="S204" s="363"/>
      <c r="T204" s="363"/>
      <c r="U204" s="363"/>
      <c r="V204" s="363"/>
      <c r="W204" s="363"/>
      <c r="X204" s="363"/>
      <c r="Y204" s="348"/>
      <c r="Z204" s="348"/>
    </row>
    <row r="205" spans="1:53" ht="14.25" hidden="1" customHeight="1" x14ac:dyDescent="0.25">
      <c r="A205" s="362" t="s">
        <v>105</v>
      </c>
      <c r="B205" s="363"/>
      <c r="C205" s="363"/>
      <c r="D205" s="363"/>
      <c r="E205" s="363"/>
      <c r="F205" s="363"/>
      <c r="G205" s="363"/>
      <c r="H205" s="363"/>
      <c r="I205" s="363"/>
      <c r="J205" s="363"/>
      <c r="K205" s="363"/>
      <c r="L205" s="363"/>
      <c r="M205" s="363"/>
      <c r="N205" s="363"/>
      <c r="O205" s="363"/>
      <c r="P205" s="363"/>
      <c r="Q205" s="363"/>
      <c r="R205" s="363"/>
      <c r="S205" s="363"/>
      <c r="T205" s="363"/>
      <c r="U205" s="363"/>
      <c r="V205" s="363"/>
      <c r="W205" s="363"/>
      <c r="X205" s="363"/>
      <c r="Y205" s="347"/>
      <c r="Z205" s="347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6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8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636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7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9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81"/>
      <c r="B212" s="363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82"/>
      <c r="N212" s="364" t="s">
        <v>66</v>
      </c>
      <c r="O212" s="365"/>
      <c r="P212" s="365"/>
      <c r="Q212" s="365"/>
      <c r="R212" s="365"/>
      <c r="S212" s="365"/>
      <c r="T212" s="366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63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82"/>
      <c r="N213" s="364" t="s">
        <v>66</v>
      </c>
      <c r="O213" s="365"/>
      <c r="P213" s="365"/>
      <c r="Q213" s="365"/>
      <c r="R213" s="365"/>
      <c r="S213" s="365"/>
      <c r="T213" s="366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62" t="s">
        <v>60</v>
      </c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  <c r="N214" s="363"/>
      <c r="O214" s="363"/>
      <c r="P214" s="363"/>
      <c r="Q214" s="363"/>
      <c r="R214" s="363"/>
      <c r="S214" s="363"/>
      <c r="T214" s="363"/>
      <c r="U214" s="363"/>
      <c r="V214" s="363"/>
      <c r="W214" s="363"/>
      <c r="X214" s="363"/>
      <c r="Y214" s="347"/>
      <c r="Z214" s="347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163.80000000000001</v>
      </c>
      <c r="W215" s="353">
        <f>IFERROR(IF(V215="",0,CEILING((V215/$H215),1)*$H215),"")</f>
        <v>163.80000000000001</v>
      </c>
      <c r="X215" s="36">
        <f>IFERROR(IF(W215=0,"",ROUNDUP(W215/H215,0)*0.00502),"")</f>
        <v>0.39156000000000002</v>
      </c>
      <c r="Y215" s="56"/>
      <c r="Z215" s="57"/>
      <c r="AD215" s="58"/>
      <c r="BA215" s="179" t="s">
        <v>1</v>
      </c>
    </row>
    <row r="216" spans="1:53" x14ac:dyDescent="0.2">
      <c r="A216" s="381"/>
      <c r="B216" s="363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82"/>
      <c r="N216" s="364" t="s">
        <v>66</v>
      </c>
      <c r="O216" s="365"/>
      <c r="P216" s="365"/>
      <c r="Q216" s="365"/>
      <c r="R216" s="365"/>
      <c r="S216" s="365"/>
      <c r="T216" s="366"/>
      <c r="U216" s="37" t="s">
        <v>67</v>
      </c>
      <c r="V216" s="354">
        <f>IFERROR(V215/H215,"0")</f>
        <v>78</v>
      </c>
      <c r="W216" s="354">
        <f>IFERROR(W215/H215,"0")</f>
        <v>78</v>
      </c>
      <c r="X216" s="354">
        <f>IFERROR(IF(X215="",0,X215),"0")</f>
        <v>0.39156000000000002</v>
      </c>
      <c r="Y216" s="355"/>
      <c r="Z216" s="355"/>
    </row>
    <row r="217" spans="1:53" x14ac:dyDescent="0.2">
      <c r="A217" s="363"/>
      <c r="B217" s="363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82"/>
      <c r="N217" s="364" t="s">
        <v>66</v>
      </c>
      <c r="O217" s="365"/>
      <c r="P217" s="365"/>
      <c r="Q217" s="365"/>
      <c r="R217" s="365"/>
      <c r="S217" s="365"/>
      <c r="T217" s="366"/>
      <c r="U217" s="37" t="s">
        <v>65</v>
      </c>
      <c r="V217" s="354">
        <f>IFERROR(SUM(V215:V215),"0")</f>
        <v>163.80000000000001</v>
      </c>
      <c r="W217" s="354">
        <f>IFERROR(SUM(W215:W215),"0")</f>
        <v>163.80000000000001</v>
      </c>
      <c r="X217" s="37"/>
      <c r="Y217" s="355"/>
      <c r="Z217" s="355"/>
    </row>
    <row r="218" spans="1:53" ht="16.5" hidden="1" customHeight="1" x14ac:dyDescent="0.25">
      <c r="A218" s="400" t="s">
        <v>332</v>
      </c>
      <c r="B218" s="363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3"/>
      <c r="P218" s="363"/>
      <c r="Q218" s="363"/>
      <c r="R218" s="363"/>
      <c r="S218" s="363"/>
      <c r="T218" s="363"/>
      <c r="U218" s="363"/>
      <c r="V218" s="363"/>
      <c r="W218" s="363"/>
      <c r="X218" s="363"/>
      <c r="Y218" s="348"/>
      <c r="Z218" s="348"/>
    </row>
    <row r="219" spans="1:53" ht="14.25" hidden="1" customHeight="1" x14ac:dyDescent="0.25">
      <c r="A219" s="362" t="s">
        <v>105</v>
      </c>
      <c r="B219" s="363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  <c r="N219" s="363"/>
      <c r="O219" s="363"/>
      <c r="P219" s="363"/>
      <c r="Q219" s="363"/>
      <c r="R219" s="363"/>
      <c r="S219" s="363"/>
      <c r="T219" s="363"/>
      <c r="U219" s="363"/>
      <c r="V219" s="363"/>
      <c r="W219" s="363"/>
      <c r="X219" s="363"/>
      <c r="Y219" s="347"/>
      <c r="Z219" s="347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8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4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8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9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1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1"/>
      <c r="B226" s="363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82"/>
      <c r="N226" s="364" t="s">
        <v>66</v>
      </c>
      <c r="O226" s="365"/>
      <c r="P226" s="365"/>
      <c r="Q226" s="365"/>
      <c r="R226" s="365"/>
      <c r="S226" s="365"/>
      <c r="T226" s="366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63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82"/>
      <c r="N227" s="364" t="s">
        <v>66</v>
      </c>
      <c r="O227" s="365"/>
      <c r="P227" s="365"/>
      <c r="Q227" s="365"/>
      <c r="R227" s="365"/>
      <c r="S227" s="365"/>
      <c r="T227" s="366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0" t="s">
        <v>351</v>
      </c>
      <c r="B228" s="363"/>
      <c r="C228" s="363"/>
      <c r="D228" s="363"/>
      <c r="E228" s="363"/>
      <c r="F228" s="363"/>
      <c r="G228" s="363"/>
      <c r="H228" s="363"/>
      <c r="I228" s="363"/>
      <c r="J228" s="363"/>
      <c r="K228" s="363"/>
      <c r="L228" s="363"/>
      <c r="M228" s="363"/>
      <c r="N228" s="363"/>
      <c r="O228" s="363"/>
      <c r="P228" s="363"/>
      <c r="Q228" s="363"/>
      <c r="R228" s="363"/>
      <c r="S228" s="363"/>
      <c r="T228" s="363"/>
      <c r="U228" s="363"/>
      <c r="V228" s="363"/>
      <c r="W228" s="363"/>
      <c r="X228" s="363"/>
      <c r="Y228" s="348"/>
      <c r="Z228" s="348"/>
    </row>
    <row r="229" spans="1:53" ht="14.25" hidden="1" customHeight="1" x14ac:dyDescent="0.25">
      <c r="A229" s="362" t="s">
        <v>105</v>
      </c>
      <c r="B229" s="363"/>
      <c r="C229" s="363"/>
      <c r="D229" s="363"/>
      <c r="E229" s="363"/>
      <c r="F229" s="363"/>
      <c r="G229" s="363"/>
      <c r="H229" s="363"/>
      <c r="I229" s="363"/>
      <c r="J229" s="363"/>
      <c r="K229" s="363"/>
      <c r="L229" s="363"/>
      <c r="M229" s="363"/>
      <c r="N229" s="363"/>
      <c r="O229" s="363"/>
      <c r="P229" s="363"/>
      <c r="Q229" s="363"/>
      <c r="R229" s="363"/>
      <c r="S229" s="363"/>
      <c r="T229" s="363"/>
      <c r="U229" s="363"/>
      <c r="V229" s="363"/>
      <c r="W229" s="363"/>
      <c r="X229" s="363"/>
      <c r="Y229" s="347"/>
      <c r="Z229" s="347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81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82"/>
      <c r="N245" s="364" t="s">
        <v>66</v>
      </c>
      <c r="O245" s="365"/>
      <c r="P245" s="365"/>
      <c r="Q245" s="365"/>
      <c r="R245" s="365"/>
      <c r="S245" s="365"/>
      <c r="T245" s="366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hidden="1" x14ac:dyDescent="0.2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82"/>
      <c r="N246" s="364" t="s">
        <v>66</v>
      </c>
      <c r="O246" s="365"/>
      <c r="P246" s="365"/>
      <c r="Q246" s="365"/>
      <c r="R246" s="365"/>
      <c r="S246" s="365"/>
      <c r="T246" s="366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hidden="1" customHeight="1" x14ac:dyDescent="0.25">
      <c r="A247" s="362" t="s">
        <v>97</v>
      </c>
      <c r="B247" s="363"/>
      <c r="C247" s="363"/>
      <c r="D247" s="363"/>
      <c r="E247" s="363"/>
      <c r="F247" s="363"/>
      <c r="G247" s="363"/>
      <c r="H247" s="363"/>
      <c r="I247" s="363"/>
      <c r="J247" s="363"/>
      <c r="K247" s="363"/>
      <c r="L247" s="363"/>
      <c r="M247" s="363"/>
      <c r="N247" s="363"/>
      <c r="O247" s="363"/>
      <c r="P247" s="363"/>
      <c r="Q247" s="363"/>
      <c r="R247" s="363"/>
      <c r="S247" s="363"/>
      <c r="T247" s="363"/>
      <c r="U247" s="363"/>
      <c r="V247" s="363"/>
      <c r="W247" s="363"/>
      <c r="X247" s="363"/>
      <c r="Y247" s="347"/>
      <c r="Z247" s="347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1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82"/>
      <c r="N249" s="364" t="s">
        <v>66</v>
      </c>
      <c r="O249" s="365"/>
      <c r="P249" s="365"/>
      <c r="Q249" s="365"/>
      <c r="R249" s="365"/>
      <c r="S249" s="365"/>
      <c r="T249" s="366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63"/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82"/>
      <c r="N250" s="364" t="s">
        <v>66</v>
      </c>
      <c r="O250" s="365"/>
      <c r="P250" s="365"/>
      <c r="Q250" s="365"/>
      <c r="R250" s="365"/>
      <c r="S250" s="365"/>
      <c r="T250" s="366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62" t="s">
        <v>60</v>
      </c>
      <c r="B251" s="363"/>
      <c r="C251" s="363"/>
      <c r="D251" s="363"/>
      <c r="E251" s="363"/>
      <c r="F251" s="363"/>
      <c r="G251" s="363"/>
      <c r="H251" s="363"/>
      <c r="I251" s="363"/>
      <c r="J251" s="363"/>
      <c r="K251" s="363"/>
      <c r="L251" s="363"/>
      <c r="M251" s="363"/>
      <c r="N251" s="363"/>
      <c r="O251" s="363"/>
      <c r="P251" s="363"/>
      <c r="Q251" s="363"/>
      <c r="R251" s="363"/>
      <c r="S251" s="363"/>
      <c r="T251" s="363"/>
      <c r="U251" s="363"/>
      <c r="V251" s="363"/>
      <c r="W251" s="363"/>
      <c r="X251" s="363"/>
      <c r="Y251" s="347"/>
      <c r="Z251" s="347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114</v>
      </c>
      <c r="W252" s="353">
        <f>IFERROR(IF(V252="",0,CEILING((V252/$H252),1)*$H252),"")</f>
        <v>117.60000000000001</v>
      </c>
      <c r="X252" s="36">
        <f>IFERROR(IF(W252=0,"",ROUNDUP(W252/H252,0)*0.00753),"")</f>
        <v>0.21084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19.32</v>
      </c>
      <c r="W255" s="353">
        <f>IFERROR(IF(V255="",0,CEILING((V255/$H255),1)*$H255),"")</f>
        <v>20.16</v>
      </c>
      <c r="X255" s="36">
        <f>IFERROR(IF(W255=0,"",ROUNDUP(W255/H255,0)*0.00502),"")</f>
        <v>6.0240000000000002E-2</v>
      </c>
      <c r="Y255" s="56"/>
      <c r="Z255" s="57"/>
      <c r="AD255" s="58"/>
      <c r="BA255" s="205" t="s">
        <v>1</v>
      </c>
    </row>
    <row r="256" spans="1:53" x14ac:dyDescent="0.2">
      <c r="A256" s="381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82"/>
      <c r="N256" s="364" t="s">
        <v>66</v>
      </c>
      <c r="O256" s="365"/>
      <c r="P256" s="365"/>
      <c r="Q256" s="365"/>
      <c r="R256" s="365"/>
      <c r="S256" s="365"/>
      <c r="T256" s="366"/>
      <c r="U256" s="37" t="s">
        <v>67</v>
      </c>
      <c r="V256" s="354">
        <f>IFERROR(V252/H252,"0")+IFERROR(V253/H253,"0")+IFERROR(V254/H254,"0")+IFERROR(V255/H255,"0")</f>
        <v>38.642857142857139</v>
      </c>
      <c r="W256" s="354">
        <f>IFERROR(W252/H252,"0")+IFERROR(W253/H253,"0")+IFERROR(W254/H254,"0")+IFERROR(W255/H255,"0")</f>
        <v>40</v>
      </c>
      <c r="X256" s="354">
        <f>IFERROR(IF(X252="",0,X252),"0")+IFERROR(IF(X253="",0,X253),"0")+IFERROR(IF(X254="",0,X254),"0")+IFERROR(IF(X255="",0,X255),"0")</f>
        <v>0.27107999999999999</v>
      </c>
      <c r="Y256" s="355"/>
      <c r="Z256" s="355"/>
    </row>
    <row r="257" spans="1:53" x14ac:dyDescent="0.2">
      <c r="A257" s="363"/>
      <c r="B257" s="363"/>
      <c r="C257" s="363"/>
      <c r="D257" s="363"/>
      <c r="E257" s="363"/>
      <c r="F257" s="363"/>
      <c r="G257" s="363"/>
      <c r="H257" s="363"/>
      <c r="I257" s="363"/>
      <c r="J257" s="363"/>
      <c r="K257" s="363"/>
      <c r="L257" s="363"/>
      <c r="M257" s="382"/>
      <c r="N257" s="364" t="s">
        <v>66</v>
      </c>
      <c r="O257" s="365"/>
      <c r="P257" s="365"/>
      <c r="Q257" s="365"/>
      <c r="R257" s="365"/>
      <c r="S257" s="365"/>
      <c r="T257" s="366"/>
      <c r="U257" s="37" t="s">
        <v>65</v>
      </c>
      <c r="V257" s="354">
        <f>IFERROR(SUM(V252:V255),"0")</f>
        <v>133.32</v>
      </c>
      <c r="W257" s="354">
        <f>IFERROR(SUM(W252:W255),"0")</f>
        <v>137.76000000000002</v>
      </c>
      <c r="X257" s="37"/>
      <c r="Y257" s="355"/>
      <c r="Z257" s="355"/>
    </row>
    <row r="258" spans="1:53" ht="14.25" hidden="1" customHeight="1" x14ac:dyDescent="0.25">
      <c r="A258" s="362" t="s">
        <v>68</v>
      </c>
      <c r="B258" s="363"/>
      <c r="C258" s="363"/>
      <c r="D258" s="363"/>
      <c r="E258" s="363"/>
      <c r="F258" s="363"/>
      <c r="G258" s="363"/>
      <c r="H258" s="363"/>
      <c r="I258" s="363"/>
      <c r="J258" s="363"/>
      <c r="K258" s="363"/>
      <c r="L258" s="363"/>
      <c r="M258" s="363"/>
      <c r="N258" s="363"/>
      <c r="O258" s="363"/>
      <c r="P258" s="363"/>
      <c r="Q258" s="363"/>
      <c r="R258" s="363"/>
      <c r="S258" s="363"/>
      <c r="T258" s="363"/>
      <c r="U258" s="363"/>
      <c r="V258" s="363"/>
      <c r="W258" s="363"/>
      <c r="X258" s="363"/>
      <c r="Y258" s="347"/>
      <c r="Z258" s="347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461.99999999999989</v>
      </c>
      <c r="W262" s="353">
        <f t="shared" si="15"/>
        <v>462</v>
      </c>
      <c r="X262" s="36">
        <f>IFERROR(IF(W262=0,"",ROUNDUP(W262/H262,0)*0.00753),"")</f>
        <v>1.6566000000000001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24.75</v>
      </c>
      <c r="W266" s="353">
        <f t="shared" si="15"/>
        <v>25.74</v>
      </c>
      <c r="X266" s="36">
        <f>IFERROR(IF(W266=0,"",ROUNDUP(W266/H266,0)*0.00753),"")</f>
        <v>9.7890000000000005E-2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24.75</v>
      </c>
      <c r="W267" s="353">
        <f t="shared" si="15"/>
        <v>25.74</v>
      </c>
      <c r="X267" s="36">
        <f>IFERROR(IF(W267=0,"",ROUNDUP(W267/H267,0)*0.00753),"")</f>
        <v>9.7890000000000005E-2</v>
      </c>
      <c r="Y267" s="56"/>
      <c r="Z267" s="57"/>
      <c r="AD267" s="58"/>
      <c r="BA267" s="214" t="s">
        <v>1</v>
      </c>
    </row>
    <row r="268" spans="1:53" x14ac:dyDescent="0.2">
      <c r="A268" s="381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82"/>
      <c r="N268" s="364" t="s">
        <v>66</v>
      </c>
      <c r="O268" s="365"/>
      <c r="P268" s="365"/>
      <c r="Q268" s="365"/>
      <c r="R268" s="365"/>
      <c r="S268" s="365"/>
      <c r="T268" s="366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244.99999999999994</v>
      </c>
      <c r="W268" s="354">
        <f>IFERROR(W259/H259,"0")+IFERROR(W260/H260,"0")+IFERROR(W261/H261,"0")+IFERROR(W262/H262,"0")+IFERROR(W263/H263,"0")+IFERROR(W264/H264,"0")+IFERROR(W265/H265,"0")+IFERROR(W266/H266,"0")+IFERROR(W267/H267,"0")</f>
        <v>246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1.8523800000000001</v>
      </c>
      <c r="Y268" s="355"/>
      <c r="Z268" s="355"/>
    </row>
    <row r="269" spans="1:53" x14ac:dyDescent="0.2">
      <c r="A269" s="363"/>
      <c r="B269" s="363"/>
      <c r="C269" s="363"/>
      <c r="D269" s="363"/>
      <c r="E269" s="363"/>
      <c r="F269" s="363"/>
      <c r="G269" s="363"/>
      <c r="H269" s="363"/>
      <c r="I269" s="363"/>
      <c r="J269" s="363"/>
      <c r="K269" s="363"/>
      <c r="L269" s="363"/>
      <c r="M269" s="382"/>
      <c r="N269" s="364" t="s">
        <v>66</v>
      </c>
      <c r="O269" s="365"/>
      <c r="P269" s="365"/>
      <c r="Q269" s="365"/>
      <c r="R269" s="365"/>
      <c r="S269" s="365"/>
      <c r="T269" s="366"/>
      <c r="U269" s="37" t="s">
        <v>65</v>
      </c>
      <c r="V269" s="354">
        <f>IFERROR(SUM(V259:V267),"0")</f>
        <v>511.49999999999989</v>
      </c>
      <c r="W269" s="354">
        <f>IFERROR(SUM(W259:W267),"0")</f>
        <v>513.48</v>
      </c>
      <c r="X269" s="37"/>
      <c r="Y269" s="355"/>
      <c r="Z269" s="355"/>
    </row>
    <row r="270" spans="1:53" ht="14.25" hidden="1" customHeight="1" x14ac:dyDescent="0.25">
      <c r="A270" s="362" t="s">
        <v>203</v>
      </c>
      <c r="B270" s="363"/>
      <c r="C270" s="363"/>
      <c r="D270" s="363"/>
      <c r="E270" s="363"/>
      <c r="F270" s="363"/>
      <c r="G270" s="363"/>
      <c r="H270" s="363"/>
      <c r="I270" s="363"/>
      <c r="J270" s="363"/>
      <c r="K270" s="363"/>
      <c r="L270" s="363"/>
      <c r="M270" s="363"/>
      <c r="N270" s="363"/>
      <c r="O270" s="363"/>
      <c r="P270" s="363"/>
      <c r="Q270" s="363"/>
      <c r="R270" s="363"/>
      <c r="S270" s="363"/>
      <c r="T270" s="363"/>
      <c r="U270" s="363"/>
      <c r="V270" s="363"/>
      <c r="W270" s="363"/>
      <c r="X270" s="363"/>
      <c r="Y270" s="347"/>
      <c r="Z270" s="347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39</v>
      </c>
      <c r="W271" s="353">
        <f>IFERROR(IF(V271="",0,CEILING((V271/$H271),1)*$H271),"")</f>
        <v>42</v>
      </c>
      <c r="X271" s="36">
        <f>IFERROR(IF(W271=0,"",ROUNDUP(W271/H271,0)*0.02175),"")</f>
        <v>0.10874999999999999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310.5</v>
      </c>
      <c r="W272" s="353">
        <f>IFERROR(IF(V272="",0,CEILING((V272/$H272),1)*$H272),"")</f>
        <v>312</v>
      </c>
      <c r="X272" s="36">
        <f>IFERROR(IF(W272=0,"",ROUNDUP(W272/H272,0)*0.02175),"")</f>
        <v>0.86999999999999988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15</v>
      </c>
      <c r="W273" s="353">
        <f>IFERROR(IF(V273="",0,CEILING((V273/$H273),1)*$H273),"")</f>
        <v>16.8</v>
      </c>
      <c r="X273" s="36">
        <f>IFERROR(IF(W273=0,"",ROUNDUP(W273/H273,0)*0.02175),"")</f>
        <v>4.3499999999999997E-2</v>
      </c>
      <c r="Y273" s="56"/>
      <c r="Z273" s="57"/>
      <c r="AD273" s="58"/>
      <c r="BA273" s="217" t="s">
        <v>1</v>
      </c>
    </row>
    <row r="274" spans="1:53" x14ac:dyDescent="0.2">
      <c r="A274" s="381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82"/>
      <c r="N274" s="364" t="s">
        <v>66</v>
      </c>
      <c r="O274" s="365"/>
      <c r="P274" s="365"/>
      <c r="Q274" s="365"/>
      <c r="R274" s="365"/>
      <c r="S274" s="365"/>
      <c r="T274" s="366"/>
      <c r="U274" s="37" t="s">
        <v>67</v>
      </c>
      <c r="V274" s="354">
        <f>IFERROR(V271/H271,"0")+IFERROR(V272/H272,"0")+IFERROR(V273/H273,"0")</f>
        <v>46.23626373626373</v>
      </c>
      <c r="W274" s="354">
        <f>IFERROR(W271/H271,"0")+IFERROR(W272/H272,"0")+IFERROR(W273/H273,"0")</f>
        <v>47</v>
      </c>
      <c r="X274" s="354">
        <f>IFERROR(IF(X271="",0,X271),"0")+IFERROR(IF(X272="",0,X272),"0")+IFERROR(IF(X273="",0,X273),"0")</f>
        <v>1.0222499999999999</v>
      </c>
      <c r="Y274" s="355"/>
      <c r="Z274" s="355"/>
    </row>
    <row r="275" spans="1:53" x14ac:dyDescent="0.2">
      <c r="A275" s="363"/>
      <c r="B275" s="363"/>
      <c r="C275" s="363"/>
      <c r="D275" s="363"/>
      <c r="E275" s="363"/>
      <c r="F275" s="363"/>
      <c r="G275" s="363"/>
      <c r="H275" s="363"/>
      <c r="I275" s="363"/>
      <c r="J275" s="363"/>
      <c r="K275" s="363"/>
      <c r="L275" s="363"/>
      <c r="M275" s="382"/>
      <c r="N275" s="364" t="s">
        <v>66</v>
      </c>
      <c r="O275" s="365"/>
      <c r="P275" s="365"/>
      <c r="Q275" s="365"/>
      <c r="R275" s="365"/>
      <c r="S275" s="365"/>
      <c r="T275" s="366"/>
      <c r="U275" s="37" t="s">
        <v>65</v>
      </c>
      <c r="V275" s="354">
        <f>IFERROR(SUM(V271:V273),"0")</f>
        <v>364.5</v>
      </c>
      <c r="W275" s="354">
        <f>IFERROR(SUM(W271:W273),"0")</f>
        <v>370.8</v>
      </c>
      <c r="X275" s="37"/>
      <c r="Y275" s="355"/>
      <c r="Z275" s="355"/>
    </row>
    <row r="276" spans="1:53" ht="14.25" hidden="1" customHeight="1" x14ac:dyDescent="0.25">
      <c r="A276" s="362" t="s">
        <v>83</v>
      </c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  <c r="X276" s="363"/>
      <c r="Y276" s="347"/>
      <c r="Z276" s="347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49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22.95</v>
      </c>
      <c r="W279" s="353">
        <f>IFERROR(IF(V279="",0,CEILING((V279/$H279),1)*$H279),"")</f>
        <v>22.95</v>
      </c>
      <c r="X279" s="36">
        <f>IFERROR(IF(W279=0,"",ROUNDUP(W279/H279,0)*0.00753),"")</f>
        <v>6.7769999999999997E-2</v>
      </c>
      <c r="Y279" s="56"/>
      <c r="Z279" s="57"/>
      <c r="AD279" s="58"/>
      <c r="BA279" s="220" t="s">
        <v>1</v>
      </c>
    </row>
    <row r="280" spans="1:53" x14ac:dyDescent="0.2">
      <c r="A280" s="381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82"/>
      <c r="N280" s="364" t="s">
        <v>66</v>
      </c>
      <c r="O280" s="365"/>
      <c r="P280" s="365"/>
      <c r="Q280" s="365"/>
      <c r="R280" s="365"/>
      <c r="S280" s="365"/>
      <c r="T280" s="366"/>
      <c r="U280" s="37" t="s">
        <v>67</v>
      </c>
      <c r="V280" s="354">
        <f>IFERROR(V277/H277,"0")+IFERROR(V278/H278,"0")+IFERROR(V279/H279,"0")</f>
        <v>9</v>
      </c>
      <c r="W280" s="354">
        <f>IFERROR(W277/H277,"0")+IFERROR(W278/H278,"0")+IFERROR(W279/H279,"0")</f>
        <v>9</v>
      </c>
      <c r="X280" s="354">
        <f>IFERROR(IF(X277="",0,X277),"0")+IFERROR(IF(X278="",0,X278),"0")+IFERROR(IF(X279="",0,X279),"0")</f>
        <v>6.7769999999999997E-2</v>
      </c>
      <c r="Y280" s="355"/>
      <c r="Z280" s="355"/>
    </row>
    <row r="281" spans="1:53" x14ac:dyDescent="0.2">
      <c r="A281" s="363"/>
      <c r="B281" s="363"/>
      <c r="C281" s="363"/>
      <c r="D281" s="363"/>
      <c r="E281" s="363"/>
      <c r="F281" s="363"/>
      <c r="G281" s="363"/>
      <c r="H281" s="363"/>
      <c r="I281" s="363"/>
      <c r="J281" s="363"/>
      <c r="K281" s="363"/>
      <c r="L281" s="363"/>
      <c r="M281" s="382"/>
      <c r="N281" s="364" t="s">
        <v>66</v>
      </c>
      <c r="O281" s="365"/>
      <c r="P281" s="365"/>
      <c r="Q281" s="365"/>
      <c r="R281" s="365"/>
      <c r="S281" s="365"/>
      <c r="T281" s="366"/>
      <c r="U281" s="37" t="s">
        <v>65</v>
      </c>
      <c r="V281" s="354">
        <f>IFERROR(SUM(V277:V279),"0")</f>
        <v>22.95</v>
      </c>
      <c r="W281" s="354">
        <f>IFERROR(SUM(W277:W279),"0")</f>
        <v>22.95</v>
      </c>
      <c r="X281" s="37"/>
      <c r="Y281" s="355"/>
      <c r="Z281" s="355"/>
    </row>
    <row r="282" spans="1:53" ht="14.25" hidden="1" customHeight="1" x14ac:dyDescent="0.25">
      <c r="A282" s="362" t="s">
        <v>422</v>
      </c>
      <c r="B282" s="363"/>
      <c r="C282" s="363"/>
      <c r="D282" s="363"/>
      <c r="E282" s="363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  <c r="X282" s="363"/>
      <c r="Y282" s="347"/>
      <c r="Z282" s="347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81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82"/>
      <c r="N286" s="364" t="s">
        <v>66</v>
      </c>
      <c r="O286" s="365"/>
      <c r="P286" s="365"/>
      <c r="Q286" s="365"/>
      <c r="R286" s="365"/>
      <c r="S286" s="365"/>
      <c r="T286" s="366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63"/>
      <c r="B287" s="363"/>
      <c r="C287" s="363"/>
      <c r="D287" s="363"/>
      <c r="E287" s="363"/>
      <c r="F287" s="363"/>
      <c r="G287" s="363"/>
      <c r="H287" s="363"/>
      <c r="I287" s="363"/>
      <c r="J287" s="363"/>
      <c r="K287" s="363"/>
      <c r="L287" s="363"/>
      <c r="M287" s="382"/>
      <c r="N287" s="364" t="s">
        <v>66</v>
      </c>
      <c r="O287" s="365"/>
      <c r="P287" s="365"/>
      <c r="Q287" s="365"/>
      <c r="R287" s="365"/>
      <c r="S287" s="365"/>
      <c r="T287" s="366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0" t="s">
        <v>431</v>
      </c>
      <c r="B288" s="363"/>
      <c r="C288" s="363"/>
      <c r="D288" s="363"/>
      <c r="E288" s="363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  <c r="X288" s="363"/>
      <c r="Y288" s="348"/>
      <c r="Z288" s="348"/>
    </row>
    <row r="289" spans="1:53" ht="14.25" hidden="1" customHeight="1" x14ac:dyDescent="0.25">
      <c r="A289" s="362" t="s">
        <v>105</v>
      </c>
      <c r="B289" s="363"/>
      <c r="C289" s="363"/>
      <c r="D289" s="363"/>
      <c r="E289" s="363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  <c r="X289" s="363"/>
      <c r="Y289" s="347"/>
      <c r="Z289" s="347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6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8">
        <v>4607091387452</v>
      </c>
      <c r="E292" s="359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4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4301011396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4301011619</v>
      </c>
      <c r="D294" s="358">
        <v>4607091387452</v>
      </c>
      <c r="E294" s="359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7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81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82"/>
      <c r="N298" s="364" t="s">
        <v>66</v>
      </c>
      <c r="O298" s="365"/>
      <c r="P298" s="365"/>
      <c r="Q298" s="365"/>
      <c r="R298" s="365"/>
      <c r="S298" s="365"/>
      <c r="T298" s="366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63"/>
      <c r="B299" s="363"/>
      <c r="C299" s="363"/>
      <c r="D299" s="363"/>
      <c r="E299" s="363"/>
      <c r="F299" s="363"/>
      <c r="G299" s="363"/>
      <c r="H299" s="363"/>
      <c r="I299" s="363"/>
      <c r="J299" s="363"/>
      <c r="K299" s="363"/>
      <c r="L299" s="363"/>
      <c r="M299" s="382"/>
      <c r="N299" s="364" t="s">
        <v>66</v>
      </c>
      <c r="O299" s="365"/>
      <c r="P299" s="365"/>
      <c r="Q299" s="365"/>
      <c r="R299" s="365"/>
      <c r="S299" s="365"/>
      <c r="T299" s="366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62" t="s">
        <v>60</v>
      </c>
      <c r="B300" s="363"/>
      <c r="C300" s="363"/>
      <c r="D300" s="363"/>
      <c r="E300" s="363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  <c r="X300" s="363"/>
      <c r="Y300" s="347"/>
      <c r="Z300" s="347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4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81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82"/>
      <c r="N303" s="364" t="s">
        <v>66</v>
      </c>
      <c r="O303" s="365"/>
      <c r="P303" s="365"/>
      <c r="Q303" s="365"/>
      <c r="R303" s="365"/>
      <c r="S303" s="365"/>
      <c r="T303" s="366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63"/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82"/>
      <c r="N304" s="364" t="s">
        <v>66</v>
      </c>
      <c r="O304" s="365"/>
      <c r="P304" s="365"/>
      <c r="Q304" s="365"/>
      <c r="R304" s="365"/>
      <c r="S304" s="365"/>
      <c r="T304" s="366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0" t="s">
        <v>449</v>
      </c>
      <c r="B305" s="363"/>
      <c r="C305" s="363"/>
      <c r="D305" s="363"/>
      <c r="E305" s="363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  <c r="X305" s="363"/>
      <c r="Y305" s="348"/>
      <c r="Z305" s="348"/>
    </row>
    <row r="306" spans="1:53" ht="14.25" hidden="1" customHeight="1" x14ac:dyDescent="0.25">
      <c r="A306" s="362" t="s">
        <v>60</v>
      </c>
      <c r="B306" s="363"/>
      <c r="C306" s="363"/>
      <c r="D306" s="363"/>
      <c r="E306" s="363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  <c r="X306" s="363"/>
      <c r="Y306" s="347"/>
      <c r="Z306" s="347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4.5</v>
      </c>
      <c r="W307" s="353">
        <f>IFERROR(IF(V307="",0,CEILING((V307/$H307),1)*$H307),"")</f>
        <v>5.4</v>
      </c>
      <c r="X307" s="36">
        <f>IFERROR(IF(W307=0,"",ROUNDUP(W307/H307,0)*0.00753),"")</f>
        <v>2.2589999999999999E-2</v>
      </c>
      <c r="Y307" s="56"/>
      <c r="Z307" s="57"/>
      <c r="AD307" s="58"/>
      <c r="BA307" s="234" t="s">
        <v>1</v>
      </c>
    </row>
    <row r="308" spans="1:53" x14ac:dyDescent="0.2">
      <c r="A308" s="381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82"/>
      <c r="N308" s="364" t="s">
        <v>66</v>
      </c>
      <c r="O308" s="365"/>
      <c r="P308" s="365"/>
      <c r="Q308" s="365"/>
      <c r="R308" s="365"/>
      <c r="S308" s="365"/>
      <c r="T308" s="366"/>
      <c r="U308" s="37" t="s">
        <v>67</v>
      </c>
      <c r="V308" s="354">
        <f>IFERROR(V307/H307,"0")</f>
        <v>2.5</v>
      </c>
      <c r="W308" s="354">
        <f>IFERROR(W307/H307,"0")</f>
        <v>3</v>
      </c>
      <c r="X308" s="354">
        <f>IFERROR(IF(X307="",0,X307),"0")</f>
        <v>2.2589999999999999E-2</v>
      </c>
      <c r="Y308" s="355"/>
      <c r="Z308" s="355"/>
    </row>
    <row r="309" spans="1:53" x14ac:dyDescent="0.2">
      <c r="A309" s="363"/>
      <c r="B309" s="363"/>
      <c r="C309" s="363"/>
      <c r="D309" s="363"/>
      <c r="E309" s="363"/>
      <c r="F309" s="363"/>
      <c r="G309" s="363"/>
      <c r="H309" s="363"/>
      <c r="I309" s="363"/>
      <c r="J309" s="363"/>
      <c r="K309" s="363"/>
      <c r="L309" s="363"/>
      <c r="M309" s="382"/>
      <c r="N309" s="364" t="s">
        <v>66</v>
      </c>
      <c r="O309" s="365"/>
      <c r="P309" s="365"/>
      <c r="Q309" s="365"/>
      <c r="R309" s="365"/>
      <c r="S309" s="365"/>
      <c r="T309" s="366"/>
      <c r="U309" s="37" t="s">
        <v>65</v>
      </c>
      <c r="V309" s="354">
        <f>IFERROR(SUM(V307:V307),"0")</f>
        <v>4.5</v>
      </c>
      <c r="W309" s="354">
        <f>IFERROR(SUM(W307:W307),"0")</f>
        <v>5.4</v>
      </c>
      <c r="X309" s="37"/>
      <c r="Y309" s="355"/>
      <c r="Z309" s="355"/>
    </row>
    <row r="310" spans="1:53" ht="14.25" hidden="1" customHeight="1" x14ac:dyDescent="0.25">
      <c r="A310" s="362" t="s">
        <v>68</v>
      </c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  <c r="X310" s="363"/>
      <c r="Y310" s="347"/>
      <c r="Z310" s="347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70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892.5</v>
      </c>
      <c r="W312" s="353">
        <f>IFERROR(IF(V312="",0,CEILING((V312/$H312),1)*$H312),"")</f>
        <v>892.5</v>
      </c>
      <c r="X312" s="36">
        <f>IFERROR(IF(W312=0,"",ROUNDUP(W312/H312,0)*0.00753),"")</f>
        <v>3.20025</v>
      </c>
      <c r="Y312" s="56"/>
      <c r="Z312" s="57"/>
      <c r="AD312" s="58"/>
      <c r="BA312" s="236" t="s">
        <v>1</v>
      </c>
    </row>
    <row r="313" spans="1:53" x14ac:dyDescent="0.2">
      <c r="A313" s="381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82"/>
      <c r="N313" s="364" t="s">
        <v>66</v>
      </c>
      <c r="O313" s="365"/>
      <c r="P313" s="365"/>
      <c r="Q313" s="365"/>
      <c r="R313" s="365"/>
      <c r="S313" s="365"/>
      <c r="T313" s="366"/>
      <c r="U313" s="37" t="s">
        <v>67</v>
      </c>
      <c r="V313" s="354">
        <f>IFERROR(V311/H311,"0")+IFERROR(V312/H312,"0")</f>
        <v>425</v>
      </c>
      <c r="W313" s="354">
        <f>IFERROR(W311/H311,"0")+IFERROR(W312/H312,"0")</f>
        <v>425</v>
      </c>
      <c r="X313" s="354">
        <f>IFERROR(IF(X311="",0,X311),"0")+IFERROR(IF(X312="",0,X312),"0")</f>
        <v>3.20025</v>
      </c>
      <c r="Y313" s="355"/>
      <c r="Z313" s="35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82"/>
      <c r="N314" s="364" t="s">
        <v>66</v>
      </c>
      <c r="O314" s="365"/>
      <c r="P314" s="365"/>
      <c r="Q314" s="365"/>
      <c r="R314" s="365"/>
      <c r="S314" s="365"/>
      <c r="T314" s="366"/>
      <c r="U314" s="37" t="s">
        <v>65</v>
      </c>
      <c r="V314" s="354">
        <f>IFERROR(SUM(V311:V312),"0")</f>
        <v>892.5</v>
      </c>
      <c r="W314" s="354">
        <f>IFERROR(SUM(W311:W312),"0")</f>
        <v>892.5</v>
      </c>
      <c r="X314" s="37"/>
      <c r="Y314" s="355"/>
      <c r="Z314" s="355"/>
    </row>
    <row r="315" spans="1:53" ht="14.25" hidden="1" customHeight="1" x14ac:dyDescent="0.25">
      <c r="A315" s="362" t="s">
        <v>203</v>
      </c>
      <c r="B315" s="363"/>
      <c r="C315" s="363"/>
      <c r="D315" s="363"/>
      <c r="E315" s="363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  <c r="X315" s="363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15.96</v>
      </c>
      <c r="W316" s="353">
        <f>IFERROR(IF(V316="",0,CEILING((V316/$H316),1)*$H316),"")</f>
        <v>15.959999999999999</v>
      </c>
      <c r="X316" s="36">
        <f>IFERROR(IF(W316=0,"",ROUNDUP(W316/H316,0)*0.00753),"")</f>
        <v>5.271E-2</v>
      </c>
      <c r="Y316" s="56"/>
      <c r="Z316" s="57"/>
      <c r="AD316" s="58"/>
      <c r="BA316" s="237" t="s">
        <v>1</v>
      </c>
    </row>
    <row r="317" spans="1:53" x14ac:dyDescent="0.2">
      <c r="A317" s="381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82"/>
      <c r="N317" s="364" t="s">
        <v>66</v>
      </c>
      <c r="O317" s="365"/>
      <c r="P317" s="365"/>
      <c r="Q317" s="365"/>
      <c r="R317" s="365"/>
      <c r="S317" s="365"/>
      <c r="T317" s="366"/>
      <c r="U317" s="37" t="s">
        <v>67</v>
      </c>
      <c r="V317" s="354">
        <f>IFERROR(V316/H316,"0")</f>
        <v>7.0000000000000009</v>
      </c>
      <c r="W317" s="354">
        <f>IFERROR(W316/H316,"0")</f>
        <v>7</v>
      </c>
      <c r="X317" s="354">
        <f>IFERROR(IF(X316="",0,X316),"0")</f>
        <v>5.271E-2</v>
      </c>
      <c r="Y317" s="355"/>
      <c r="Z317" s="35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82"/>
      <c r="N318" s="364" t="s">
        <v>66</v>
      </c>
      <c r="O318" s="365"/>
      <c r="P318" s="365"/>
      <c r="Q318" s="365"/>
      <c r="R318" s="365"/>
      <c r="S318" s="365"/>
      <c r="T318" s="366"/>
      <c r="U318" s="37" t="s">
        <v>65</v>
      </c>
      <c r="V318" s="354">
        <f>IFERROR(SUM(V316:V316),"0")</f>
        <v>15.96</v>
      </c>
      <c r="W318" s="354">
        <f>IFERROR(SUM(W316:W316),"0")</f>
        <v>15.959999999999999</v>
      </c>
      <c r="X318" s="37"/>
      <c r="Y318" s="355"/>
      <c r="Z318" s="355"/>
    </row>
    <row r="319" spans="1:53" ht="14.25" hidden="1" customHeight="1" x14ac:dyDescent="0.25">
      <c r="A319" s="362" t="s">
        <v>83</v>
      </c>
      <c r="B319" s="363"/>
      <c r="C319" s="363"/>
      <c r="D319" s="363"/>
      <c r="E319" s="363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  <c r="X319" s="363"/>
      <c r="Y319" s="347"/>
      <c r="Z319" s="347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81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82"/>
      <c r="N321" s="364" t="s">
        <v>66</v>
      </c>
      <c r="O321" s="365"/>
      <c r="P321" s="365"/>
      <c r="Q321" s="365"/>
      <c r="R321" s="365"/>
      <c r="S321" s="365"/>
      <c r="T321" s="366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82"/>
      <c r="N322" s="364" t="s">
        <v>66</v>
      </c>
      <c r="O322" s="365"/>
      <c r="P322" s="365"/>
      <c r="Q322" s="365"/>
      <c r="R322" s="365"/>
      <c r="S322" s="365"/>
      <c r="T322" s="366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90" t="s">
        <v>460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48"/>
      <c r="Z323" s="48"/>
    </row>
    <row r="324" spans="1:53" ht="16.5" hidden="1" customHeight="1" x14ac:dyDescent="0.25">
      <c r="A324" s="400" t="s">
        <v>461</v>
      </c>
      <c r="B324" s="363"/>
      <c r="C324" s="363"/>
      <c r="D324" s="363"/>
      <c r="E324" s="363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  <c r="X324" s="363"/>
      <c r="Y324" s="348"/>
      <c r="Z324" s="348"/>
    </row>
    <row r="325" spans="1:53" ht="14.25" hidden="1" customHeight="1" x14ac:dyDescent="0.25">
      <c r="A325" s="362" t="s">
        <v>68</v>
      </c>
      <c r="B325" s="363"/>
      <c r="C325" s="363"/>
      <c r="D325" s="363"/>
      <c r="E325" s="363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  <c r="X325" s="363"/>
      <c r="Y325" s="347"/>
      <c r="Z325" s="347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1"/>
      <c r="B327" s="363"/>
      <c r="C327" s="363"/>
      <c r="D327" s="363"/>
      <c r="E327" s="363"/>
      <c r="F327" s="363"/>
      <c r="G327" s="363"/>
      <c r="H327" s="363"/>
      <c r="I327" s="363"/>
      <c r="J327" s="363"/>
      <c r="K327" s="363"/>
      <c r="L327" s="363"/>
      <c r="M327" s="382"/>
      <c r="N327" s="364" t="s">
        <v>66</v>
      </c>
      <c r="O327" s="365"/>
      <c r="P327" s="365"/>
      <c r="Q327" s="365"/>
      <c r="R327" s="365"/>
      <c r="S327" s="365"/>
      <c r="T327" s="366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63"/>
      <c r="B328" s="363"/>
      <c r="C328" s="363"/>
      <c r="D328" s="363"/>
      <c r="E328" s="363"/>
      <c r="F328" s="363"/>
      <c r="G328" s="363"/>
      <c r="H328" s="363"/>
      <c r="I328" s="363"/>
      <c r="J328" s="363"/>
      <c r="K328" s="363"/>
      <c r="L328" s="363"/>
      <c r="M328" s="382"/>
      <c r="N328" s="364" t="s">
        <v>66</v>
      </c>
      <c r="O328" s="365"/>
      <c r="P328" s="365"/>
      <c r="Q328" s="365"/>
      <c r="R328" s="365"/>
      <c r="S328" s="365"/>
      <c r="T328" s="366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90" t="s">
        <v>464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48"/>
      <c r="Z329" s="48"/>
    </row>
    <row r="330" spans="1:53" ht="16.5" hidden="1" customHeight="1" x14ac:dyDescent="0.25">
      <c r="A330" s="400" t="s">
        <v>465</v>
      </c>
      <c r="B330" s="363"/>
      <c r="C330" s="363"/>
      <c r="D330" s="363"/>
      <c r="E330" s="363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  <c r="X330" s="363"/>
      <c r="Y330" s="348"/>
      <c r="Z330" s="348"/>
    </row>
    <row r="331" spans="1:53" ht="14.25" hidden="1" customHeight="1" x14ac:dyDescent="0.25">
      <c r="A331" s="362" t="s">
        <v>105</v>
      </c>
      <c r="B331" s="363"/>
      <c r="C331" s="363"/>
      <c r="D331" s="363"/>
      <c r="E331" s="363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  <c r="X331" s="363"/>
      <c r="Y331" s="347"/>
      <c r="Z331" s="347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3060</v>
      </c>
      <c r="W333" s="353">
        <f t="shared" si="17"/>
        <v>3060</v>
      </c>
      <c r="X333" s="36">
        <f>IFERROR(IF(W333=0,"",ROUNDUP(W333/H333,0)*0.02175),"")</f>
        <v>4.4369999999999994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1100</v>
      </c>
      <c r="W335" s="353">
        <f t="shared" si="17"/>
        <v>1110</v>
      </c>
      <c r="X335" s="36">
        <f>IFERROR(IF(W335=0,"",ROUNDUP(W335/H335,0)*0.02175),"")</f>
        <v>1.6094999999999999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1143</v>
      </c>
      <c r="W337" s="353">
        <f t="shared" si="17"/>
        <v>1155</v>
      </c>
      <c r="X337" s="36">
        <f>IFERROR(IF(W337=0,"",ROUNDUP(W337/H337,0)*0.02175),"")</f>
        <v>1.67475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15</v>
      </c>
      <c r="W338" s="353">
        <f t="shared" si="17"/>
        <v>15</v>
      </c>
      <c r="X338" s="36">
        <f>IFERROR(IF(W338=0,"",ROUNDUP(W338/H338,0)*0.00937),"")</f>
        <v>2.811E-2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1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82"/>
      <c r="N340" s="364" t="s">
        <v>66</v>
      </c>
      <c r="O340" s="365"/>
      <c r="P340" s="365"/>
      <c r="Q340" s="365"/>
      <c r="R340" s="365"/>
      <c r="S340" s="365"/>
      <c r="T340" s="366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356.5333333333333</v>
      </c>
      <c r="W340" s="354">
        <f>IFERROR(W332/H332,"0")+IFERROR(W333/H333,"0")+IFERROR(W334/H334,"0")+IFERROR(W335/H335,"0")+IFERROR(W336/H336,"0")+IFERROR(W337/H337,"0")+IFERROR(W338/H338,"0")+IFERROR(W339/H339,"0")</f>
        <v>358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7.7493599999999994</v>
      </c>
      <c r="Y340" s="355"/>
      <c r="Z340" s="35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82"/>
      <c r="N341" s="364" t="s">
        <v>66</v>
      </c>
      <c r="O341" s="365"/>
      <c r="P341" s="365"/>
      <c r="Q341" s="365"/>
      <c r="R341" s="365"/>
      <c r="S341" s="365"/>
      <c r="T341" s="366"/>
      <c r="U341" s="37" t="s">
        <v>65</v>
      </c>
      <c r="V341" s="354">
        <f>IFERROR(SUM(V332:V339),"0")</f>
        <v>5318</v>
      </c>
      <c r="W341" s="354">
        <f>IFERROR(SUM(W332:W339),"0")</f>
        <v>5340</v>
      </c>
      <c r="X341" s="37"/>
      <c r="Y341" s="355"/>
      <c r="Z341" s="355"/>
    </row>
    <row r="342" spans="1:53" ht="14.25" hidden="1" customHeight="1" x14ac:dyDescent="0.25">
      <c r="A342" s="362" t="s">
        <v>97</v>
      </c>
      <c r="B342" s="363"/>
      <c r="C342" s="363"/>
      <c r="D342" s="363"/>
      <c r="E342" s="363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  <c r="X342" s="363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2475</v>
      </c>
      <c r="W343" s="353">
        <f>IFERROR(IF(V343="",0,CEILING((V343/$H343),1)*$H343),"")</f>
        <v>2475</v>
      </c>
      <c r="X343" s="36">
        <f>IFERROR(IF(W343=0,"",ROUNDUP(W343/H343,0)*0.02175),"")</f>
        <v>3.5887499999999997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81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82"/>
      <c r="N346" s="364" t="s">
        <v>66</v>
      </c>
      <c r="O346" s="365"/>
      <c r="P346" s="365"/>
      <c r="Q346" s="365"/>
      <c r="R346" s="365"/>
      <c r="S346" s="365"/>
      <c r="T346" s="366"/>
      <c r="U346" s="37" t="s">
        <v>67</v>
      </c>
      <c r="V346" s="354">
        <f>IFERROR(V343/H343,"0")+IFERROR(V344/H344,"0")+IFERROR(V345/H345,"0")</f>
        <v>165</v>
      </c>
      <c r="W346" s="354">
        <f>IFERROR(W343/H343,"0")+IFERROR(W344/H344,"0")+IFERROR(W345/H345,"0")</f>
        <v>165</v>
      </c>
      <c r="X346" s="354">
        <f>IFERROR(IF(X343="",0,X343),"0")+IFERROR(IF(X344="",0,X344),"0")+IFERROR(IF(X345="",0,X345),"0")</f>
        <v>3.5887499999999997</v>
      </c>
      <c r="Y346" s="355"/>
      <c r="Z346" s="355"/>
    </row>
    <row r="347" spans="1:53" x14ac:dyDescent="0.2">
      <c r="A347" s="363"/>
      <c r="B347" s="363"/>
      <c r="C347" s="363"/>
      <c r="D347" s="363"/>
      <c r="E347" s="363"/>
      <c r="F347" s="363"/>
      <c r="G347" s="363"/>
      <c r="H347" s="363"/>
      <c r="I347" s="363"/>
      <c r="J347" s="363"/>
      <c r="K347" s="363"/>
      <c r="L347" s="363"/>
      <c r="M347" s="382"/>
      <c r="N347" s="364" t="s">
        <v>66</v>
      </c>
      <c r="O347" s="365"/>
      <c r="P347" s="365"/>
      <c r="Q347" s="365"/>
      <c r="R347" s="365"/>
      <c r="S347" s="365"/>
      <c r="T347" s="366"/>
      <c r="U347" s="37" t="s">
        <v>65</v>
      </c>
      <c r="V347" s="354">
        <f>IFERROR(SUM(V343:V345),"0")</f>
        <v>2475</v>
      </c>
      <c r="W347" s="354">
        <f>IFERROR(SUM(W343:W345),"0")</f>
        <v>2475</v>
      </c>
      <c r="X347" s="37"/>
      <c r="Y347" s="355"/>
      <c r="Z347" s="355"/>
    </row>
    <row r="348" spans="1:53" ht="14.25" hidden="1" customHeight="1" x14ac:dyDescent="0.25">
      <c r="A348" s="362" t="s">
        <v>68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347"/>
      <c r="Z348" s="347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4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73.5</v>
      </c>
      <c r="W350" s="353">
        <f>IFERROR(IF(V350="",0,CEILING((V350/$H350),1)*$H350),"")</f>
        <v>78</v>
      </c>
      <c r="X350" s="36">
        <f>IFERROR(IF(W350=0,"",ROUNDUP(W350/H350,0)*0.02175),"")</f>
        <v>0.21749999999999997</v>
      </c>
      <c r="Y350" s="56"/>
      <c r="Z350" s="57"/>
      <c r="AD350" s="58"/>
      <c r="BA350" s="252" t="s">
        <v>1</v>
      </c>
    </row>
    <row r="351" spans="1:53" x14ac:dyDescent="0.2">
      <c r="A351" s="381"/>
      <c r="B351" s="363"/>
      <c r="C351" s="363"/>
      <c r="D351" s="363"/>
      <c r="E351" s="363"/>
      <c r="F351" s="363"/>
      <c r="G351" s="363"/>
      <c r="H351" s="363"/>
      <c r="I351" s="363"/>
      <c r="J351" s="363"/>
      <c r="K351" s="363"/>
      <c r="L351" s="363"/>
      <c r="M351" s="382"/>
      <c r="N351" s="364" t="s">
        <v>66</v>
      </c>
      <c r="O351" s="365"/>
      <c r="P351" s="365"/>
      <c r="Q351" s="365"/>
      <c r="R351" s="365"/>
      <c r="S351" s="365"/>
      <c r="T351" s="366"/>
      <c r="U351" s="37" t="s">
        <v>67</v>
      </c>
      <c r="V351" s="354">
        <f>IFERROR(V349/H349,"0")+IFERROR(V350/H350,"0")</f>
        <v>9.4230769230769234</v>
      </c>
      <c r="W351" s="354">
        <f>IFERROR(W349/H349,"0")+IFERROR(W350/H350,"0")</f>
        <v>10</v>
      </c>
      <c r="X351" s="354">
        <f>IFERROR(IF(X349="",0,X349),"0")+IFERROR(IF(X350="",0,X350),"0")</f>
        <v>0.21749999999999997</v>
      </c>
      <c r="Y351" s="355"/>
      <c r="Z351" s="355"/>
    </row>
    <row r="352" spans="1:53" x14ac:dyDescent="0.2">
      <c r="A352" s="363"/>
      <c r="B352" s="363"/>
      <c r="C352" s="363"/>
      <c r="D352" s="363"/>
      <c r="E352" s="363"/>
      <c r="F352" s="363"/>
      <c r="G352" s="363"/>
      <c r="H352" s="363"/>
      <c r="I352" s="363"/>
      <c r="J352" s="363"/>
      <c r="K352" s="363"/>
      <c r="L352" s="363"/>
      <c r="M352" s="382"/>
      <c r="N352" s="364" t="s">
        <v>66</v>
      </c>
      <c r="O352" s="365"/>
      <c r="P352" s="365"/>
      <c r="Q352" s="365"/>
      <c r="R352" s="365"/>
      <c r="S352" s="365"/>
      <c r="T352" s="366"/>
      <c r="U352" s="37" t="s">
        <v>65</v>
      </c>
      <c r="V352" s="354">
        <f>IFERROR(SUM(V349:V350),"0")</f>
        <v>73.5</v>
      </c>
      <c r="W352" s="354">
        <f>IFERROR(SUM(W349:W350),"0")</f>
        <v>78</v>
      </c>
      <c r="X352" s="37"/>
      <c r="Y352" s="355"/>
      <c r="Z352" s="355"/>
    </row>
    <row r="353" spans="1:53" ht="14.25" hidden="1" customHeight="1" x14ac:dyDescent="0.25">
      <c r="A353" s="362" t="s">
        <v>203</v>
      </c>
      <c r="B353" s="363"/>
      <c r="C353" s="363"/>
      <c r="D353" s="363"/>
      <c r="E353" s="363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  <c r="X353" s="363"/>
      <c r="Y353" s="347"/>
      <c r="Z353" s="347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45</v>
      </c>
      <c r="W354" s="353">
        <f>IFERROR(IF(V354="",0,CEILING((V354/$H354),1)*$H354),"")</f>
        <v>46.8</v>
      </c>
      <c r="X354" s="36">
        <f>IFERROR(IF(W354=0,"",ROUNDUP(W354/H354,0)*0.02175),"")</f>
        <v>0.1305</v>
      </c>
      <c r="Y354" s="56"/>
      <c r="Z354" s="57"/>
      <c r="AD354" s="58"/>
      <c r="BA354" s="253" t="s">
        <v>1</v>
      </c>
    </row>
    <row r="355" spans="1:53" x14ac:dyDescent="0.2">
      <c r="A355" s="381"/>
      <c r="B355" s="363"/>
      <c r="C355" s="363"/>
      <c r="D355" s="363"/>
      <c r="E355" s="363"/>
      <c r="F355" s="363"/>
      <c r="G355" s="363"/>
      <c r="H355" s="363"/>
      <c r="I355" s="363"/>
      <c r="J355" s="363"/>
      <c r="K355" s="363"/>
      <c r="L355" s="363"/>
      <c r="M355" s="382"/>
      <c r="N355" s="364" t="s">
        <v>66</v>
      </c>
      <c r="O355" s="365"/>
      <c r="P355" s="365"/>
      <c r="Q355" s="365"/>
      <c r="R355" s="365"/>
      <c r="S355" s="365"/>
      <c r="T355" s="366"/>
      <c r="U355" s="37" t="s">
        <v>67</v>
      </c>
      <c r="V355" s="354">
        <f>IFERROR(V354/H354,"0")</f>
        <v>5.7692307692307692</v>
      </c>
      <c r="W355" s="354">
        <f>IFERROR(W354/H354,"0")</f>
        <v>6</v>
      </c>
      <c r="X355" s="354">
        <f>IFERROR(IF(X354="",0,X354),"0")</f>
        <v>0.1305</v>
      </c>
      <c r="Y355" s="355"/>
      <c r="Z355" s="355"/>
    </row>
    <row r="356" spans="1:53" x14ac:dyDescent="0.2">
      <c r="A356" s="363"/>
      <c r="B356" s="363"/>
      <c r="C356" s="363"/>
      <c r="D356" s="363"/>
      <c r="E356" s="363"/>
      <c r="F356" s="363"/>
      <c r="G356" s="363"/>
      <c r="H356" s="363"/>
      <c r="I356" s="363"/>
      <c r="J356" s="363"/>
      <c r="K356" s="363"/>
      <c r="L356" s="363"/>
      <c r="M356" s="382"/>
      <c r="N356" s="364" t="s">
        <v>66</v>
      </c>
      <c r="O356" s="365"/>
      <c r="P356" s="365"/>
      <c r="Q356" s="365"/>
      <c r="R356" s="365"/>
      <c r="S356" s="365"/>
      <c r="T356" s="366"/>
      <c r="U356" s="37" t="s">
        <v>65</v>
      </c>
      <c r="V356" s="354">
        <f>IFERROR(SUM(V354:V354),"0")</f>
        <v>45</v>
      </c>
      <c r="W356" s="354">
        <f>IFERROR(SUM(W354:W354),"0")</f>
        <v>46.8</v>
      </c>
      <c r="X356" s="37"/>
      <c r="Y356" s="355"/>
      <c r="Z356" s="355"/>
    </row>
    <row r="357" spans="1:53" ht="16.5" hidden="1" customHeight="1" x14ac:dyDescent="0.25">
      <c r="A357" s="400" t="s">
        <v>492</v>
      </c>
      <c r="B357" s="363"/>
      <c r="C357" s="363"/>
      <c r="D357" s="363"/>
      <c r="E357" s="363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  <c r="X357" s="363"/>
      <c r="Y357" s="348"/>
      <c r="Z357" s="348"/>
    </row>
    <row r="358" spans="1:53" ht="14.25" hidden="1" customHeight="1" x14ac:dyDescent="0.25">
      <c r="A358" s="362" t="s">
        <v>105</v>
      </c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  <c r="X358" s="363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24</v>
      </c>
      <c r="W359" s="353">
        <f>IFERROR(IF(V359="",0,CEILING((V359/$H359),1)*$H359),"")</f>
        <v>24</v>
      </c>
      <c r="X359" s="36">
        <f>IFERROR(IF(W359=0,"",ROUNDUP(W359/H359,0)*0.02175),"")</f>
        <v>4.3499999999999997E-2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81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82"/>
      <c r="N364" s="364" t="s">
        <v>66</v>
      </c>
      <c r="O364" s="365"/>
      <c r="P364" s="365"/>
      <c r="Q364" s="365"/>
      <c r="R364" s="365"/>
      <c r="S364" s="365"/>
      <c r="T364" s="366"/>
      <c r="U364" s="37" t="s">
        <v>67</v>
      </c>
      <c r="V364" s="354">
        <f>IFERROR(V359/H359,"0")+IFERROR(V360/H360,"0")+IFERROR(V361/H361,"0")+IFERROR(V362/H362,"0")+IFERROR(V363/H363,"0")</f>
        <v>2</v>
      </c>
      <c r="W364" s="354">
        <f>IFERROR(W359/H359,"0")+IFERROR(W360/H360,"0")+IFERROR(W361/H361,"0")+IFERROR(W362/H362,"0")+IFERROR(W363/H363,"0")</f>
        <v>2</v>
      </c>
      <c r="X364" s="354">
        <f>IFERROR(IF(X359="",0,X359),"0")+IFERROR(IF(X360="",0,X360),"0")+IFERROR(IF(X361="",0,X361),"0")+IFERROR(IF(X362="",0,X362),"0")+IFERROR(IF(X363="",0,X363),"0")</f>
        <v>4.3499999999999997E-2</v>
      </c>
      <c r="Y364" s="355"/>
      <c r="Z364" s="355"/>
    </row>
    <row r="365" spans="1:53" x14ac:dyDescent="0.2">
      <c r="A365" s="363"/>
      <c r="B365" s="363"/>
      <c r="C365" s="363"/>
      <c r="D365" s="363"/>
      <c r="E365" s="363"/>
      <c r="F365" s="363"/>
      <c r="G365" s="363"/>
      <c r="H365" s="363"/>
      <c r="I365" s="363"/>
      <c r="J365" s="363"/>
      <c r="K365" s="363"/>
      <c r="L365" s="363"/>
      <c r="M365" s="382"/>
      <c r="N365" s="364" t="s">
        <v>66</v>
      </c>
      <c r="O365" s="365"/>
      <c r="P365" s="365"/>
      <c r="Q365" s="365"/>
      <c r="R365" s="365"/>
      <c r="S365" s="365"/>
      <c r="T365" s="366"/>
      <c r="U365" s="37" t="s">
        <v>65</v>
      </c>
      <c r="V365" s="354">
        <f>IFERROR(SUM(V359:V363),"0")</f>
        <v>24</v>
      </c>
      <c r="W365" s="354">
        <f>IFERROR(SUM(W359:W363),"0")</f>
        <v>24</v>
      </c>
      <c r="X365" s="37"/>
      <c r="Y365" s="355"/>
      <c r="Z365" s="355"/>
    </row>
    <row r="366" spans="1:53" ht="14.25" hidden="1" customHeight="1" x14ac:dyDescent="0.25">
      <c r="A366" s="362" t="s">
        <v>60</v>
      </c>
      <c r="B366" s="363"/>
      <c r="C366" s="363"/>
      <c r="D366" s="363"/>
      <c r="E366" s="363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  <c r="X366" s="363"/>
      <c r="Y366" s="347"/>
      <c r="Z366" s="347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1"/>
      <c r="B369" s="363"/>
      <c r="C369" s="363"/>
      <c r="D369" s="363"/>
      <c r="E369" s="363"/>
      <c r="F369" s="363"/>
      <c r="G369" s="363"/>
      <c r="H369" s="363"/>
      <c r="I369" s="363"/>
      <c r="J369" s="363"/>
      <c r="K369" s="363"/>
      <c r="L369" s="363"/>
      <c r="M369" s="382"/>
      <c r="N369" s="364" t="s">
        <v>66</v>
      </c>
      <c r="O369" s="365"/>
      <c r="P369" s="365"/>
      <c r="Q369" s="365"/>
      <c r="R369" s="365"/>
      <c r="S369" s="365"/>
      <c r="T369" s="366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82"/>
      <c r="N370" s="364" t="s">
        <v>66</v>
      </c>
      <c r="O370" s="365"/>
      <c r="P370" s="365"/>
      <c r="Q370" s="365"/>
      <c r="R370" s="365"/>
      <c r="S370" s="365"/>
      <c r="T370" s="366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62" t="s">
        <v>68</v>
      </c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3"/>
      <c r="N371" s="363"/>
      <c r="O371" s="363"/>
      <c r="P371" s="363"/>
      <c r="Q371" s="363"/>
      <c r="R371" s="363"/>
      <c r="S371" s="363"/>
      <c r="T371" s="363"/>
      <c r="U371" s="363"/>
      <c r="V371" s="363"/>
      <c r="W371" s="363"/>
      <c r="X371" s="363"/>
      <c r="Y371" s="347"/>
      <c r="Z371" s="347"/>
    </row>
    <row r="372" spans="1:53" ht="27" hidden="1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81"/>
      <c r="B376" s="363"/>
      <c r="C376" s="363"/>
      <c r="D376" s="363"/>
      <c r="E376" s="363"/>
      <c r="F376" s="363"/>
      <c r="G376" s="363"/>
      <c r="H376" s="363"/>
      <c r="I376" s="363"/>
      <c r="J376" s="363"/>
      <c r="K376" s="363"/>
      <c r="L376" s="363"/>
      <c r="M376" s="382"/>
      <c r="N376" s="364" t="s">
        <v>66</v>
      </c>
      <c r="O376" s="365"/>
      <c r="P376" s="365"/>
      <c r="Q376" s="365"/>
      <c r="R376" s="365"/>
      <c r="S376" s="365"/>
      <c r="T376" s="366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hidden="1" x14ac:dyDescent="0.2">
      <c r="A377" s="363"/>
      <c r="B377" s="363"/>
      <c r="C377" s="363"/>
      <c r="D377" s="363"/>
      <c r="E377" s="363"/>
      <c r="F377" s="363"/>
      <c r="G377" s="363"/>
      <c r="H377" s="363"/>
      <c r="I377" s="363"/>
      <c r="J377" s="363"/>
      <c r="K377" s="363"/>
      <c r="L377" s="363"/>
      <c r="M377" s="382"/>
      <c r="N377" s="364" t="s">
        <v>66</v>
      </c>
      <c r="O377" s="365"/>
      <c r="P377" s="365"/>
      <c r="Q377" s="365"/>
      <c r="R377" s="365"/>
      <c r="S377" s="365"/>
      <c r="T377" s="366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hidden="1" customHeight="1" x14ac:dyDescent="0.25">
      <c r="A378" s="362" t="s">
        <v>203</v>
      </c>
      <c r="B378" s="363"/>
      <c r="C378" s="363"/>
      <c r="D378" s="363"/>
      <c r="E378" s="363"/>
      <c r="F378" s="363"/>
      <c r="G378" s="363"/>
      <c r="H378" s="363"/>
      <c r="I378" s="363"/>
      <c r="J378" s="363"/>
      <c r="K378" s="363"/>
      <c r="L378" s="363"/>
      <c r="M378" s="363"/>
      <c r="N378" s="363"/>
      <c r="O378" s="363"/>
      <c r="P378" s="363"/>
      <c r="Q378" s="363"/>
      <c r="R378" s="363"/>
      <c r="S378" s="363"/>
      <c r="T378" s="363"/>
      <c r="U378" s="363"/>
      <c r="V378" s="363"/>
      <c r="W378" s="363"/>
      <c r="X378" s="363"/>
      <c r="Y378" s="347"/>
      <c r="Z378" s="347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1"/>
      <c r="B380" s="363"/>
      <c r="C380" s="363"/>
      <c r="D380" s="363"/>
      <c r="E380" s="363"/>
      <c r="F380" s="363"/>
      <c r="G380" s="363"/>
      <c r="H380" s="363"/>
      <c r="I380" s="363"/>
      <c r="J380" s="363"/>
      <c r="K380" s="363"/>
      <c r="L380" s="363"/>
      <c r="M380" s="382"/>
      <c r="N380" s="364" t="s">
        <v>66</v>
      </c>
      <c r="O380" s="365"/>
      <c r="P380" s="365"/>
      <c r="Q380" s="365"/>
      <c r="R380" s="365"/>
      <c r="S380" s="365"/>
      <c r="T380" s="366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82"/>
      <c r="N381" s="364" t="s">
        <v>66</v>
      </c>
      <c r="O381" s="365"/>
      <c r="P381" s="365"/>
      <c r="Q381" s="365"/>
      <c r="R381" s="365"/>
      <c r="S381" s="365"/>
      <c r="T381" s="366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90" t="s">
        <v>517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48"/>
      <c r="Z382" s="48"/>
    </row>
    <row r="383" spans="1:53" ht="16.5" hidden="1" customHeight="1" x14ac:dyDescent="0.25">
      <c r="A383" s="400" t="s">
        <v>518</v>
      </c>
      <c r="B383" s="363"/>
      <c r="C383" s="363"/>
      <c r="D383" s="363"/>
      <c r="E383" s="363"/>
      <c r="F383" s="363"/>
      <c r="G383" s="363"/>
      <c r="H383" s="363"/>
      <c r="I383" s="363"/>
      <c r="J383" s="363"/>
      <c r="K383" s="363"/>
      <c r="L383" s="363"/>
      <c r="M383" s="363"/>
      <c r="N383" s="363"/>
      <c r="O383" s="363"/>
      <c r="P383" s="363"/>
      <c r="Q383" s="363"/>
      <c r="R383" s="363"/>
      <c r="S383" s="363"/>
      <c r="T383" s="363"/>
      <c r="U383" s="363"/>
      <c r="V383" s="363"/>
      <c r="W383" s="363"/>
      <c r="X383" s="363"/>
      <c r="Y383" s="348"/>
      <c r="Z383" s="348"/>
    </row>
    <row r="384" spans="1:53" ht="14.25" hidden="1" customHeight="1" x14ac:dyDescent="0.25">
      <c r="A384" s="362" t="s">
        <v>105</v>
      </c>
      <c r="B384" s="363"/>
      <c r="C384" s="363"/>
      <c r="D384" s="363"/>
      <c r="E384" s="363"/>
      <c r="F384" s="363"/>
      <c r="G384" s="363"/>
      <c r="H384" s="363"/>
      <c r="I384" s="363"/>
      <c r="J384" s="363"/>
      <c r="K384" s="363"/>
      <c r="L384" s="363"/>
      <c r="M384" s="363"/>
      <c r="N384" s="363"/>
      <c r="O384" s="363"/>
      <c r="P384" s="363"/>
      <c r="Q384" s="363"/>
      <c r="R384" s="363"/>
      <c r="S384" s="363"/>
      <c r="T384" s="363"/>
      <c r="U384" s="363"/>
      <c r="V384" s="363"/>
      <c r="W384" s="363"/>
      <c r="X384" s="363"/>
      <c r="Y384" s="347"/>
      <c r="Z384" s="347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1"/>
      <c r="B387" s="363"/>
      <c r="C387" s="363"/>
      <c r="D387" s="363"/>
      <c r="E387" s="363"/>
      <c r="F387" s="363"/>
      <c r="G387" s="363"/>
      <c r="H387" s="363"/>
      <c r="I387" s="363"/>
      <c r="J387" s="363"/>
      <c r="K387" s="363"/>
      <c r="L387" s="363"/>
      <c r="M387" s="382"/>
      <c r="N387" s="364" t="s">
        <v>66</v>
      </c>
      <c r="O387" s="365"/>
      <c r="P387" s="365"/>
      <c r="Q387" s="365"/>
      <c r="R387" s="365"/>
      <c r="S387" s="365"/>
      <c r="T387" s="366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63"/>
      <c r="B388" s="363"/>
      <c r="C388" s="363"/>
      <c r="D388" s="363"/>
      <c r="E388" s="363"/>
      <c r="F388" s="363"/>
      <c r="G388" s="363"/>
      <c r="H388" s="363"/>
      <c r="I388" s="363"/>
      <c r="J388" s="363"/>
      <c r="K388" s="363"/>
      <c r="L388" s="363"/>
      <c r="M388" s="382"/>
      <c r="N388" s="364" t="s">
        <v>66</v>
      </c>
      <c r="O388" s="365"/>
      <c r="P388" s="365"/>
      <c r="Q388" s="365"/>
      <c r="R388" s="365"/>
      <c r="S388" s="365"/>
      <c r="T388" s="366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62" t="s">
        <v>60</v>
      </c>
      <c r="B389" s="363"/>
      <c r="C389" s="363"/>
      <c r="D389" s="363"/>
      <c r="E389" s="363"/>
      <c r="F389" s="363"/>
      <c r="G389" s="363"/>
      <c r="H389" s="363"/>
      <c r="I389" s="363"/>
      <c r="J389" s="363"/>
      <c r="K389" s="363"/>
      <c r="L389" s="363"/>
      <c r="M389" s="363"/>
      <c r="N389" s="363"/>
      <c r="O389" s="363"/>
      <c r="P389" s="363"/>
      <c r="Q389" s="363"/>
      <c r="R389" s="363"/>
      <c r="S389" s="363"/>
      <c r="T389" s="363"/>
      <c r="U389" s="363"/>
      <c r="V389" s="363"/>
      <c r="W389" s="363"/>
      <c r="X389" s="363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52.5</v>
      </c>
      <c r="W390" s="353">
        <f t="shared" ref="W390:W402" si="18">IFERROR(IF(V390="",0,CEILING((V390/$H390),1)*$H390),"")</f>
        <v>54.6</v>
      </c>
      <c r="X390" s="36">
        <f>IFERROR(IF(W390=0,"",ROUNDUP(W390/H390,0)*0.00753),"")</f>
        <v>9.7890000000000005E-2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102.5</v>
      </c>
      <c r="W392" s="353">
        <f t="shared" si="18"/>
        <v>105</v>
      </c>
      <c r="X392" s="36">
        <f>IFERROR(IF(W392=0,"",ROUNDUP(W392/H392,0)*0.00753),"")</f>
        <v>0.18825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113.4</v>
      </c>
      <c r="W393" s="353">
        <f t="shared" si="18"/>
        <v>114.24</v>
      </c>
      <c r="X393" s="36">
        <f>IFERROR(IF(W393=0,"",ROUNDUP(W393/H393,0)*0.00753),"")</f>
        <v>0.51204000000000005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32.024999999999999</v>
      </c>
      <c r="W395" s="353">
        <f t="shared" si="18"/>
        <v>33.6</v>
      </c>
      <c r="X395" s="36">
        <f t="shared" si="19"/>
        <v>8.0320000000000003E-2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26.25</v>
      </c>
      <c r="W397" s="353">
        <f t="shared" si="18"/>
        <v>27.3</v>
      </c>
      <c r="X397" s="36">
        <f t="shared" si="19"/>
        <v>6.5259999999999999E-2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29.4</v>
      </c>
      <c r="W401" s="353">
        <f t="shared" si="18"/>
        <v>29.400000000000002</v>
      </c>
      <c r="X401" s="36">
        <f t="shared" si="19"/>
        <v>7.0280000000000009E-2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1"/>
      <c r="B403" s="363"/>
      <c r="C403" s="363"/>
      <c r="D403" s="363"/>
      <c r="E403" s="363"/>
      <c r="F403" s="363"/>
      <c r="G403" s="363"/>
      <c r="H403" s="363"/>
      <c r="I403" s="363"/>
      <c r="J403" s="363"/>
      <c r="K403" s="363"/>
      <c r="L403" s="363"/>
      <c r="M403" s="382"/>
      <c r="N403" s="364" t="s">
        <v>66</v>
      </c>
      <c r="O403" s="365"/>
      <c r="P403" s="365"/>
      <c r="Q403" s="365"/>
      <c r="R403" s="365"/>
      <c r="S403" s="365"/>
      <c r="T403" s="366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146.1547619047619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149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1.0140400000000001</v>
      </c>
      <c r="Y403" s="355"/>
      <c r="Z403" s="355"/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82"/>
      <c r="N404" s="364" t="s">
        <v>66</v>
      </c>
      <c r="O404" s="365"/>
      <c r="P404" s="365"/>
      <c r="Q404" s="365"/>
      <c r="R404" s="365"/>
      <c r="S404" s="365"/>
      <c r="T404" s="366"/>
      <c r="U404" s="37" t="s">
        <v>65</v>
      </c>
      <c r="V404" s="354">
        <f>IFERROR(SUM(V390:V402),"0")</f>
        <v>356.07499999999993</v>
      </c>
      <c r="W404" s="354">
        <f>IFERROR(SUM(W390:W402),"0")</f>
        <v>364.14</v>
      </c>
      <c r="X404" s="37"/>
      <c r="Y404" s="355"/>
      <c r="Z404" s="355"/>
    </row>
    <row r="405" spans="1:53" ht="14.25" hidden="1" customHeight="1" x14ac:dyDescent="0.25">
      <c r="A405" s="362" t="s">
        <v>68</v>
      </c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3"/>
      <c r="N405" s="363"/>
      <c r="O405" s="363"/>
      <c r="P405" s="363"/>
      <c r="Q405" s="363"/>
      <c r="R405" s="363"/>
      <c r="S405" s="363"/>
      <c r="T405" s="363"/>
      <c r="U405" s="363"/>
      <c r="V405" s="363"/>
      <c r="W405" s="363"/>
      <c r="X405" s="363"/>
      <c r="Y405" s="347"/>
      <c r="Z405" s="347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4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1"/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82"/>
      <c r="N410" s="364" t="s">
        <v>66</v>
      </c>
      <c r="O410" s="365"/>
      <c r="P410" s="365"/>
      <c r="Q410" s="365"/>
      <c r="R410" s="365"/>
      <c r="S410" s="365"/>
      <c r="T410" s="366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63"/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82"/>
      <c r="N411" s="364" t="s">
        <v>66</v>
      </c>
      <c r="O411" s="365"/>
      <c r="P411" s="365"/>
      <c r="Q411" s="365"/>
      <c r="R411" s="365"/>
      <c r="S411" s="365"/>
      <c r="T411" s="366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62" t="s">
        <v>203</v>
      </c>
      <c r="B412" s="363"/>
      <c r="C412" s="363"/>
      <c r="D412" s="363"/>
      <c r="E412" s="363"/>
      <c r="F412" s="363"/>
      <c r="G412" s="363"/>
      <c r="H412" s="363"/>
      <c r="I412" s="363"/>
      <c r="J412" s="363"/>
      <c r="K412" s="363"/>
      <c r="L412" s="363"/>
      <c r="M412" s="363"/>
      <c r="N412" s="363"/>
      <c r="O412" s="363"/>
      <c r="P412" s="363"/>
      <c r="Q412" s="363"/>
      <c r="R412" s="363"/>
      <c r="S412" s="363"/>
      <c r="T412" s="363"/>
      <c r="U412" s="363"/>
      <c r="V412" s="363"/>
      <c r="W412" s="363"/>
      <c r="X412" s="363"/>
      <c r="Y412" s="347"/>
      <c r="Z412" s="347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1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82"/>
      <c r="N414" s="364" t="s">
        <v>66</v>
      </c>
      <c r="O414" s="365"/>
      <c r="P414" s="365"/>
      <c r="Q414" s="365"/>
      <c r="R414" s="365"/>
      <c r="S414" s="365"/>
      <c r="T414" s="366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82"/>
      <c r="N415" s="364" t="s">
        <v>66</v>
      </c>
      <c r="O415" s="365"/>
      <c r="P415" s="365"/>
      <c r="Q415" s="365"/>
      <c r="R415" s="365"/>
      <c r="S415" s="365"/>
      <c r="T415" s="366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62" t="s">
        <v>83</v>
      </c>
      <c r="B416" s="363"/>
      <c r="C416" s="363"/>
      <c r="D416" s="363"/>
      <c r="E416" s="363"/>
      <c r="F416" s="363"/>
      <c r="G416" s="363"/>
      <c r="H416" s="363"/>
      <c r="I416" s="363"/>
      <c r="J416" s="363"/>
      <c r="K416" s="363"/>
      <c r="L416" s="363"/>
      <c r="M416" s="363"/>
      <c r="N416" s="363"/>
      <c r="O416" s="363"/>
      <c r="P416" s="363"/>
      <c r="Q416" s="363"/>
      <c r="R416" s="363"/>
      <c r="S416" s="363"/>
      <c r="T416" s="363"/>
      <c r="U416" s="363"/>
      <c r="V416" s="363"/>
      <c r="W416" s="363"/>
      <c r="X416" s="363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0.89999999999999991</v>
      </c>
      <c r="W417" s="353">
        <f>IFERROR(IF(V417="",0,CEILING((V417/$H417),1)*$H417),"")</f>
        <v>1.2</v>
      </c>
      <c r="X417" s="36">
        <f>IFERROR(IF(W417=0,"",ROUNDUP(W417/H417,0)*0.00627),"")</f>
        <v>6.2700000000000004E-3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0.89999999999999991</v>
      </c>
      <c r="W418" s="353">
        <f>IFERROR(IF(V418="",0,CEILING((V418/$H418),1)*$H418),"")</f>
        <v>1.2</v>
      </c>
      <c r="X418" s="36">
        <f>IFERROR(IF(W418=0,"",ROUNDUP(W418/H418,0)*0.00627),"")</f>
        <v>6.2700000000000004E-3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2.4750000000000001</v>
      </c>
      <c r="W419" s="353">
        <f>IFERROR(IF(V419="",0,CEILING((V419/$H419),1)*$H419),"")</f>
        <v>2.64</v>
      </c>
      <c r="X419" s="36">
        <f>IFERROR(IF(W419=0,"",ROUNDUP(W419/H419,0)*0.00627),"")</f>
        <v>1.2540000000000001E-2</v>
      </c>
      <c r="Y419" s="56"/>
      <c r="Z419" s="57"/>
      <c r="AD419" s="58"/>
      <c r="BA419" s="288" t="s">
        <v>1</v>
      </c>
    </row>
    <row r="420" spans="1:53" x14ac:dyDescent="0.2">
      <c r="A420" s="381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82"/>
      <c r="N420" s="364" t="s">
        <v>66</v>
      </c>
      <c r="O420" s="365"/>
      <c r="P420" s="365"/>
      <c r="Q420" s="365"/>
      <c r="R420" s="365"/>
      <c r="S420" s="365"/>
      <c r="T420" s="366"/>
      <c r="U420" s="37" t="s">
        <v>67</v>
      </c>
      <c r="V420" s="354">
        <f>IFERROR(V417/H417,"0")+IFERROR(V418/H418,"0")+IFERROR(V419/H419,"0")</f>
        <v>3.375</v>
      </c>
      <c r="W420" s="354">
        <f>IFERROR(W417/H417,"0")+IFERROR(W418/H418,"0")+IFERROR(W419/H419,"0")</f>
        <v>4</v>
      </c>
      <c r="X420" s="354">
        <f>IFERROR(IF(X417="",0,X417),"0")+IFERROR(IF(X418="",0,X418),"0")+IFERROR(IF(X419="",0,X419),"0")</f>
        <v>2.5080000000000002E-2</v>
      </c>
      <c r="Y420" s="355"/>
      <c r="Z420" s="35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82"/>
      <c r="N421" s="364" t="s">
        <v>66</v>
      </c>
      <c r="O421" s="365"/>
      <c r="P421" s="365"/>
      <c r="Q421" s="365"/>
      <c r="R421" s="365"/>
      <c r="S421" s="365"/>
      <c r="T421" s="366"/>
      <c r="U421" s="37" t="s">
        <v>65</v>
      </c>
      <c r="V421" s="354">
        <f>IFERROR(SUM(V417:V419),"0")</f>
        <v>4.2750000000000004</v>
      </c>
      <c r="W421" s="354">
        <f>IFERROR(SUM(W417:W419),"0")</f>
        <v>5.04</v>
      </c>
      <c r="X421" s="37"/>
      <c r="Y421" s="355"/>
      <c r="Z421" s="355"/>
    </row>
    <row r="422" spans="1:53" ht="16.5" hidden="1" customHeight="1" x14ac:dyDescent="0.25">
      <c r="A422" s="400" t="s">
        <v>567</v>
      </c>
      <c r="B422" s="363"/>
      <c r="C422" s="363"/>
      <c r="D422" s="363"/>
      <c r="E422" s="363"/>
      <c r="F422" s="363"/>
      <c r="G422" s="363"/>
      <c r="H422" s="363"/>
      <c r="I422" s="363"/>
      <c r="J422" s="363"/>
      <c r="K422" s="363"/>
      <c r="L422" s="363"/>
      <c r="M422" s="363"/>
      <c r="N422" s="363"/>
      <c r="O422" s="363"/>
      <c r="P422" s="363"/>
      <c r="Q422" s="363"/>
      <c r="R422" s="363"/>
      <c r="S422" s="363"/>
      <c r="T422" s="363"/>
      <c r="U422" s="363"/>
      <c r="V422" s="363"/>
      <c r="W422" s="363"/>
      <c r="X422" s="363"/>
      <c r="Y422" s="348"/>
      <c r="Z422" s="348"/>
    </row>
    <row r="423" spans="1:53" ht="14.25" hidden="1" customHeight="1" x14ac:dyDescent="0.25">
      <c r="A423" s="362" t="s">
        <v>97</v>
      </c>
      <c r="B423" s="363"/>
      <c r="C423" s="363"/>
      <c r="D423" s="363"/>
      <c r="E423" s="363"/>
      <c r="F423" s="363"/>
      <c r="G423" s="363"/>
      <c r="H423" s="363"/>
      <c r="I423" s="363"/>
      <c r="J423" s="363"/>
      <c r="K423" s="363"/>
      <c r="L423" s="363"/>
      <c r="M423" s="363"/>
      <c r="N423" s="363"/>
      <c r="O423" s="363"/>
      <c r="P423" s="363"/>
      <c r="Q423" s="363"/>
      <c r="R423" s="363"/>
      <c r="S423" s="363"/>
      <c r="T423" s="363"/>
      <c r="U423" s="363"/>
      <c r="V423" s="363"/>
      <c r="W423" s="363"/>
      <c r="X423" s="363"/>
      <c r="Y423" s="347"/>
      <c r="Z423" s="347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6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81"/>
      <c r="B426" s="363"/>
      <c r="C426" s="363"/>
      <c r="D426" s="363"/>
      <c r="E426" s="363"/>
      <c r="F426" s="363"/>
      <c r="G426" s="363"/>
      <c r="H426" s="363"/>
      <c r="I426" s="363"/>
      <c r="J426" s="363"/>
      <c r="K426" s="363"/>
      <c r="L426" s="363"/>
      <c r="M426" s="382"/>
      <c r="N426" s="364" t="s">
        <v>66</v>
      </c>
      <c r="O426" s="365"/>
      <c r="P426" s="365"/>
      <c r="Q426" s="365"/>
      <c r="R426" s="365"/>
      <c r="S426" s="365"/>
      <c r="T426" s="366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63"/>
      <c r="B427" s="363"/>
      <c r="C427" s="363"/>
      <c r="D427" s="363"/>
      <c r="E427" s="363"/>
      <c r="F427" s="363"/>
      <c r="G427" s="363"/>
      <c r="H427" s="363"/>
      <c r="I427" s="363"/>
      <c r="J427" s="363"/>
      <c r="K427" s="363"/>
      <c r="L427" s="363"/>
      <c r="M427" s="382"/>
      <c r="N427" s="364" t="s">
        <v>66</v>
      </c>
      <c r="O427" s="365"/>
      <c r="P427" s="365"/>
      <c r="Q427" s="365"/>
      <c r="R427" s="365"/>
      <c r="S427" s="365"/>
      <c r="T427" s="366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62" t="s">
        <v>60</v>
      </c>
      <c r="B428" s="363"/>
      <c r="C428" s="363"/>
      <c r="D428" s="363"/>
      <c r="E428" s="363"/>
      <c r="F428" s="363"/>
      <c r="G428" s="363"/>
      <c r="H428" s="363"/>
      <c r="I428" s="363"/>
      <c r="J428" s="363"/>
      <c r="K428" s="363"/>
      <c r="L428" s="363"/>
      <c r="M428" s="363"/>
      <c r="N428" s="363"/>
      <c r="O428" s="363"/>
      <c r="P428" s="363"/>
      <c r="Q428" s="363"/>
      <c r="R428" s="363"/>
      <c r="S428" s="363"/>
      <c r="T428" s="363"/>
      <c r="U428" s="363"/>
      <c r="V428" s="363"/>
      <c r="W428" s="363"/>
      <c r="X428" s="363"/>
      <c r="Y428" s="347"/>
      <c r="Z428" s="347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81</v>
      </c>
      <c r="W429" s="353">
        <f t="shared" ref="W429:W435" si="20">IFERROR(IF(V429="",0,CEILING((V429/$H429),1)*$H429),"")</f>
        <v>84</v>
      </c>
      <c r="X429" s="36">
        <f>IFERROR(IF(W429=0,"",ROUNDUP(W429/H429,0)*0.00753),"")</f>
        <v>0.15060000000000001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7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81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82"/>
      <c r="N436" s="364" t="s">
        <v>66</v>
      </c>
      <c r="O436" s="365"/>
      <c r="P436" s="365"/>
      <c r="Q436" s="365"/>
      <c r="R436" s="365"/>
      <c r="S436" s="365"/>
      <c r="T436" s="366"/>
      <c r="U436" s="37" t="s">
        <v>67</v>
      </c>
      <c r="V436" s="354">
        <f>IFERROR(V429/H429,"0")+IFERROR(V430/H430,"0")+IFERROR(V431/H431,"0")+IFERROR(V432/H432,"0")+IFERROR(V433/H433,"0")+IFERROR(V434/H434,"0")+IFERROR(V435/H435,"0")</f>
        <v>19.285714285714285</v>
      </c>
      <c r="W436" s="354">
        <f>IFERROR(W429/H429,"0")+IFERROR(W430/H430,"0")+IFERROR(W431/H431,"0")+IFERROR(W432/H432,"0")+IFERROR(W433/H433,"0")+IFERROR(W434/H434,"0")+IFERROR(W435/H435,"0")</f>
        <v>20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0.15060000000000001</v>
      </c>
      <c r="Y436" s="355"/>
      <c r="Z436" s="355"/>
    </row>
    <row r="437" spans="1:53" x14ac:dyDescent="0.2">
      <c r="A437" s="363"/>
      <c r="B437" s="363"/>
      <c r="C437" s="363"/>
      <c r="D437" s="363"/>
      <c r="E437" s="363"/>
      <c r="F437" s="363"/>
      <c r="G437" s="363"/>
      <c r="H437" s="363"/>
      <c r="I437" s="363"/>
      <c r="J437" s="363"/>
      <c r="K437" s="363"/>
      <c r="L437" s="363"/>
      <c r="M437" s="382"/>
      <c r="N437" s="364" t="s">
        <v>66</v>
      </c>
      <c r="O437" s="365"/>
      <c r="P437" s="365"/>
      <c r="Q437" s="365"/>
      <c r="R437" s="365"/>
      <c r="S437" s="365"/>
      <c r="T437" s="366"/>
      <c r="U437" s="37" t="s">
        <v>65</v>
      </c>
      <c r="V437" s="354">
        <f>IFERROR(SUM(V429:V435),"0")</f>
        <v>81</v>
      </c>
      <c r="W437" s="354">
        <f>IFERROR(SUM(W429:W435),"0")</f>
        <v>84</v>
      </c>
      <c r="X437" s="37"/>
      <c r="Y437" s="355"/>
      <c r="Z437" s="355"/>
    </row>
    <row r="438" spans="1:53" ht="14.25" hidden="1" customHeight="1" x14ac:dyDescent="0.25">
      <c r="A438" s="362" t="s">
        <v>92</v>
      </c>
      <c r="B438" s="363"/>
      <c r="C438" s="363"/>
      <c r="D438" s="363"/>
      <c r="E438" s="363"/>
      <c r="F438" s="363"/>
      <c r="G438" s="363"/>
      <c r="H438" s="363"/>
      <c r="I438" s="363"/>
      <c r="J438" s="363"/>
      <c r="K438" s="363"/>
      <c r="L438" s="363"/>
      <c r="M438" s="363"/>
      <c r="N438" s="363"/>
      <c r="O438" s="363"/>
      <c r="P438" s="363"/>
      <c r="Q438" s="363"/>
      <c r="R438" s="363"/>
      <c r="S438" s="363"/>
      <c r="T438" s="363"/>
      <c r="U438" s="363"/>
      <c r="V438" s="363"/>
      <c r="W438" s="363"/>
      <c r="X438" s="363"/>
      <c r="Y438" s="347"/>
      <c r="Z438" s="347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2.4750000000000001</v>
      </c>
      <c r="W439" s="353">
        <f>IFERROR(IF(V439="",0,CEILING((V439/$H439),1)*$H439),"")</f>
        <v>2.64</v>
      </c>
      <c r="X439" s="36">
        <f>IFERROR(IF(W439=0,"",ROUNDUP(W439/H439,0)*0.00627),"")</f>
        <v>1.2540000000000001E-2</v>
      </c>
      <c r="Y439" s="56"/>
      <c r="Z439" s="57"/>
      <c r="AD439" s="58"/>
      <c r="BA439" s="298" t="s">
        <v>1</v>
      </c>
    </row>
    <row r="440" spans="1:53" x14ac:dyDescent="0.2">
      <c r="A440" s="381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82"/>
      <c r="N440" s="364" t="s">
        <v>66</v>
      </c>
      <c r="O440" s="365"/>
      <c r="P440" s="365"/>
      <c r="Q440" s="365"/>
      <c r="R440" s="365"/>
      <c r="S440" s="365"/>
      <c r="T440" s="366"/>
      <c r="U440" s="37" t="s">
        <v>67</v>
      </c>
      <c r="V440" s="354">
        <f>IFERROR(V439/H439,"0")</f>
        <v>1.875</v>
      </c>
      <c r="W440" s="354">
        <f>IFERROR(W439/H439,"0")</f>
        <v>2</v>
      </c>
      <c r="X440" s="354">
        <f>IFERROR(IF(X439="",0,X439),"0")</f>
        <v>1.2540000000000001E-2</v>
      </c>
      <c r="Y440" s="355"/>
      <c r="Z440" s="355"/>
    </row>
    <row r="441" spans="1:53" x14ac:dyDescent="0.2">
      <c r="A441" s="363"/>
      <c r="B441" s="363"/>
      <c r="C441" s="363"/>
      <c r="D441" s="363"/>
      <c r="E441" s="363"/>
      <c r="F441" s="363"/>
      <c r="G441" s="363"/>
      <c r="H441" s="363"/>
      <c r="I441" s="363"/>
      <c r="J441" s="363"/>
      <c r="K441" s="363"/>
      <c r="L441" s="363"/>
      <c r="M441" s="382"/>
      <c r="N441" s="364" t="s">
        <v>66</v>
      </c>
      <c r="O441" s="365"/>
      <c r="P441" s="365"/>
      <c r="Q441" s="365"/>
      <c r="R441" s="365"/>
      <c r="S441" s="365"/>
      <c r="T441" s="366"/>
      <c r="U441" s="37" t="s">
        <v>65</v>
      </c>
      <c r="V441" s="354">
        <f>IFERROR(SUM(V439:V439),"0")</f>
        <v>2.4750000000000001</v>
      </c>
      <c r="W441" s="354">
        <f>IFERROR(SUM(W439:W439),"0")</f>
        <v>2.64</v>
      </c>
      <c r="X441" s="37"/>
      <c r="Y441" s="355"/>
      <c r="Z441" s="355"/>
    </row>
    <row r="442" spans="1:53" ht="14.25" hidden="1" customHeight="1" x14ac:dyDescent="0.25">
      <c r="A442" s="362" t="s">
        <v>588</v>
      </c>
      <c r="B442" s="363"/>
      <c r="C442" s="363"/>
      <c r="D442" s="363"/>
      <c r="E442" s="363"/>
      <c r="F442" s="363"/>
      <c r="G442" s="363"/>
      <c r="H442" s="363"/>
      <c r="I442" s="363"/>
      <c r="J442" s="363"/>
      <c r="K442" s="363"/>
      <c r="L442" s="363"/>
      <c r="M442" s="363"/>
      <c r="N442" s="363"/>
      <c r="O442" s="363"/>
      <c r="P442" s="363"/>
      <c r="Q442" s="363"/>
      <c r="R442" s="363"/>
      <c r="S442" s="363"/>
      <c r="T442" s="363"/>
      <c r="U442" s="363"/>
      <c r="V442" s="363"/>
      <c r="W442" s="363"/>
      <c r="X442" s="363"/>
      <c r="Y442" s="347"/>
      <c r="Z442" s="347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81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82"/>
      <c r="N444" s="364" t="s">
        <v>66</v>
      </c>
      <c r="O444" s="365"/>
      <c r="P444" s="365"/>
      <c r="Q444" s="365"/>
      <c r="R444" s="365"/>
      <c r="S444" s="365"/>
      <c r="T444" s="366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63"/>
      <c r="B445" s="363"/>
      <c r="C445" s="363"/>
      <c r="D445" s="363"/>
      <c r="E445" s="363"/>
      <c r="F445" s="363"/>
      <c r="G445" s="363"/>
      <c r="H445" s="363"/>
      <c r="I445" s="363"/>
      <c r="J445" s="363"/>
      <c r="K445" s="363"/>
      <c r="L445" s="363"/>
      <c r="M445" s="382"/>
      <c r="N445" s="364" t="s">
        <v>66</v>
      </c>
      <c r="O445" s="365"/>
      <c r="P445" s="365"/>
      <c r="Q445" s="365"/>
      <c r="R445" s="365"/>
      <c r="S445" s="365"/>
      <c r="T445" s="366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90" t="s">
        <v>591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hidden="1" customHeight="1" x14ac:dyDescent="0.25">
      <c r="A447" s="400" t="s">
        <v>591</v>
      </c>
      <c r="B447" s="363"/>
      <c r="C447" s="363"/>
      <c r="D447" s="363"/>
      <c r="E447" s="363"/>
      <c r="F447" s="363"/>
      <c r="G447" s="363"/>
      <c r="H447" s="363"/>
      <c r="I447" s="363"/>
      <c r="J447" s="363"/>
      <c r="K447" s="363"/>
      <c r="L447" s="363"/>
      <c r="M447" s="363"/>
      <c r="N447" s="363"/>
      <c r="O447" s="363"/>
      <c r="P447" s="363"/>
      <c r="Q447" s="363"/>
      <c r="R447" s="363"/>
      <c r="S447" s="363"/>
      <c r="T447" s="363"/>
      <c r="U447" s="363"/>
      <c r="V447" s="363"/>
      <c r="W447" s="363"/>
      <c r="X447" s="363"/>
      <c r="Y447" s="348"/>
      <c r="Z447" s="348"/>
    </row>
    <row r="448" spans="1:53" ht="14.25" hidden="1" customHeight="1" x14ac:dyDescent="0.25">
      <c r="A448" s="362" t="s">
        <v>105</v>
      </c>
      <c r="B448" s="363"/>
      <c r="C448" s="363"/>
      <c r="D448" s="363"/>
      <c r="E448" s="363"/>
      <c r="F448" s="363"/>
      <c r="G448" s="363"/>
      <c r="H448" s="363"/>
      <c r="I448" s="363"/>
      <c r="J448" s="363"/>
      <c r="K448" s="363"/>
      <c r="L448" s="363"/>
      <c r="M448" s="363"/>
      <c r="N448" s="363"/>
      <c r="O448" s="363"/>
      <c r="P448" s="363"/>
      <c r="Q448" s="363"/>
      <c r="R448" s="363"/>
      <c r="S448" s="363"/>
      <c r="T448" s="363"/>
      <c r="U448" s="363"/>
      <c r="V448" s="363"/>
      <c r="W448" s="363"/>
      <c r="X448" s="363"/>
      <c r="Y448" s="347"/>
      <c r="Z448" s="347"/>
    </row>
    <row r="449" spans="1:53" ht="27" customHeight="1" x14ac:dyDescent="0.25">
      <c r="A449" s="54" t="s">
        <v>592</v>
      </c>
      <c r="B449" s="54" t="s">
        <v>593</v>
      </c>
      <c r="C449" s="31">
        <v>4301011371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2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30.5</v>
      </c>
      <c r="W449" s="353">
        <f t="shared" ref="W449:W466" si="21">IFERROR(IF(V449="",0,CEILING((V449/$H449),1)*$H449),"")</f>
        <v>31.68</v>
      </c>
      <c r="X449" s="36">
        <f t="shared" ref="X449:X457" si="22">IFERROR(IF(W449=0,"",ROUNDUP(W449/H449,0)*0.01196),"")</f>
        <v>7.1760000000000004E-2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594</v>
      </c>
      <c r="C450" s="31">
        <v>4301011795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7" t="s">
        <v>595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238.5</v>
      </c>
      <c r="W451" s="353">
        <f t="shared" si="21"/>
        <v>242.88000000000002</v>
      </c>
      <c r="X451" s="36">
        <f t="shared" si="22"/>
        <v>0.55015999999999998</v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598</v>
      </c>
      <c r="C452" s="31">
        <v>4301011779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9" t="s">
        <v>599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6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28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4301011365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38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144</v>
      </c>
      <c r="W455" s="353">
        <f t="shared" si="21"/>
        <v>147.84</v>
      </c>
      <c r="X455" s="36">
        <f t="shared" si="22"/>
        <v>0.33488000000000001</v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608</v>
      </c>
      <c r="C456" s="31">
        <v>4301011771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42" t="s">
        <v>609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39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4301011367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42.66</v>
      </c>
      <c r="W458" s="353">
        <f t="shared" si="21"/>
        <v>43.2</v>
      </c>
      <c r="X458" s="36">
        <f t="shared" ref="X458:X463" si="23">IFERROR(IF(W458=0,"",ROUNDUP(W458/H458,0)*0.00937),"")</f>
        <v>0.11244</v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615</v>
      </c>
      <c r="C459" s="31">
        <v>4301011778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59" t="s">
        <v>616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4301011168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619</v>
      </c>
      <c r="C461" s="31">
        <v>4301011775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05" t="s">
        <v>620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4301011372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38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623</v>
      </c>
      <c r="C463" s="31">
        <v>4301011770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21" t="s">
        <v>624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6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4301011366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42.66</v>
      </c>
      <c r="W465" s="353">
        <f t="shared" si="21"/>
        <v>43.2</v>
      </c>
      <c r="X465" s="36">
        <f>IFERROR(IF(W465=0,"",ROUNDUP(W465/H465,0)*0.00937),"")</f>
        <v>0.11244</v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629</v>
      </c>
      <c r="C466" s="31">
        <v>4301011784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473" t="s">
        <v>630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81"/>
      <c r="B467" s="363"/>
      <c r="C467" s="363"/>
      <c r="D467" s="363"/>
      <c r="E467" s="363"/>
      <c r="F467" s="363"/>
      <c r="G467" s="363"/>
      <c r="H467" s="363"/>
      <c r="I467" s="363"/>
      <c r="J467" s="363"/>
      <c r="K467" s="363"/>
      <c r="L467" s="363"/>
      <c r="M467" s="382"/>
      <c r="N467" s="364" t="s">
        <v>66</v>
      </c>
      <c r="O467" s="365"/>
      <c r="P467" s="365"/>
      <c r="Q467" s="365"/>
      <c r="R467" s="365"/>
      <c r="S467" s="365"/>
      <c r="T467" s="366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101.91969696969696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104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1.1816800000000003</v>
      </c>
      <c r="Y467" s="355"/>
      <c r="Z467" s="355"/>
    </row>
    <row r="468" spans="1:53" x14ac:dyDescent="0.2">
      <c r="A468" s="363"/>
      <c r="B468" s="363"/>
      <c r="C468" s="363"/>
      <c r="D468" s="363"/>
      <c r="E468" s="363"/>
      <c r="F468" s="363"/>
      <c r="G468" s="363"/>
      <c r="H468" s="363"/>
      <c r="I468" s="363"/>
      <c r="J468" s="363"/>
      <c r="K468" s="363"/>
      <c r="L468" s="363"/>
      <c r="M468" s="382"/>
      <c r="N468" s="364" t="s">
        <v>66</v>
      </c>
      <c r="O468" s="365"/>
      <c r="P468" s="365"/>
      <c r="Q468" s="365"/>
      <c r="R468" s="365"/>
      <c r="S468" s="365"/>
      <c r="T468" s="366"/>
      <c r="U468" s="37" t="s">
        <v>65</v>
      </c>
      <c r="V468" s="354">
        <f>IFERROR(SUM(V449:V466),"0")</f>
        <v>498.31999999999994</v>
      </c>
      <c r="W468" s="354">
        <f>IFERROR(SUM(W449:W466),"0")</f>
        <v>508.79999999999995</v>
      </c>
      <c r="X468" s="37"/>
      <c r="Y468" s="355"/>
      <c r="Z468" s="355"/>
    </row>
    <row r="469" spans="1:53" ht="14.25" hidden="1" customHeight="1" x14ac:dyDescent="0.25">
      <c r="A469" s="362" t="s">
        <v>97</v>
      </c>
      <c r="B469" s="363"/>
      <c r="C469" s="363"/>
      <c r="D469" s="363"/>
      <c r="E469" s="363"/>
      <c r="F469" s="363"/>
      <c r="G469" s="363"/>
      <c r="H469" s="363"/>
      <c r="I469" s="363"/>
      <c r="J469" s="363"/>
      <c r="K469" s="363"/>
      <c r="L469" s="363"/>
      <c r="M469" s="363"/>
      <c r="N469" s="363"/>
      <c r="O469" s="363"/>
      <c r="P469" s="363"/>
      <c r="Q469" s="363"/>
      <c r="R469" s="363"/>
      <c r="S469" s="363"/>
      <c r="T469" s="363"/>
      <c r="U469" s="363"/>
      <c r="V469" s="363"/>
      <c r="W469" s="363"/>
      <c r="X469" s="363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6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189</v>
      </c>
      <c r="W470" s="353">
        <f>IFERROR(IF(V470="",0,CEILING((V470/$H470),1)*$H470),"")</f>
        <v>190.08</v>
      </c>
      <c r="X470" s="36">
        <f>IFERROR(IF(W470=0,"",ROUNDUP(W470/H470,0)*0.01196),"")</f>
        <v>0.43056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81"/>
      <c r="B472" s="363"/>
      <c r="C472" s="363"/>
      <c r="D472" s="363"/>
      <c r="E472" s="363"/>
      <c r="F472" s="363"/>
      <c r="G472" s="363"/>
      <c r="H472" s="363"/>
      <c r="I472" s="363"/>
      <c r="J472" s="363"/>
      <c r="K472" s="363"/>
      <c r="L472" s="363"/>
      <c r="M472" s="382"/>
      <c r="N472" s="364" t="s">
        <v>66</v>
      </c>
      <c r="O472" s="365"/>
      <c r="P472" s="365"/>
      <c r="Q472" s="365"/>
      <c r="R472" s="365"/>
      <c r="S472" s="365"/>
      <c r="T472" s="366"/>
      <c r="U472" s="37" t="s">
        <v>67</v>
      </c>
      <c r="V472" s="354">
        <f>IFERROR(V470/H470,"0")+IFERROR(V471/H471,"0")</f>
        <v>35.795454545454547</v>
      </c>
      <c r="W472" s="354">
        <f>IFERROR(W470/H470,"0")+IFERROR(W471/H471,"0")</f>
        <v>36</v>
      </c>
      <c r="X472" s="354">
        <f>IFERROR(IF(X470="",0,X470),"0")+IFERROR(IF(X471="",0,X471),"0")</f>
        <v>0.43056</v>
      </c>
      <c r="Y472" s="355"/>
      <c r="Z472" s="355"/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82"/>
      <c r="N473" s="364" t="s">
        <v>66</v>
      </c>
      <c r="O473" s="365"/>
      <c r="P473" s="365"/>
      <c r="Q473" s="365"/>
      <c r="R473" s="365"/>
      <c r="S473" s="365"/>
      <c r="T473" s="366"/>
      <c r="U473" s="37" t="s">
        <v>65</v>
      </c>
      <c r="V473" s="354">
        <f>IFERROR(SUM(V470:V471),"0")</f>
        <v>189</v>
      </c>
      <c r="W473" s="354">
        <f>IFERROR(SUM(W470:W471),"0")</f>
        <v>190.08</v>
      </c>
      <c r="X473" s="37"/>
      <c r="Y473" s="355"/>
      <c r="Z473" s="355"/>
    </row>
    <row r="474" spans="1:53" ht="14.25" hidden="1" customHeight="1" x14ac:dyDescent="0.25">
      <c r="A474" s="362" t="s">
        <v>60</v>
      </c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3"/>
      <c r="N474" s="363"/>
      <c r="O474" s="363"/>
      <c r="P474" s="363"/>
      <c r="Q474" s="363"/>
      <c r="R474" s="363"/>
      <c r="S474" s="363"/>
      <c r="T474" s="363"/>
      <c r="U474" s="363"/>
      <c r="V474" s="363"/>
      <c r="W474" s="363"/>
      <c r="X474" s="363"/>
      <c r="Y474" s="347"/>
      <c r="Z474" s="347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97.5</v>
      </c>
      <c r="W475" s="353">
        <f t="shared" ref="W475:W480" si="24">IFERROR(IF(V475="",0,CEILING((V475/$H475),1)*$H475),"")</f>
        <v>100.32000000000001</v>
      </c>
      <c r="X475" s="36">
        <f>IFERROR(IF(W475=0,"",ROUNDUP(W475/H475,0)*0.01196),"")</f>
        <v>0.22724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90</v>
      </c>
      <c r="W476" s="353">
        <f t="shared" si="24"/>
        <v>95.04</v>
      </c>
      <c r="X476" s="36">
        <f>IFERROR(IF(W476=0,"",ROUNDUP(W476/H476,0)*0.01196),"")</f>
        <v>0.21528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81</v>
      </c>
      <c r="W477" s="353">
        <f t="shared" si="24"/>
        <v>84.48</v>
      </c>
      <c r="X477" s="36">
        <f>IFERROR(IF(W477=0,"",ROUNDUP(W477/H477,0)*0.01196),"")</f>
        <v>0.19136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30.96</v>
      </c>
      <c r="W478" s="353">
        <f t="shared" si="24"/>
        <v>32.4</v>
      </c>
      <c r="X478" s="36">
        <f>IFERROR(IF(W478=0,"",ROUNDUP(W478/H478,0)*0.00937),"")</f>
        <v>8.4330000000000002E-2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3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21.96</v>
      </c>
      <c r="W479" s="353">
        <f t="shared" si="24"/>
        <v>25.2</v>
      </c>
      <c r="X479" s="36">
        <f>IFERROR(IF(W479=0,"",ROUNDUP(W479/H479,0)*0.00937),"")</f>
        <v>6.5589999999999996E-2</v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6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32.94</v>
      </c>
      <c r="W480" s="353">
        <f t="shared" si="24"/>
        <v>36</v>
      </c>
      <c r="X480" s="36">
        <f>IFERROR(IF(W480=0,"",ROUNDUP(W480/H480,0)*0.00937),"")</f>
        <v>9.3700000000000006E-2</v>
      </c>
      <c r="Y480" s="56"/>
      <c r="Z480" s="57"/>
      <c r="AD480" s="58"/>
      <c r="BA480" s="325" t="s">
        <v>1</v>
      </c>
    </row>
    <row r="481" spans="1:53" x14ac:dyDescent="0.2">
      <c r="A481" s="381"/>
      <c r="B481" s="363"/>
      <c r="C481" s="363"/>
      <c r="D481" s="363"/>
      <c r="E481" s="363"/>
      <c r="F481" s="363"/>
      <c r="G481" s="363"/>
      <c r="H481" s="363"/>
      <c r="I481" s="363"/>
      <c r="J481" s="363"/>
      <c r="K481" s="363"/>
      <c r="L481" s="363"/>
      <c r="M481" s="382"/>
      <c r="N481" s="364" t="s">
        <v>66</v>
      </c>
      <c r="O481" s="365"/>
      <c r="P481" s="365"/>
      <c r="Q481" s="365"/>
      <c r="R481" s="365"/>
      <c r="S481" s="365"/>
      <c r="T481" s="366"/>
      <c r="U481" s="37" t="s">
        <v>67</v>
      </c>
      <c r="V481" s="354">
        <f>IFERROR(V475/H475,"0")+IFERROR(V476/H476,"0")+IFERROR(V477/H477,"0")+IFERROR(V478/H478,"0")+IFERROR(V479/H479,"0")+IFERROR(V480/H480,"0")</f>
        <v>74.702272727272714</v>
      </c>
      <c r="W481" s="354">
        <f>IFERROR(W475/H475,"0")+IFERROR(W476/H476,"0")+IFERROR(W477/H477,"0")+IFERROR(W478/H478,"0")+IFERROR(W479/H479,"0")+IFERROR(W480/H480,"0")</f>
        <v>79</v>
      </c>
      <c r="X481" s="354">
        <f>IFERROR(IF(X475="",0,X475),"0")+IFERROR(IF(X476="",0,X476),"0")+IFERROR(IF(X477="",0,X477),"0")+IFERROR(IF(X478="",0,X478),"0")+IFERROR(IF(X479="",0,X479),"0")+IFERROR(IF(X480="",0,X480),"0")</f>
        <v>0.87750000000000006</v>
      </c>
      <c r="Y481" s="355"/>
      <c r="Z481" s="355"/>
    </row>
    <row r="482" spans="1:53" x14ac:dyDescent="0.2">
      <c r="A482" s="363"/>
      <c r="B482" s="363"/>
      <c r="C482" s="363"/>
      <c r="D482" s="363"/>
      <c r="E482" s="363"/>
      <c r="F482" s="363"/>
      <c r="G482" s="363"/>
      <c r="H482" s="363"/>
      <c r="I482" s="363"/>
      <c r="J482" s="363"/>
      <c r="K482" s="363"/>
      <c r="L482" s="363"/>
      <c r="M482" s="382"/>
      <c r="N482" s="364" t="s">
        <v>66</v>
      </c>
      <c r="O482" s="365"/>
      <c r="P482" s="365"/>
      <c r="Q482" s="365"/>
      <c r="R482" s="365"/>
      <c r="S482" s="365"/>
      <c r="T482" s="366"/>
      <c r="U482" s="37" t="s">
        <v>65</v>
      </c>
      <c r="V482" s="354">
        <f>IFERROR(SUM(V475:V480),"0")</f>
        <v>354.35999999999996</v>
      </c>
      <c r="W482" s="354">
        <f>IFERROR(SUM(W475:W480),"0")</f>
        <v>373.44</v>
      </c>
      <c r="X482" s="37"/>
      <c r="Y482" s="355"/>
      <c r="Z482" s="355"/>
    </row>
    <row r="483" spans="1:53" ht="14.25" hidden="1" customHeight="1" x14ac:dyDescent="0.25">
      <c r="A483" s="362" t="s">
        <v>68</v>
      </c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3"/>
      <c r="N483" s="363"/>
      <c r="O483" s="363"/>
      <c r="P483" s="363"/>
      <c r="Q483" s="363"/>
      <c r="R483" s="363"/>
      <c r="S483" s="363"/>
      <c r="T483" s="363"/>
      <c r="U483" s="363"/>
      <c r="V483" s="363"/>
      <c r="W483" s="363"/>
      <c r="X483" s="363"/>
      <c r="Y483" s="347"/>
      <c r="Z483" s="347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81"/>
      <c r="B486" s="363"/>
      <c r="C486" s="363"/>
      <c r="D486" s="363"/>
      <c r="E486" s="363"/>
      <c r="F486" s="363"/>
      <c r="G486" s="363"/>
      <c r="H486" s="363"/>
      <c r="I486" s="363"/>
      <c r="J486" s="363"/>
      <c r="K486" s="363"/>
      <c r="L486" s="363"/>
      <c r="M486" s="382"/>
      <c r="N486" s="364" t="s">
        <v>66</v>
      </c>
      <c r="O486" s="365"/>
      <c r="P486" s="365"/>
      <c r="Q486" s="365"/>
      <c r="R486" s="365"/>
      <c r="S486" s="365"/>
      <c r="T486" s="366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63"/>
      <c r="B487" s="363"/>
      <c r="C487" s="363"/>
      <c r="D487" s="363"/>
      <c r="E487" s="363"/>
      <c r="F487" s="363"/>
      <c r="G487" s="363"/>
      <c r="H487" s="363"/>
      <c r="I487" s="363"/>
      <c r="J487" s="363"/>
      <c r="K487" s="363"/>
      <c r="L487" s="363"/>
      <c r="M487" s="382"/>
      <c r="N487" s="364" t="s">
        <v>66</v>
      </c>
      <c r="O487" s="365"/>
      <c r="P487" s="365"/>
      <c r="Q487" s="365"/>
      <c r="R487" s="365"/>
      <c r="S487" s="365"/>
      <c r="T487" s="366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90" t="s">
        <v>651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48"/>
      <c r="Z488" s="48"/>
    </row>
    <row r="489" spans="1:53" ht="16.5" hidden="1" customHeight="1" x14ac:dyDescent="0.25">
      <c r="A489" s="400" t="s">
        <v>652</v>
      </c>
      <c r="B489" s="363"/>
      <c r="C489" s="363"/>
      <c r="D489" s="363"/>
      <c r="E489" s="363"/>
      <c r="F489" s="363"/>
      <c r="G489" s="363"/>
      <c r="H489" s="363"/>
      <c r="I489" s="363"/>
      <c r="J489" s="363"/>
      <c r="K489" s="363"/>
      <c r="L489" s="363"/>
      <c r="M489" s="363"/>
      <c r="N489" s="363"/>
      <c r="O489" s="363"/>
      <c r="P489" s="363"/>
      <c r="Q489" s="363"/>
      <c r="R489" s="363"/>
      <c r="S489" s="363"/>
      <c r="T489" s="363"/>
      <c r="U489" s="363"/>
      <c r="V489" s="363"/>
      <c r="W489" s="363"/>
      <c r="X489" s="363"/>
      <c r="Y489" s="348"/>
      <c r="Z489" s="348"/>
    </row>
    <row r="490" spans="1:53" ht="14.25" hidden="1" customHeight="1" x14ac:dyDescent="0.25">
      <c r="A490" s="362" t="s">
        <v>105</v>
      </c>
      <c r="B490" s="363"/>
      <c r="C490" s="363"/>
      <c r="D490" s="363"/>
      <c r="E490" s="363"/>
      <c r="F490" s="363"/>
      <c r="G490" s="363"/>
      <c r="H490" s="363"/>
      <c r="I490" s="363"/>
      <c r="J490" s="363"/>
      <c r="K490" s="363"/>
      <c r="L490" s="363"/>
      <c r="M490" s="363"/>
      <c r="N490" s="363"/>
      <c r="O490" s="363"/>
      <c r="P490" s="363"/>
      <c r="Q490" s="363"/>
      <c r="R490" s="363"/>
      <c r="S490" s="363"/>
      <c r="T490" s="363"/>
      <c r="U490" s="363"/>
      <c r="V490" s="363"/>
      <c r="W490" s="363"/>
      <c r="X490" s="363"/>
      <c r="Y490" s="347"/>
      <c r="Z490" s="347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39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6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7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60</v>
      </c>
      <c r="W493" s="353">
        <f>IFERROR(IF(V493="",0,CEILING((V493/$H493),1)*$H493),"")</f>
        <v>60</v>
      </c>
      <c r="X493" s="36">
        <f>IFERROR(IF(W493=0,"",ROUNDUP(W493/H493,0)*0.02175),"")</f>
        <v>0.10874999999999999</v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32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2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81"/>
      <c r="B496" s="363"/>
      <c r="C496" s="363"/>
      <c r="D496" s="363"/>
      <c r="E496" s="363"/>
      <c r="F496" s="363"/>
      <c r="G496" s="363"/>
      <c r="H496" s="363"/>
      <c r="I496" s="363"/>
      <c r="J496" s="363"/>
      <c r="K496" s="363"/>
      <c r="L496" s="363"/>
      <c r="M496" s="382"/>
      <c r="N496" s="364" t="s">
        <v>66</v>
      </c>
      <c r="O496" s="365"/>
      <c r="P496" s="365"/>
      <c r="Q496" s="365"/>
      <c r="R496" s="365"/>
      <c r="S496" s="365"/>
      <c r="T496" s="366"/>
      <c r="U496" s="37" t="s">
        <v>67</v>
      </c>
      <c r="V496" s="354">
        <f>IFERROR(V491/H491,"0")+IFERROR(V492/H492,"0")+IFERROR(V493/H493,"0")+IFERROR(V494/H494,"0")+IFERROR(V495/H495,"0")</f>
        <v>5</v>
      </c>
      <c r="W496" s="354">
        <f>IFERROR(W491/H491,"0")+IFERROR(W492/H492,"0")+IFERROR(W493/H493,"0")+IFERROR(W494/H494,"0")+IFERROR(W495/H495,"0")</f>
        <v>5</v>
      </c>
      <c r="X496" s="354">
        <f>IFERROR(IF(X491="",0,X491),"0")+IFERROR(IF(X492="",0,X492),"0")+IFERROR(IF(X493="",0,X493),"0")+IFERROR(IF(X494="",0,X494),"0")+IFERROR(IF(X495="",0,X495),"0")</f>
        <v>0.10874999999999999</v>
      </c>
      <c r="Y496" s="355"/>
      <c r="Z496" s="355"/>
    </row>
    <row r="497" spans="1:53" x14ac:dyDescent="0.2">
      <c r="A497" s="363"/>
      <c r="B497" s="363"/>
      <c r="C497" s="363"/>
      <c r="D497" s="363"/>
      <c r="E497" s="363"/>
      <c r="F497" s="363"/>
      <c r="G497" s="363"/>
      <c r="H497" s="363"/>
      <c r="I497" s="363"/>
      <c r="J497" s="363"/>
      <c r="K497" s="363"/>
      <c r="L497" s="363"/>
      <c r="M497" s="382"/>
      <c r="N497" s="364" t="s">
        <v>66</v>
      </c>
      <c r="O497" s="365"/>
      <c r="P497" s="365"/>
      <c r="Q497" s="365"/>
      <c r="R497" s="365"/>
      <c r="S497" s="365"/>
      <c r="T497" s="366"/>
      <c r="U497" s="37" t="s">
        <v>65</v>
      </c>
      <c r="V497" s="354">
        <f>IFERROR(SUM(V491:V495),"0")</f>
        <v>60</v>
      </c>
      <c r="W497" s="354">
        <f>IFERROR(SUM(W491:W495),"0")</f>
        <v>60</v>
      </c>
      <c r="X497" s="37"/>
      <c r="Y497" s="355"/>
      <c r="Z497" s="355"/>
    </row>
    <row r="498" spans="1:53" ht="14.25" hidden="1" customHeight="1" x14ac:dyDescent="0.25">
      <c r="A498" s="362" t="s">
        <v>97</v>
      </c>
      <c r="B498" s="363"/>
      <c r="C498" s="363"/>
      <c r="D498" s="363"/>
      <c r="E498" s="363"/>
      <c r="F498" s="363"/>
      <c r="G498" s="363"/>
      <c r="H498" s="363"/>
      <c r="I498" s="363"/>
      <c r="J498" s="363"/>
      <c r="K498" s="363"/>
      <c r="L498" s="363"/>
      <c r="M498" s="363"/>
      <c r="N498" s="363"/>
      <c r="O498" s="363"/>
      <c r="P498" s="363"/>
      <c r="Q498" s="363"/>
      <c r="R498" s="363"/>
      <c r="S498" s="363"/>
      <c r="T498" s="363"/>
      <c r="U498" s="363"/>
      <c r="V498" s="363"/>
      <c r="W498" s="363"/>
      <c r="X498" s="363"/>
      <c r="Y498" s="347"/>
      <c r="Z498" s="347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3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69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81"/>
      <c r="B502" s="363"/>
      <c r="C502" s="363"/>
      <c r="D502" s="363"/>
      <c r="E502" s="363"/>
      <c r="F502" s="363"/>
      <c r="G502" s="363"/>
      <c r="H502" s="363"/>
      <c r="I502" s="363"/>
      <c r="J502" s="363"/>
      <c r="K502" s="363"/>
      <c r="L502" s="363"/>
      <c r="M502" s="382"/>
      <c r="N502" s="364" t="s">
        <v>66</v>
      </c>
      <c r="O502" s="365"/>
      <c r="P502" s="365"/>
      <c r="Q502" s="365"/>
      <c r="R502" s="365"/>
      <c r="S502" s="365"/>
      <c r="T502" s="366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63"/>
      <c r="B503" s="363"/>
      <c r="C503" s="363"/>
      <c r="D503" s="363"/>
      <c r="E503" s="363"/>
      <c r="F503" s="363"/>
      <c r="G503" s="363"/>
      <c r="H503" s="363"/>
      <c r="I503" s="363"/>
      <c r="J503" s="363"/>
      <c r="K503" s="363"/>
      <c r="L503" s="363"/>
      <c r="M503" s="382"/>
      <c r="N503" s="364" t="s">
        <v>66</v>
      </c>
      <c r="O503" s="365"/>
      <c r="P503" s="365"/>
      <c r="Q503" s="365"/>
      <c r="R503" s="365"/>
      <c r="S503" s="365"/>
      <c r="T503" s="366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62" t="s">
        <v>60</v>
      </c>
      <c r="B504" s="363"/>
      <c r="C504" s="363"/>
      <c r="D504" s="363"/>
      <c r="E504" s="363"/>
      <c r="F504" s="363"/>
      <c r="G504" s="363"/>
      <c r="H504" s="363"/>
      <c r="I504" s="363"/>
      <c r="J504" s="363"/>
      <c r="K504" s="363"/>
      <c r="L504" s="363"/>
      <c r="M504" s="363"/>
      <c r="N504" s="363"/>
      <c r="O504" s="363"/>
      <c r="P504" s="363"/>
      <c r="Q504" s="363"/>
      <c r="R504" s="363"/>
      <c r="S504" s="363"/>
      <c r="T504" s="363"/>
      <c r="U504" s="363"/>
      <c r="V504" s="363"/>
      <c r="W504" s="363"/>
      <c r="X504" s="363"/>
      <c r="Y504" s="347"/>
      <c r="Z504" s="347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368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367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36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376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81"/>
      <c r="B509" s="363"/>
      <c r="C509" s="363"/>
      <c r="D509" s="363"/>
      <c r="E509" s="363"/>
      <c r="F509" s="363"/>
      <c r="G509" s="363"/>
      <c r="H509" s="363"/>
      <c r="I509" s="363"/>
      <c r="J509" s="363"/>
      <c r="K509" s="363"/>
      <c r="L509" s="363"/>
      <c r="M509" s="382"/>
      <c r="N509" s="364" t="s">
        <v>66</v>
      </c>
      <c r="O509" s="365"/>
      <c r="P509" s="365"/>
      <c r="Q509" s="365"/>
      <c r="R509" s="365"/>
      <c r="S509" s="365"/>
      <c r="T509" s="366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63"/>
      <c r="B510" s="363"/>
      <c r="C510" s="363"/>
      <c r="D510" s="363"/>
      <c r="E510" s="363"/>
      <c r="F510" s="363"/>
      <c r="G510" s="363"/>
      <c r="H510" s="363"/>
      <c r="I510" s="363"/>
      <c r="J510" s="363"/>
      <c r="K510" s="363"/>
      <c r="L510" s="363"/>
      <c r="M510" s="382"/>
      <c r="N510" s="364" t="s">
        <v>66</v>
      </c>
      <c r="O510" s="365"/>
      <c r="P510" s="365"/>
      <c r="Q510" s="365"/>
      <c r="R510" s="365"/>
      <c r="S510" s="365"/>
      <c r="T510" s="366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62" t="s">
        <v>68</v>
      </c>
      <c r="B511" s="363"/>
      <c r="C511" s="363"/>
      <c r="D511" s="363"/>
      <c r="E511" s="363"/>
      <c r="F511" s="363"/>
      <c r="G511" s="363"/>
      <c r="H511" s="363"/>
      <c r="I511" s="363"/>
      <c r="J511" s="363"/>
      <c r="K511" s="363"/>
      <c r="L511" s="363"/>
      <c r="M511" s="363"/>
      <c r="N511" s="363"/>
      <c r="O511" s="363"/>
      <c r="P511" s="363"/>
      <c r="Q511" s="363"/>
      <c r="R511" s="363"/>
      <c r="S511" s="363"/>
      <c r="T511" s="363"/>
      <c r="U511" s="363"/>
      <c r="V511" s="363"/>
      <c r="W511" s="363"/>
      <c r="X511" s="363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65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984</v>
      </c>
      <c r="W512" s="353">
        <f>IFERROR(IF(V512="",0,CEILING((V512/$H512),1)*$H512),"")</f>
        <v>990.6</v>
      </c>
      <c r="X512" s="36">
        <f>IFERROR(IF(W512=0,"",ROUNDUP(W512/H512,0)*0.02175),"")</f>
        <v>2.7622499999999999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7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375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8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81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82"/>
      <c r="N517" s="364" t="s">
        <v>66</v>
      </c>
      <c r="O517" s="365"/>
      <c r="P517" s="365"/>
      <c r="Q517" s="365"/>
      <c r="R517" s="365"/>
      <c r="S517" s="365"/>
      <c r="T517" s="366"/>
      <c r="U517" s="37" t="s">
        <v>67</v>
      </c>
      <c r="V517" s="354">
        <f>IFERROR(V512/H512,"0")+IFERROR(V513/H513,"0")+IFERROR(V514/H514,"0")+IFERROR(V515/H515,"0")+IFERROR(V516/H516,"0")</f>
        <v>126.15384615384616</v>
      </c>
      <c r="W517" s="354">
        <f>IFERROR(W512/H512,"0")+IFERROR(W513/H513,"0")+IFERROR(W514/H514,"0")+IFERROR(W515/H515,"0")+IFERROR(W516/H516,"0")</f>
        <v>127</v>
      </c>
      <c r="X517" s="354">
        <f>IFERROR(IF(X512="",0,X512),"0")+IFERROR(IF(X513="",0,X513),"0")+IFERROR(IF(X514="",0,X514),"0")+IFERROR(IF(X515="",0,X515),"0")+IFERROR(IF(X516="",0,X516),"0")</f>
        <v>2.7622499999999999</v>
      </c>
      <c r="Y517" s="355"/>
      <c r="Z517" s="35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82"/>
      <c r="N518" s="364" t="s">
        <v>66</v>
      </c>
      <c r="O518" s="365"/>
      <c r="P518" s="365"/>
      <c r="Q518" s="365"/>
      <c r="R518" s="365"/>
      <c r="S518" s="365"/>
      <c r="T518" s="366"/>
      <c r="U518" s="37" t="s">
        <v>65</v>
      </c>
      <c r="V518" s="354">
        <f>IFERROR(SUM(V512:V516),"0")</f>
        <v>984</v>
      </c>
      <c r="W518" s="354">
        <f>IFERROR(SUM(W512:W516),"0")</f>
        <v>990.6</v>
      </c>
      <c r="X518" s="37"/>
      <c r="Y518" s="355"/>
      <c r="Z518" s="355"/>
    </row>
    <row r="519" spans="1:53" ht="15" customHeight="1" x14ac:dyDescent="0.2">
      <c r="A519" s="37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74"/>
      <c r="N519" s="370" t="s">
        <v>703</v>
      </c>
      <c r="O519" s="371"/>
      <c r="P519" s="371"/>
      <c r="Q519" s="371"/>
      <c r="R519" s="371"/>
      <c r="S519" s="371"/>
      <c r="T519" s="372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17602.830000000002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17788.649999999998</v>
      </c>
      <c r="X519" s="37"/>
      <c r="Y519" s="355"/>
      <c r="Z519" s="35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74"/>
      <c r="N520" s="370" t="s">
        <v>704</v>
      </c>
      <c r="O520" s="371"/>
      <c r="P520" s="371"/>
      <c r="Q520" s="371"/>
      <c r="R520" s="371"/>
      <c r="S520" s="371"/>
      <c r="T520" s="372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18651.821649949285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18849.375999999997</v>
      </c>
      <c r="X520" s="37"/>
      <c r="Y520" s="355"/>
      <c r="Z520" s="355"/>
    </row>
    <row r="521" spans="1:53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74"/>
      <c r="N521" s="370" t="s">
        <v>705</v>
      </c>
      <c r="O521" s="371"/>
      <c r="P521" s="371"/>
      <c r="Q521" s="371"/>
      <c r="R521" s="371"/>
      <c r="S521" s="371"/>
      <c r="T521" s="372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33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33</v>
      </c>
      <c r="X521" s="37"/>
      <c r="Y521" s="355"/>
      <c r="Z521" s="355"/>
    </row>
    <row r="522" spans="1:53" x14ac:dyDescent="0.2">
      <c r="A522" s="363"/>
      <c r="B522" s="363"/>
      <c r="C522" s="363"/>
      <c r="D522" s="363"/>
      <c r="E522" s="363"/>
      <c r="F522" s="363"/>
      <c r="G522" s="363"/>
      <c r="H522" s="363"/>
      <c r="I522" s="363"/>
      <c r="J522" s="363"/>
      <c r="K522" s="363"/>
      <c r="L522" s="363"/>
      <c r="M522" s="374"/>
      <c r="N522" s="370" t="s">
        <v>707</v>
      </c>
      <c r="O522" s="371"/>
      <c r="P522" s="371"/>
      <c r="Q522" s="371"/>
      <c r="R522" s="371"/>
      <c r="S522" s="371"/>
      <c r="T522" s="372"/>
      <c r="U522" s="37" t="s">
        <v>65</v>
      </c>
      <c r="V522" s="354">
        <f>GrossWeightTotal+PalletQtyTotal*25</f>
        <v>19476.821649949285</v>
      </c>
      <c r="W522" s="354">
        <f>GrossWeightTotalR+PalletQtyTotalR*25</f>
        <v>19674.375999999997</v>
      </c>
      <c r="X522" s="37"/>
      <c r="Y522" s="355"/>
      <c r="Z522" s="355"/>
    </row>
    <row r="523" spans="1:53" x14ac:dyDescent="0.2">
      <c r="A523" s="363"/>
      <c r="B523" s="363"/>
      <c r="C523" s="363"/>
      <c r="D523" s="363"/>
      <c r="E523" s="363"/>
      <c r="F523" s="363"/>
      <c r="G523" s="363"/>
      <c r="H523" s="363"/>
      <c r="I523" s="363"/>
      <c r="J523" s="363"/>
      <c r="K523" s="363"/>
      <c r="L523" s="363"/>
      <c r="M523" s="374"/>
      <c r="N523" s="370" t="s">
        <v>708</v>
      </c>
      <c r="O523" s="371"/>
      <c r="P523" s="371"/>
      <c r="Q523" s="371"/>
      <c r="R523" s="371"/>
      <c r="S523" s="371"/>
      <c r="T523" s="372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3131.7155460758909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3166</v>
      </c>
      <c r="X523" s="37"/>
      <c r="Y523" s="355"/>
      <c r="Z523" s="355"/>
    </row>
    <row r="524" spans="1:53" ht="14.25" hidden="1" customHeight="1" x14ac:dyDescent="0.2">
      <c r="A524" s="363"/>
      <c r="B524" s="363"/>
      <c r="C524" s="363"/>
      <c r="D524" s="363"/>
      <c r="E524" s="363"/>
      <c r="F524" s="363"/>
      <c r="G524" s="363"/>
      <c r="H524" s="363"/>
      <c r="I524" s="363"/>
      <c r="J524" s="363"/>
      <c r="K524" s="363"/>
      <c r="L524" s="363"/>
      <c r="M524" s="374"/>
      <c r="N524" s="370" t="s">
        <v>709</v>
      </c>
      <c r="O524" s="371"/>
      <c r="P524" s="371"/>
      <c r="Q524" s="371"/>
      <c r="R524" s="371"/>
      <c r="S524" s="371"/>
      <c r="T524" s="372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37.439230000000002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56" t="s">
        <v>95</v>
      </c>
      <c r="D526" s="531"/>
      <c r="E526" s="531"/>
      <c r="F526" s="525"/>
      <c r="G526" s="356" t="s">
        <v>225</v>
      </c>
      <c r="H526" s="531"/>
      <c r="I526" s="531"/>
      <c r="J526" s="531"/>
      <c r="K526" s="531"/>
      <c r="L526" s="531"/>
      <c r="M526" s="531"/>
      <c r="N526" s="531"/>
      <c r="O526" s="525"/>
      <c r="P526" s="345" t="s">
        <v>460</v>
      </c>
      <c r="Q526" s="356" t="s">
        <v>464</v>
      </c>
      <c r="R526" s="525"/>
      <c r="S526" s="356" t="s">
        <v>517</v>
      </c>
      <c r="T526" s="525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491" t="s">
        <v>712</v>
      </c>
      <c r="B527" s="356" t="s">
        <v>59</v>
      </c>
      <c r="C527" s="356" t="s">
        <v>96</v>
      </c>
      <c r="D527" s="356" t="s">
        <v>104</v>
      </c>
      <c r="E527" s="356" t="s">
        <v>95</v>
      </c>
      <c r="F527" s="356" t="s">
        <v>217</v>
      </c>
      <c r="G527" s="356" t="s">
        <v>226</v>
      </c>
      <c r="H527" s="356" t="s">
        <v>233</v>
      </c>
      <c r="I527" s="356" t="s">
        <v>252</v>
      </c>
      <c r="J527" s="356" t="s">
        <v>311</v>
      </c>
      <c r="K527" s="346"/>
      <c r="L527" s="356" t="s">
        <v>332</v>
      </c>
      <c r="M527" s="356" t="s">
        <v>351</v>
      </c>
      <c r="N527" s="356" t="s">
        <v>431</v>
      </c>
      <c r="O527" s="356" t="s">
        <v>449</v>
      </c>
      <c r="P527" s="356" t="s">
        <v>461</v>
      </c>
      <c r="Q527" s="356" t="s">
        <v>465</v>
      </c>
      <c r="R527" s="356" t="s">
        <v>492</v>
      </c>
      <c r="S527" s="356" t="s">
        <v>518</v>
      </c>
      <c r="T527" s="356" t="s">
        <v>567</v>
      </c>
      <c r="U527" s="356" t="s">
        <v>591</v>
      </c>
      <c r="V527" s="356" t="s">
        <v>652</v>
      </c>
      <c r="Z527" s="52"/>
      <c r="AC527" s="346"/>
    </row>
    <row r="528" spans="1:53" ht="13.5" customHeight="1" thickBot="1" x14ac:dyDescent="0.25">
      <c r="A528" s="492"/>
      <c r="B528" s="357"/>
      <c r="C528" s="357"/>
      <c r="D528" s="357"/>
      <c r="E528" s="357"/>
      <c r="F528" s="357"/>
      <c r="G528" s="357"/>
      <c r="H528" s="357"/>
      <c r="I528" s="357"/>
      <c r="J528" s="357"/>
      <c r="K528" s="346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216</v>
      </c>
      <c r="D529" s="46">
        <f>IFERROR(W56*1,"0")+IFERROR(W57*1,"0")+IFERROR(W58*1,"0")+IFERROR(W59*1,"0")</f>
        <v>676.8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1602.42</v>
      </c>
      <c r="F529" s="46">
        <f>IFERROR(W132*1,"0")+IFERROR(W133*1,"0")+IFERROR(W134*1,"0")+IFERROR(W135*1,"0")</f>
        <v>489.3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286.44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1852.4999999999998</v>
      </c>
      <c r="J529" s="46">
        <f>IFERROR(W206*1,"0")+IFERROR(W207*1,"0")+IFERROR(W208*1,"0")+IFERROR(W209*1,"0")+IFERROR(W210*1,"0")+IFERROR(W211*1,"0")+IFERROR(W215*1,"0")</f>
        <v>163.80000000000001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1044.99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913.86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7939.8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24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369.17999999999995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86.64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1072.32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1050.5999999999999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0"/>
        <filter val="1 100,00"/>
        <filter val="1 143,00"/>
        <filter val="1,88"/>
        <filter val="100,22"/>
        <filter val="101,92"/>
        <filter val="102,50"/>
        <filter val="105,88"/>
        <filter val="112,46"/>
        <filter val="113,40"/>
        <filter val="114,00"/>
        <filter val="115,50"/>
        <filter val="126,15"/>
        <filter val="128,03"/>
        <filter val="133,32"/>
        <filter val="136,50"/>
        <filter val="144,00"/>
        <filter val="145,60"/>
        <filter val="145,93"/>
        <filter val="146,00"/>
        <filter val="146,15"/>
        <filter val="147,00"/>
        <filter val="15,00"/>
        <filter val="15,96"/>
        <filter val="152,00"/>
        <filter val="153,75"/>
        <filter val="163,80"/>
        <filter val="165,00"/>
        <filter val="169,54"/>
        <filter val="17 602,83"/>
        <filter val="17,50"/>
        <filter val="18 651,82"/>
        <filter val="189,00"/>
        <filter val="189,20"/>
        <filter val="19 476,82"/>
        <filter val="19,29"/>
        <filter val="19,32"/>
        <filter val="19,80"/>
        <filter val="192,00"/>
        <filter val="195,60"/>
        <filter val="2 475,00"/>
        <filter val="2,00"/>
        <filter val="2,48"/>
        <filter val="2,50"/>
        <filter val="201,00"/>
        <filter val="207,75"/>
        <filter val="21,96"/>
        <filter val="210,00"/>
        <filter val="213,20"/>
        <filter val="22,50"/>
        <filter val="22,95"/>
        <filter val="229,50"/>
        <filter val="231,00"/>
        <filter val="238,50"/>
        <filter val="24,00"/>
        <filter val="24,75"/>
        <filter val="245,00"/>
        <filter val="257,85"/>
        <filter val="26,25"/>
        <filter val="26,78"/>
        <filter val="27,00"/>
        <filter val="285,60"/>
        <filter val="29,40"/>
        <filter val="3 060,00"/>
        <filter val="3 131,72"/>
        <filter val="3,38"/>
        <filter val="30,00"/>
        <filter val="30,50"/>
        <filter val="30,96"/>
        <filter val="310,50"/>
        <filter val="32,03"/>
        <filter val="32,94"/>
        <filter val="327,00"/>
        <filter val="33"/>
        <filter val="33,00"/>
        <filter val="33,60"/>
        <filter val="34,24"/>
        <filter val="340,20"/>
        <filter val="35,25"/>
        <filter val="35,80"/>
        <filter val="354,36"/>
        <filter val="356,08"/>
        <filter val="356,53"/>
        <filter val="364,50"/>
        <filter val="366,99"/>
        <filter val="38,64"/>
        <filter val="39,00"/>
        <filter val="390,00"/>
        <filter val="4,20"/>
        <filter val="4,28"/>
        <filter val="4,50"/>
        <filter val="42,66"/>
        <filter val="425,00"/>
        <filter val="45,00"/>
        <filter val="46,24"/>
        <filter val="462,00"/>
        <filter val="483,33"/>
        <filter val="498,32"/>
        <filter val="5 318,00"/>
        <filter val="5,00"/>
        <filter val="5,77"/>
        <filter val="507,26"/>
        <filter val="511,50"/>
        <filter val="52,50"/>
        <filter val="54,00"/>
        <filter val="60,00"/>
        <filter val="667,20"/>
        <filter val="68,40"/>
        <filter val="7,00"/>
        <filter val="73,50"/>
        <filter val="74,70"/>
        <filter val="75,60"/>
        <filter val="78,00"/>
        <filter val="788,00"/>
        <filter val="81,00"/>
        <filter val="84,00"/>
        <filter val="874,83"/>
        <filter val="892,50"/>
        <filter val="897,06"/>
        <filter val="9,00"/>
        <filter val="9,42"/>
        <filter val="9,56"/>
        <filter val="90,00"/>
        <filter val="93,33"/>
        <filter val="94,56"/>
        <filter val="97,50"/>
        <filter val="98,70"/>
        <filter val="984,00"/>
      </filters>
    </filterColumn>
  </autoFilter>
  <mergeCells count="945"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R5:S5"/>
    <mergeCell ref="N519:T519"/>
    <mergeCell ref="D458:E458"/>
    <mergeCell ref="A486:M487"/>
    <mergeCell ref="N454:R454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  <mergeCell ref="X17:X18"/>
    <mergeCell ref="D123:E123"/>
    <mergeCell ref="D453:E453"/>
    <mergeCell ref="A325:X325"/>
    <mergeCell ref="D110:E110"/>
    <mergeCell ref="D44:E44"/>
    <mergeCell ref="N387:T387"/>
    <mergeCell ref="N83:R83"/>
    <mergeCell ref="N154:R154"/>
    <mergeCell ref="D271:E271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N156:R156"/>
    <mergeCell ref="D291:E291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N27:R27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D171:E171"/>
    <mergeCell ref="A324:X324"/>
    <mergeCell ref="D336:E336"/>
    <mergeCell ref="D407:E407"/>
    <mergeCell ref="A416:X416"/>
    <mergeCell ref="H17:H18"/>
    <mergeCell ref="N104:T104"/>
    <mergeCell ref="D296:E296"/>
    <mergeCell ref="N346:T346"/>
    <mergeCell ref="A376:M377"/>
    <mergeCell ref="N98:R98"/>
    <mergeCell ref="N109:R109"/>
    <mergeCell ref="D413:E413"/>
    <mergeCell ref="N26:R26"/>
    <mergeCell ref="N38:T38"/>
    <mergeCell ref="V17:V18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N161:R161"/>
    <mergeCell ref="N332:R332"/>
    <mergeCell ref="N459:R459"/>
    <mergeCell ref="A384:X384"/>
    <mergeCell ref="D198:E198"/>
    <mergeCell ref="D465:E465"/>
    <mergeCell ref="N275:T275"/>
    <mergeCell ref="N175:T175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172:E172"/>
    <mergeCell ref="A256:M257"/>
    <mergeCell ref="N153:R153"/>
    <mergeCell ref="N249:T249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N266:R266"/>
    <mergeCell ref="A270:X270"/>
    <mergeCell ref="D372:E372"/>
    <mergeCell ref="A163:M164"/>
    <mergeCell ref="D284:E284"/>
    <mergeCell ref="N64:R64"/>
    <mergeCell ref="A321:M322"/>
    <mergeCell ref="N191:R191"/>
    <mergeCell ref="N362:R362"/>
    <mergeCell ref="N261:R261"/>
    <mergeCell ref="A138:X138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A383:X383"/>
    <mergeCell ref="N274:T274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A498:X498"/>
    <mergeCell ref="N245:T245"/>
    <mergeCell ref="N481:T481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496:T496"/>
    <mergeCell ref="D109:E109"/>
    <mergeCell ref="N76:R76"/>
    <mergeCell ref="D476:E476"/>
    <mergeCell ref="A422:X422"/>
    <mergeCell ref="A496:M497"/>
    <mergeCell ref="A147:X147"/>
    <mergeCell ref="N195:T195"/>
    <mergeCell ref="N302:R302"/>
    <mergeCell ref="N202:T202"/>
    <mergeCell ref="D174:E174"/>
    <mergeCell ref="D182:E182"/>
    <mergeCell ref="N101:R101"/>
    <mergeCell ref="N393:R393"/>
    <mergeCell ref="D374:E374"/>
    <mergeCell ref="D295:E295"/>
    <mergeCell ref="D178:E178"/>
    <mergeCell ref="N157:T157"/>
    <mergeCell ref="N328:T328"/>
    <mergeCell ref="D349:E349"/>
    <mergeCell ref="A358:X358"/>
    <mergeCell ref="A92:M93"/>
    <mergeCell ref="N108:R108"/>
    <mergeCell ref="A197:X19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D126:E126"/>
    <mergeCell ref="A144:M145"/>
    <mergeCell ref="N181:R181"/>
    <mergeCell ref="N168:T168"/>
    <mergeCell ref="D259:E259"/>
    <mergeCell ref="N349:R349"/>
    <mergeCell ref="N74:R74"/>
    <mergeCell ref="D59:E59"/>
    <mergeCell ref="D51:E51"/>
    <mergeCell ref="N95:R95"/>
    <mergeCell ref="N70:R70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  <mergeCell ref="B527:B528"/>
    <mergeCell ref="N491:R491"/>
    <mergeCell ref="D363:E363"/>
    <mergeCell ref="A511:X511"/>
    <mergeCell ref="D494:E494"/>
    <mergeCell ref="D493:E493"/>
    <mergeCell ref="A489:X489"/>
    <mergeCell ref="D501:E5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