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0841051-E65D-4696-A9B4-9A2C98435C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U522" i="1" s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N467" i="1"/>
  <c r="V465" i="1"/>
  <c r="W464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W443" i="1"/>
  <c r="N443" i="1"/>
  <c r="X442" i="1"/>
  <c r="W442" i="1"/>
  <c r="X441" i="1"/>
  <c r="W441" i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X427" i="1"/>
  <c r="W427" i="1"/>
  <c r="N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W429" i="1" s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X410" i="1"/>
  <c r="X412" i="1" s="1"/>
  <c r="W410" i="1"/>
  <c r="N410" i="1"/>
  <c r="W409" i="1"/>
  <c r="X409" i="1" s="1"/>
  <c r="N409" i="1"/>
  <c r="X408" i="1"/>
  <c r="W408" i="1"/>
  <c r="W412" i="1" s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X377" i="1" s="1"/>
  <c r="N377" i="1"/>
  <c r="X376" i="1"/>
  <c r="X378" i="1" s="1"/>
  <c r="W376" i="1"/>
  <c r="W378" i="1" s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W342" i="1" s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X326" i="1" s="1"/>
  <c r="N326" i="1"/>
  <c r="X325" i="1"/>
  <c r="X331" i="1" s="1"/>
  <c r="W325" i="1"/>
  <c r="N325" i="1"/>
  <c r="W324" i="1"/>
  <c r="X324" i="1" s="1"/>
  <c r="N324" i="1"/>
  <c r="X323" i="1"/>
  <c r="W323" i="1"/>
  <c r="P522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X300" i="1"/>
  <c r="W300" i="1"/>
  <c r="N300" i="1"/>
  <c r="W299" i="1"/>
  <c r="N299" i="1"/>
  <c r="V297" i="1"/>
  <c r="V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6" i="1" s="1"/>
  <c r="W290" i="1"/>
  <c r="N290" i="1"/>
  <c r="W289" i="1"/>
  <c r="X289" i="1" s="1"/>
  <c r="N289" i="1"/>
  <c r="X288" i="1"/>
  <c r="W288" i="1"/>
  <c r="W296" i="1" s="1"/>
  <c r="N288" i="1"/>
  <c r="V285" i="1"/>
  <c r="V284" i="1"/>
  <c r="X283" i="1"/>
  <c r="W283" i="1"/>
  <c r="N283" i="1"/>
  <c r="W282" i="1"/>
  <c r="X282" i="1" s="1"/>
  <c r="N282" i="1"/>
  <c r="X281" i="1"/>
  <c r="X284" i="1" s="1"/>
  <c r="W281" i="1"/>
  <c r="N281" i="1"/>
  <c r="V279" i="1"/>
  <c r="V278" i="1"/>
  <c r="X277" i="1"/>
  <c r="W277" i="1"/>
  <c r="N277" i="1"/>
  <c r="W276" i="1"/>
  <c r="X276" i="1" s="1"/>
  <c r="W275" i="1"/>
  <c r="V273" i="1"/>
  <c r="W272" i="1"/>
  <c r="V272" i="1"/>
  <c r="X271" i="1"/>
  <c r="W271" i="1"/>
  <c r="N271" i="1"/>
  <c r="W270" i="1"/>
  <c r="X270" i="1" s="1"/>
  <c r="N270" i="1"/>
  <c r="X269" i="1"/>
  <c r="W269" i="1"/>
  <c r="W273" i="1" s="1"/>
  <c r="N269" i="1"/>
  <c r="V267" i="1"/>
  <c r="V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X251" i="1"/>
  <c r="X253" i="1" s="1"/>
  <c r="W251" i="1"/>
  <c r="N251" i="1"/>
  <c r="W250" i="1"/>
  <c r="X250" i="1" s="1"/>
  <c r="N250" i="1"/>
  <c r="X249" i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X242" i="1" s="1"/>
  <c r="W227" i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2" i="1" s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X172" i="1" s="1"/>
  <c r="W168" i="1"/>
  <c r="N168" i="1"/>
  <c r="V166" i="1"/>
  <c r="W165" i="1"/>
  <c r="V165" i="1"/>
  <c r="X164" i="1"/>
  <c r="W164" i="1"/>
  <c r="N164" i="1"/>
  <c r="W163" i="1"/>
  <c r="N163" i="1"/>
  <c r="V161" i="1"/>
  <c r="V160" i="1"/>
  <c r="W159" i="1"/>
  <c r="X159" i="1" s="1"/>
  <c r="N159" i="1"/>
  <c r="X158" i="1"/>
  <c r="X160" i="1" s="1"/>
  <c r="W158" i="1"/>
  <c r="W160" i="1" s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X125" i="1" s="1"/>
  <c r="W119" i="1"/>
  <c r="X119" i="1" s="1"/>
  <c r="N119" i="1"/>
  <c r="X118" i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X107" i="1" s="1"/>
  <c r="N107" i="1"/>
  <c r="X106" i="1"/>
  <c r="W106" i="1"/>
  <c r="W116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W88" i="1"/>
  <c r="X87" i="1"/>
  <c r="X92" i="1" s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2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16" i="1" s="1"/>
  <c r="W22" i="1"/>
  <c r="N22" i="1"/>
  <c r="H10" i="1"/>
  <c r="A9" i="1"/>
  <c r="F10" i="1" s="1"/>
  <c r="D7" i="1"/>
  <c r="O6" i="1"/>
  <c r="N2" i="1"/>
  <c r="H9" i="1" l="1"/>
  <c r="A10" i="1"/>
  <c r="B522" i="1"/>
  <c r="W514" i="1"/>
  <c r="W513" i="1"/>
  <c r="W24" i="1"/>
  <c r="W33" i="1"/>
  <c r="W53" i="1"/>
  <c r="W61" i="1"/>
  <c r="W85" i="1"/>
  <c r="X64" i="1"/>
  <c r="X84" i="1" s="1"/>
  <c r="W84" i="1"/>
  <c r="W126" i="1"/>
  <c r="F522" i="1"/>
  <c r="W134" i="1"/>
  <c r="X129" i="1"/>
  <c r="X133" i="1" s="1"/>
  <c r="W133" i="1"/>
  <c r="W210" i="1"/>
  <c r="W213" i="1"/>
  <c r="X212" i="1"/>
  <c r="X213" i="1" s="1"/>
  <c r="W214" i="1"/>
  <c r="W254" i="1"/>
  <c r="W267" i="1"/>
  <c r="X256" i="1"/>
  <c r="X266" i="1" s="1"/>
  <c r="W279" i="1"/>
  <c r="X275" i="1"/>
  <c r="X278" i="1" s="1"/>
  <c r="W278" i="1"/>
  <c r="W297" i="1"/>
  <c r="W302" i="1"/>
  <c r="X299" i="1"/>
  <c r="X301" i="1" s="1"/>
  <c r="W332" i="1"/>
  <c r="W337" i="1"/>
  <c r="X334" i="1"/>
  <c r="X337" i="1" s="1"/>
  <c r="W413" i="1"/>
  <c r="S522" i="1"/>
  <c r="W419" i="1"/>
  <c r="X416" i="1"/>
  <c r="X418" i="1" s="1"/>
  <c r="W418" i="1"/>
  <c r="E522" i="1"/>
  <c r="N522" i="1"/>
  <c r="F9" i="1"/>
  <c r="J9" i="1"/>
  <c r="X22" i="1"/>
  <c r="X23" i="1" s="1"/>
  <c r="W23" i="1"/>
  <c r="V512" i="1"/>
  <c r="X26" i="1"/>
  <c r="X33" i="1" s="1"/>
  <c r="C522" i="1"/>
  <c r="W52" i="1"/>
  <c r="X56" i="1"/>
  <c r="X60" i="1" s="1"/>
  <c r="W60" i="1"/>
  <c r="W92" i="1"/>
  <c r="W93" i="1"/>
  <c r="W104" i="1"/>
  <c r="X95" i="1"/>
  <c r="X103" i="1" s="1"/>
  <c r="W103" i="1"/>
  <c r="X115" i="1"/>
  <c r="W115" i="1"/>
  <c r="G522" i="1"/>
  <c r="W141" i="1"/>
  <c r="X154" i="1"/>
  <c r="W154" i="1"/>
  <c r="W161" i="1"/>
  <c r="W166" i="1"/>
  <c r="X163" i="1"/>
  <c r="X165" i="1" s="1"/>
  <c r="W172" i="1"/>
  <c r="W173" i="1"/>
  <c r="W192" i="1"/>
  <c r="X175" i="1"/>
  <c r="X192" i="1" s="1"/>
  <c r="W193" i="1"/>
  <c r="W200" i="1"/>
  <c r="X195" i="1"/>
  <c r="X199" i="1" s="1"/>
  <c r="W199" i="1"/>
  <c r="J522" i="1"/>
  <c r="W209" i="1"/>
  <c r="X203" i="1"/>
  <c r="X209" i="1" s="1"/>
  <c r="W242" i="1"/>
  <c r="W266" i="1"/>
  <c r="X272" i="1"/>
  <c r="W285" i="1"/>
  <c r="W284" i="1"/>
  <c r="W301" i="1"/>
  <c r="W338" i="1"/>
  <c r="W343" i="1"/>
  <c r="W346" i="1"/>
  <c r="X345" i="1"/>
  <c r="X346" i="1" s="1"/>
  <c r="W347" i="1"/>
  <c r="Q522" i="1"/>
  <c r="W355" i="1"/>
  <c r="X350" i="1"/>
  <c r="X355" i="1" s="1"/>
  <c r="W356" i="1"/>
  <c r="W360" i="1"/>
  <c r="W361" i="1"/>
  <c r="X358" i="1"/>
  <c r="X360" i="1" s="1"/>
  <c r="W428" i="1"/>
  <c r="X443" i="1"/>
  <c r="X459" i="1" s="1"/>
  <c r="T522" i="1"/>
  <c r="W460" i="1"/>
  <c r="W474" i="1"/>
  <c r="W479" i="1"/>
  <c r="X476" i="1"/>
  <c r="X479" i="1" s="1"/>
  <c r="W480" i="1"/>
  <c r="I522" i="1"/>
  <c r="R522" i="1"/>
  <c r="W142" i="1"/>
  <c r="H522" i="1"/>
  <c r="W155" i="1"/>
  <c r="W224" i="1"/>
  <c r="M522" i="1"/>
  <c r="W243" i="1"/>
  <c r="W307" i="1"/>
  <c r="W33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X428" i="1"/>
  <c r="W459" i="1"/>
  <c r="W465" i="1"/>
  <c r="X462" i="1"/>
  <c r="X464" i="1" s="1"/>
  <c r="W473" i="1"/>
  <c r="W495" i="1"/>
  <c r="X492" i="1"/>
  <c r="X495" i="1" s="1"/>
  <c r="W496" i="1"/>
  <c r="W490" i="1"/>
  <c r="W516" i="1" l="1"/>
  <c r="W512" i="1"/>
  <c r="X517" i="1"/>
  <c r="W515" i="1"/>
</calcChain>
</file>

<file path=xl/sharedStrings.xml><?xml version="1.0" encoding="utf-8"?>
<sst xmlns="http://schemas.openxmlformats.org/spreadsheetml/2006/main" count="2226" uniqueCount="742">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</sst>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F49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2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493" t="s">
        <v>8</v>
      </c>
      <c r="B5" s="437"/>
      <c r="C5" s="438"/>
      <c r="D5" s="382"/>
      <c r="E5" s="384"/>
      <c r="F5" s="677" t="s">
        <v>9</v>
      </c>
      <c r="G5" s="438"/>
      <c r="H5" s="382"/>
      <c r="I5" s="383"/>
      <c r="J5" s="383"/>
      <c r="K5" s="383"/>
      <c r="L5" s="384"/>
      <c r="N5" s="24" t="s">
        <v>10</v>
      </c>
      <c r="O5" s="614">
        <v>45346</v>
      </c>
      <c r="P5" s="452"/>
      <c r="R5" s="706" t="s">
        <v>11</v>
      </c>
      <c r="S5" s="416"/>
      <c r="T5" s="535" t="s">
        <v>12</v>
      </c>
      <c r="U5" s="452"/>
      <c r="Z5" s="51"/>
      <c r="AA5" s="51"/>
      <c r="AB5" s="51"/>
    </row>
    <row r="6" spans="1:29" s="348" customFormat="1" ht="24" customHeight="1" x14ac:dyDescent="0.2">
      <c r="A6" s="493" t="s">
        <v>13</v>
      </c>
      <c r="B6" s="437"/>
      <c r="C6" s="438"/>
      <c r="D6" s="646" t="s">
        <v>14</v>
      </c>
      <c r="E6" s="647"/>
      <c r="F6" s="647"/>
      <c r="G6" s="647"/>
      <c r="H6" s="647"/>
      <c r="I6" s="647"/>
      <c r="J6" s="647"/>
      <c r="K6" s="647"/>
      <c r="L6" s="452"/>
      <c r="N6" s="24" t="s">
        <v>15</v>
      </c>
      <c r="O6" s="473" t="str">
        <f>IF(O5=0," ",CHOOSE(WEEKDAY(O5,2),"Понедельник","Вторник","Среда","Четверг","Пятница","Суббота","Воскресенье"))</f>
        <v>Суббота</v>
      </c>
      <c r="P6" s="355"/>
      <c r="R6" s="415" t="s">
        <v>16</v>
      </c>
      <c r="S6" s="416"/>
      <c r="T6" s="539" t="s">
        <v>17</v>
      </c>
      <c r="U6" s="39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62"/>
      <c r="S7" s="416"/>
      <c r="T7" s="540"/>
      <c r="U7" s="541"/>
      <c r="Z7" s="51"/>
      <c r="AA7" s="51"/>
      <c r="AB7" s="51"/>
    </row>
    <row r="8" spans="1:29" s="348" customFormat="1" ht="25.5" customHeight="1" x14ac:dyDescent="0.2">
      <c r="A8" s="717" t="s">
        <v>18</v>
      </c>
      <c r="B8" s="359"/>
      <c r="C8" s="360"/>
      <c r="D8" s="457"/>
      <c r="E8" s="458"/>
      <c r="F8" s="458"/>
      <c r="G8" s="458"/>
      <c r="H8" s="458"/>
      <c r="I8" s="458"/>
      <c r="J8" s="458"/>
      <c r="K8" s="458"/>
      <c r="L8" s="459"/>
      <c r="N8" s="24" t="s">
        <v>19</v>
      </c>
      <c r="O8" s="451">
        <v>0.41666666666666669</v>
      </c>
      <c r="P8" s="452"/>
      <c r="R8" s="362"/>
      <c r="S8" s="416"/>
      <c r="T8" s="540"/>
      <c r="U8" s="541"/>
      <c r="Z8" s="51"/>
      <c r="AA8" s="51"/>
      <c r="AB8" s="51"/>
    </row>
    <row r="9" spans="1:29" s="348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08"/>
      <c r="E9" s="364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52"/>
      <c r="R9" s="362"/>
      <c r="S9" s="416"/>
      <c r="T9" s="542"/>
      <c r="U9" s="543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08"/>
      <c r="E10" s="364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2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51"/>
      <c r="P10" s="452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75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1"/>
      <c r="P12" s="571"/>
      <c r="Q12" s="23"/>
      <c r="S12" s="24"/>
      <c r="T12" s="463"/>
      <c r="U12" s="362"/>
      <c r="Z12" s="51"/>
      <c r="AA12" s="51"/>
      <c r="AB12" s="51"/>
    </row>
    <row r="13" spans="1:29" s="348" customFormat="1" ht="23.25" customHeight="1" x14ac:dyDescent="0.2">
      <c r="A13" s="675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75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701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4" t="s">
        <v>37</v>
      </c>
      <c r="D17" s="389" t="s">
        <v>38</v>
      </c>
      <c r="E17" s="468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7"/>
      <c r="P17" s="467"/>
      <c r="Q17" s="467"/>
      <c r="R17" s="468"/>
      <c r="S17" s="715" t="s">
        <v>48</v>
      </c>
      <c r="T17" s="438"/>
      <c r="U17" s="389" t="s">
        <v>49</v>
      </c>
      <c r="V17" s="389" t="s">
        <v>50</v>
      </c>
      <c r="W17" s="406" t="s">
        <v>51</v>
      </c>
      <c r="X17" s="38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494"/>
      <c r="BA17" s="421" t="s">
        <v>56</v>
      </c>
    </row>
    <row r="18" spans="1:53" ht="14.25" customHeight="1" x14ac:dyDescent="0.2">
      <c r="A18" s="390"/>
      <c r="B18" s="390"/>
      <c r="C18" s="390"/>
      <c r="D18" s="469"/>
      <c r="E18" s="471"/>
      <c r="F18" s="390"/>
      <c r="G18" s="390"/>
      <c r="H18" s="390"/>
      <c r="I18" s="390"/>
      <c r="J18" s="390"/>
      <c r="K18" s="390"/>
      <c r="L18" s="390"/>
      <c r="M18" s="390"/>
      <c r="N18" s="469"/>
      <c r="O18" s="470"/>
      <c r="P18" s="470"/>
      <c r="Q18" s="470"/>
      <c r="R18" s="471"/>
      <c r="S18" s="347" t="s">
        <v>57</v>
      </c>
      <c r="T18" s="347" t="s">
        <v>58</v>
      </c>
      <c r="U18" s="390"/>
      <c r="V18" s="390"/>
      <c r="W18" s="407"/>
      <c r="X18" s="390"/>
      <c r="Y18" s="616"/>
      <c r="Z18" s="616"/>
      <c r="AA18" s="432"/>
      <c r="AB18" s="433"/>
      <c r="AC18" s="434"/>
      <c r="AD18" s="495"/>
      <c r="BA18" s="36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40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5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5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5"/>
      <c r="S27" s="34"/>
      <c r="T27" s="34"/>
      <c r="U27" s="35" t="s">
        <v>65</v>
      </c>
      <c r="V27" s="350">
        <v>11</v>
      </c>
      <c r="W27" s="351">
        <f t="shared" si="0"/>
        <v>12.6</v>
      </c>
      <c r="X27" s="36">
        <f t="shared" si="1"/>
        <v>3.7650000000000003E-2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5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5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5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68"/>
      <c r="P31" s="368"/>
      <c r="Q31" s="368"/>
      <c r="R31" s="355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5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4.3650793650793647</v>
      </c>
      <c r="W33" s="352">
        <f>IFERROR(W26/H26,"0")+IFERROR(W27/H27,"0")+IFERROR(W28/H28,"0")+IFERROR(W29/H29,"0")+IFERROR(W30/H30,"0")+IFERROR(W31/H31,"0")+IFERROR(W32/H32,"0")</f>
        <v>5</v>
      </c>
      <c r="X33" s="352">
        <f>IFERROR(IF(X26="",0,X26),"0")+IFERROR(IF(X27="",0,X27),"0")+IFERROR(IF(X28="",0,X28),"0")+IFERROR(IF(X29="",0,X29),"0")+IFERROR(IF(X30="",0,X30),"0")+IFERROR(IF(X31="",0,X31),"0")+IFERROR(IF(X32="",0,X32),"0")</f>
        <v>3.7650000000000003E-2</v>
      </c>
      <c r="Y33" s="353"/>
      <c r="Z33" s="353"/>
    </row>
    <row r="34" spans="1:53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11</v>
      </c>
      <c r="W34" s="352">
        <f>IFERROR(SUM(W26:W32),"0")</f>
        <v>12.6</v>
      </c>
      <c r="X34" s="37"/>
      <c r="Y34" s="353"/>
      <c r="Z34" s="353"/>
    </row>
    <row r="35" spans="1:53" ht="14.25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5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5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5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40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5"/>
      <c r="S50" s="34"/>
      <c r="T50" s="34"/>
      <c r="U50" s="35" t="s">
        <v>65</v>
      </c>
      <c r="V50" s="350">
        <v>44</v>
      </c>
      <c r="W50" s="351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5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4.0740740740740735</v>
      </c>
      <c r="W52" s="352">
        <f>IFERROR(W50/H50,"0")+IFERROR(W51/H51,"0")</f>
        <v>5</v>
      </c>
      <c r="X52" s="352">
        <f>IFERROR(IF(X50="",0,X50),"0")+IFERROR(IF(X51="",0,X51),"0")</f>
        <v>0.10874999999999999</v>
      </c>
      <c r="Y52" s="353"/>
      <c r="Z52" s="353"/>
    </row>
    <row r="53" spans="1:53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44</v>
      </c>
      <c r="W53" s="352">
        <f>IFERROR(SUM(W50:W51),"0")</f>
        <v>54</v>
      </c>
      <c r="X53" s="37"/>
      <c r="Y53" s="353"/>
      <c r="Z53" s="353"/>
    </row>
    <row r="54" spans="1:53" ht="16.5" customHeight="1" x14ac:dyDescent="0.25">
      <c r="A54" s="40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5"/>
      <c r="S56" s="34"/>
      <c r="T56" s="34"/>
      <c r="U56" s="35" t="s">
        <v>65</v>
      </c>
      <c r="V56" s="350">
        <v>64</v>
      </c>
      <c r="W56" s="351">
        <f>IFERROR(IF(V56="",0,CEILING((V56/$H56),1)*$H56),"")</f>
        <v>64.800000000000011</v>
      </c>
      <c r="X56" s="36">
        <f>IFERROR(IF(W56=0,"",ROUNDUP(W56/H56,0)*0.02175),"")</f>
        <v>0.1305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5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5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68"/>
      <c r="P59" s="368"/>
      <c r="Q59" s="368"/>
      <c r="R59" s="355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5.9259259259259256</v>
      </c>
      <c r="W60" s="352">
        <f>IFERROR(W56/H56,"0")+IFERROR(W57/H57,"0")+IFERROR(W58/H58,"0")+IFERROR(W59/H59,"0")</f>
        <v>6.0000000000000009</v>
      </c>
      <c r="X60" s="352">
        <f>IFERROR(IF(X56="",0,X56),"0")+IFERROR(IF(X57="",0,X57),"0")+IFERROR(IF(X58="",0,X58),"0")+IFERROR(IF(X59="",0,X59),"0")</f>
        <v>0.1305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64</v>
      </c>
      <c r="W61" s="352">
        <f>IFERROR(SUM(W56:W59),"0")</f>
        <v>64.800000000000011</v>
      </c>
      <c r="X61" s="37"/>
      <c r="Y61" s="353"/>
      <c r="Z61" s="353"/>
    </row>
    <row r="62" spans="1:53" ht="16.5" customHeight="1" x14ac:dyDescent="0.25">
      <c r="A62" s="40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5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4">
        <v>4607091385670</v>
      </c>
      <c r="E65" s="355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5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4">
        <v>4607091385670</v>
      </c>
      <c r="E66" s="355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5"/>
      <c r="S66" s="34"/>
      <c r="T66" s="34"/>
      <c r="U66" s="35" t="s">
        <v>65</v>
      </c>
      <c r="V66" s="350">
        <v>76</v>
      </c>
      <c r="W66" s="351">
        <f t="shared" si="2"/>
        <v>78.399999999999991</v>
      </c>
      <c r="X66" s="36">
        <f t="shared" si="3"/>
        <v>0.15225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5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5"/>
      <c r="S68" s="34"/>
      <c r="T68" s="34"/>
      <c r="U68" s="35" t="s">
        <v>65</v>
      </c>
      <c r="V68" s="350">
        <v>110</v>
      </c>
      <c r="W68" s="351">
        <f t="shared" si="2"/>
        <v>118.80000000000001</v>
      </c>
      <c r="X68" s="36">
        <f t="shared" si="3"/>
        <v>0.23924999999999999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5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5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5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4">
        <v>4607091385687</v>
      </c>
      <c r="E72" s="355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5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4">
        <v>4680115882539</v>
      </c>
      <c r="E73" s="355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5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5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5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5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4">
        <v>4680115881303</v>
      </c>
      <c r="E77" s="355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5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4">
        <v>4680115882577</v>
      </c>
      <c r="E78" s="355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5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4">
        <v>4680115882577</v>
      </c>
      <c r="E79" s="355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5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4">
        <v>4680115882720</v>
      </c>
      <c r="E80" s="355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5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4">
        <v>4680115880269</v>
      </c>
      <c r="E81" s="355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5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4">
        <v>4680115880429</v>
      </c>
      <c r="E82" s="355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5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4">
        <v>4680115881457</v>
      </c>
      <c r="E83" s="355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5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16.970899470899472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18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0.39149999999999996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186</v>
      </c>
      <c r="W85" s="352">
        <f>IFERROR(SUM(W64:W83),"0")</f>
        <v>197.2</v>
      </c>
      <c r="X85" s="37"/>
      <c r="Y85" s="353"/>
      <c r="Z85" s="353"/>
    </row>
    <row r="86" spans="1:53" ht="14.25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4">
        <v>4680115881488</v>
      </c>
      <c r="E87" s="355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5"/>
      <c r="S87" s="34"/>
      <c r="T87" s="34"/>
      <c r="U87" s="35" t="s">
        <v>65</v>
      </c>
      <c r="V87" s="350">
        <v>72</v>
      </c>
      <c r="W87" s="351">
        <f>IFERROR(IF(V87="",0,CEILING((V87/$H87),1)*$H87),"")</f>
        <v>75.600000000000009</v>
      </c>
      <c r="X87" s="36">
        <f>IFERROR(IF(W87=0,"",ROUNDUP(W87/H87,0)*0.02175),"")</f>
        <v>0.15225</v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4">
        <v>4607091384765</v>
      </c>
      <c r="E88" s="355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8" t="s">
        <v>158</v>
      </c>
      <c r="O88" s="368"/>
      <c r="P88" s="368"/>
      <c r="Q88" s="368"/>
      <c r="R88" s="355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5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5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5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6.6666666666666661</v>
      </c>
      <c r="W92" s="352">
        <f>IFERROR(W87/H87,"0")+IFERROR(W88/H88,"0")+IFERROR(W89/H89,"0")+IFERROR(W90/H90,"0")+IFERROR(W91/H91,"0")</f>
        <v>7</v>
      </c>
      <c r="X92" s="352">
        <f>IFERROR(IF(X87="",0,X87),"0")+IFERROR(IF(X88="",0,X88),"0")+IFERROR(IF(X89="",0,X89),"0")+IFERROR(IF(X90="",0,X90),"0")+IFERROR(IF(X91="",0,X91),"0")</f>
        <v>0.15225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72</v>
      </c>
      <c r="W93" s="352">
        <f>IFERROR(SUM(W87:W91),"0")</f>
        <v>75.600000000000009</v>
      </c>
      <c r="X93" s="37"/>
      <c r="Y93" s="353"/>
      <c r="Z93" s="353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5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5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5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5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5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5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5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5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5"/>
      <c r="S106" s="34"/>
      <c r="T106" s="34"/>
      <c r="U106" s="35" t="s">
        <v>65</v>
      </c>
      <c r="V106" s="350">
        <v>48</v>
      </c>
      <c r="W106" s="351">
        <f t="shared" ref="W106:W114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5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5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4">
        <v>4607091386264</v>
      </c>
      <c r="E109" s="355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5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4">
        <v>4607091385731</v>
      </c>
      <c r="E110" s="355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5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4">
        <v>4680115880214</v>
      </c>
      <c r="E111" s="355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5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4">
        <v>4680115880894</v>
      </c>
      <c r="E112" s="355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5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4">
        <v>4607091385427</v>
      </c>
      <c r="E113" s="355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5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4">
        <v>4680115882645</v>
      </c>
      <c r="E114" s="355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5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5.7142857142857144</v>
      </c>
      <c r="W115" s="352">
        <f>IFERROR(W106/H106,"0")+IFERROR(W107/H107,"0")+IFERROR(W108/H108,"0")+IFERROR(W109/H109,"0")+IFERROR(W110/H110,"0")+IFERROR(W111/H111,"0")+IFERROR(W112/H112,"0")+IFERROR(W113/H113,"0")+IFERROR(W114/H114,"0")</f>
        <v>6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0.1305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48</v>
      </c>
      <c r="W116" s="352">
        <f>IFERROR(SUM(W106:W114),"0")</f>
        <v>50.400000000000006</v>
      </c>
      <c r="X116" s="37"/>
      <c r="Y116" s="353"/>
      <c r="Z116" s="353"/>
    </row>
    <row r="117" spans="1:53" ht="14.25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4">
        <v>4607091383065</v>
      </c>
      <c r="E118" s="355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5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4">
        <v>4680115881532</v>
      </c>
      <c r="E119" s="355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5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4">
        <v>4680115881532</v>
      </c>
      <c r="E120" s="355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">
        <v>204</v>
      </c>
      <c r="O120" s="368"/>
      <c r="P120" s="368"/>
      <c r="Q120" s="368"/>
      <c r="R120" s="355"/>
      <c r="S120" s="34"/>
      <c r="T120" s="34"/>
      <c r="U120" s="35" t="s">
        <v>65</v>
      </c>
      <c r="V120" s="350">
        <v>50</v>
      </c>
      <c r="W120" s="351">
        <f t="shared" si="7"/>
        <v>50.400000000000006</v>
      </c>
      <c r="X120" s="36">
        <f>IFERROR(IF(W120=0,"",ROUNDUP(W120/H120,0)*0.02175),"")</f>
        <v>0.1305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4">
        <v>4680115881532</v>
      </c>
      <c r="E121" s="355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5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4">
        <v>4680115882652</v>
      </c>
      <c r="E122" s="355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5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4">
        <v>4680115880238</v>
      </c>
      <c r="E123" s="355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5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4">
        <v>4680115881464</v>
      </c>
      <c r="E124" s="355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5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5.9523809523809526</v>
      </c>
      <c r="W125" s="352">
        <f>IFERROR(W118/H118,"0")+IFERROR(W119/H119,"0")+IFERROR(W120/H120,"0")+IFERROR(W121/H121,"0")+IFERROR(W122/H122,"0")+IFERROR(W123/H123,"0")+IFERROR(W124/H124,"0")</f>
        <v>6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0.1305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50</v>
      </c>
      <c r="W126" s="352">
        <f>IFERROR(SUM(W118:W124),"0")</f>
        <v>50.400000000000006</v>
      </c>
      <c r="X126" s="37"/>
      <c r="Y126" s="353"/>
      <c r="Z126" s="353"/>
    </row>
    <row r="127" spans="1:53" ht="16.5" customHeight="1" x14ac:dyDescent="0.25">
      <c r="A127" s="40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4">
        <v>4607091385168</v>
      </c>
      <c r="E129" s="355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5"/>
      <c r="S129" s="34"/>
      <c r="T129" s="34"/>
      <c r="U129" s="35" t="s">
        <v>65</v>
      </c>
      <c r="V129" s="350">
        <v>412</v>
      </c>
      <c r="W129" s="351">
        <f>IFERROR(IF(V129="",0,CEILING((V129/$H129),1)*$H129),"")</f>
        <v>420</v>
      </c>
      <c r="X129" s="36">
        <f>IFERROR(IF(W129=0,"",ROUNDUP(W129/H129,0)*0.02175),"")</f>
        <v>1.0874999999999999</v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4">
        <v>4607091385168</v>
      </c>
      <c r="E130" s="355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5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4">
        <v>4607091383256</v>
      </c>
      <c r="E131" s="355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5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4">
        <v>4607091385748</v>
      </c>
      <c r="E132" s="355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5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49.047619047619044</v>
      </c>
      <c r="W133" s="352">
        <f>IFERROR(W129/H129,"0")+IFERROR(W130/H130,"0")+IFERROR(W131/H131,"0")+IFERROR(W132/H132,"0")</f>
        <v>50</v>
      </c>
      <c r="X133" s="352">
        <f>IFERROR(IF(X129="",0,X129),"0")+IFERROR(IF(X130="",0,X130),"0")+IFERROR(IF(X131="",0,X131),"0")+IFERROR(IF(X132="",0,X132),"0")</f>
        <v>1.0874999999999999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412</v>
      </c>
      <c r="W134" s="352">
        <f>IFERROR(SUM(W129:W132),"0")</f>
        <v>420</v>
      </c>
      <c r="X134" s="37"/>
      <c r="Y134" s="353"/>
      <c r="Z134" s="353"/>
    </row>
    <row r="135" spans="1:53" ht="27.75" customHeight="1" x14ac:dyDescent="0.2">
      <c r="A135" s="402" t="s">
        <v>220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8"/>
      <c r="Z135" s="48"/>
    </row>
    <row r="136" spans="1:53" ht="16.5" customHeight="1" x14ac:dyDescent="0.25">
      <c r="A136" s="40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4">
        <v>4607091383423</v>
      </c>
      <c r="E138" s="355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5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4">
        <v>4607091381405</v>
      </c>
      <c r="E139" s="355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5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4">
        <v>4607091386516</v>
      </c>
      <c r="E140" s="355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5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customHeight="1" x14ac:dyDescent="0.25">
      <c r="A143" s="40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4">
        <v>4680115880993</v>
      </c>
      <c r="E145" s="355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5"/>
      <c r="S145" s="34"/>
      <c r="T145" s="34"/>
      <c r="U145" s="35" t="s">
        <v>65</v>
      </c>
      <c r="V145" s="350">
        <v>226</v>
      </c>
      <c r="W145" s="351">
        <f t="shared" ref="W145:W153" si="8">IFERROR(IF(V145="",0,CEILING((V145/$H145),1)*$H145),"")</f>
        <v>226.8</v>
      </c>
      <c r="X145" s="36">
        <f>IFERROR(IF(W145=0,"",ROUNDUP(W145/H145,0)*0.00753),"")</f>
        <v>0.40662000000000004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4">
        <v>4680115881761</v>
      </c>
      <c r="E146" s="355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5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4">
        <v>4680115881563</v>
      </c>
      <c r="E147" s="355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5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4">
        <v>4680115880986</v>
      </c>
      <c r="E148" s="355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5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4">
        <v>4680115880207</v>
      </c>
      <c r="E149" s="355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5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4">
        <v>4680115881785</v>
      </c>
      <c r="E150" s="355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5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4">
        <v>4680115881679</v>
      </c>
      <c r="E151" s="355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5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4">
        <v>4680115880191</v>
      </c>
      <c r="E152" s="355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5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4">
        <v>4680115883963</v>
      </c>
      <c r="E153" s="355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5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53.80952380952381</v>
      </c>
      <c r="W154" s="352">
        <f>IFERROR(W145/H145,"0")+IFERROR(W146/H146,"0")+IFERROR(W147/H147,"0")+IFERROR(W148/H148,"0")+IFERROR(W149/H149,"0")+IFERROR(W150/H150,"0")+IFERROR(W151/H151,"0")+IFERROR(W152/H152,"0")+IFERROR(W153/H153,"0")</f>
        <v>54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0.40662000000000004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226</v>
      </c>
      <c r="W155" s="352">
        <f>IFERROR(SUM(W145:W153),"0")</f>
        <v>226.8</v>
      </c>
      <c r="X155" s="37"/>
      <c r="Y155" s="353"/>
      <c r="Z155" s="353"/>
    </row>
    <row r="156" spans="1:53" ht="16.5" customHeight="1" x14ac:dyDescent="0.25">
      <c r="A156" s="40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4">
        <v>4680115881402</v>
      </c>
      <c r="E158" s="355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5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4">
        <v>4680115881396</v>
      </c>
      <c r="E159" s="355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5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4">
        <v>4680115882935</v>
      </c>
      <c r="E163" s="355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5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4">
        <v>4680115880764</v>
      </c>
      <c r="E164" s="355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5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4">
        <v>4680115882683</v>
      </c>
      <c r="E168" s="355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5"/>
      <c r="S168" s="34"/>
      <c r="T168" s="34"/>
      <c r="U168" s="35" t="s">
        <v>65</v>
      </c>
      <c r="V168" s="350">
        <v>85</v>
      </c>
      <c r="W168" s="351">
        <f>IFERROR(IF(V168="",0,CEILING((V168/$H168),1)*$H168),"")</f>
        <v>86.4</v>
      </c>
      <c r="X168" s="36">
        <f>IFERROR(IF(W168=0,"",ROUNDUP(W168/H168,0)*0.00937),"")</f>
        <v>0.14992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4">
        <v>4680115882690</v>
      </c>
      <c r="E169" s="355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5"/>
      <c r="S169" s="34"/>
      <c r="T169" s="34"/>
      <c r="U169" s="35" t="s">
        <v>65</v>
      </c>
      <c r="V169" s="350">
        <v>81</v>
      </c>
      <c r="W169" s="351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4">
        <v>4680115882669</v>
      </c>
      <c r="E170" s="355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5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4">
        <v>4680115882676</v>
      </c>
      <c r="E171" s="355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5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30.74074074074074</v>
      </c>
      <c r="W172" s="352">
        <f>IFERROR(W168/H168,"0")+IFERROR(W169/H169,"0")+IFERROR(W170/H170,"0")+IFERROR(W171/H171,"0")</f>
        <v>31</v>
      </c>
      <c r="X172" s="352">
        <f>IFERROR(IF(X168="",0,X168),"0")+IFERROR(IF(X169="",0,X169),"0")+IFERROR(IF(X170="",0,X170),"0")+IFERROR(IF(X171="",0,X171),"0")</f>
        <v>0.29047000000000001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166</v>
      </c>
      <c r="W173" s="352">
        <f>IFERROR(SUM(W168:W171),"0")</f>
        <v>167.4</v>
      </c>
      <c r="X173" s="37"/>
      <c r="Y173" s="353"/>
      <c r="Z173" s="353"/>
    </row>
    <row r="174" spans="1:53" ht="14.25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4">
        <v>4680115881556</v>
      </c>
      <c r="E175" s="355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5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4">
        <v>4680115880573</v>
      </c>
      <c r="E176" s="355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5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4">
        <v>4680115881594</v>
      </c>
      <c r="E177" s="355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5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4">
        <v>4680115881587</v>
      </c>
      <c r="E178" s="355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5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4">
        <v>4680115880962</v>
      </c>
      <c r="E179" s="355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5"/>
      <c r="S179" s="34"/>
      <c r="T179" s="34"/>
      <c r="U179" s="35" t="s">
        <v>65</v>
      </c>
      <c r="V179" s="350">
        <v>267</v>
      </c>
      <c r="W179" s="351">
        <f t="shared" si="9"/>
        <v>273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4">
        <v>4680115881617</v>
      </c>
      <c r="E180" s="355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5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4">
        <v>4680115881228</v>
      </c>
      <c r="E181" s="355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5"/>
      <c r="S181" s="34"/>
      <c r="T181" s="34"/>
      <c r="U181" s="35" t="s">
        <v>65</v>
      </c>
      <c r="V181" s="350">
        <v>0</v>
      </c>
      <c r="W181" s="351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4">
        <v>4680115881037</v>
      </c>
      <c r="E182" s="355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5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4">
        <v>4680115881211</v>
      </c>
      <c r="E183" s="355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5"/>
      <c r="S183" s="34"/>
      <c r="T183" s="34"/>
      <c r="U183" s="35" t="s">
        <v>65</v>
      </c>
      <c r="V183" s="350">
        <v>116</v>
      </c>
      <c r="W183" s="351">
        <f t="shared" si="9"/>
        <v>117.6</v>
      </c>
      <c r="X183" s="36">
        <f>IFERROR(IF(W183=0,"",ROUNDUP(W183/H183,0)*0.00753),"")</f>
        <v>0.36897000000000002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4">
        <v>4680115881020</v>
      </c>
      <c r="E184" s="355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5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4">
        <v>4680115882195</v>
      </c>
      <c r="E185" s="355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5"/>
      <c r="S185" s="34"/>
      <c r="T185" s="34"/>
      <c r="U185" s="35" t="s">
        <v>65</v>
      </c>
      <c r="V185" s="350">
        <v>314</v>
      </c>
      <c r="W185" s="351">
        <f t="shared" si="9"/>
        <v>314.39999999999998</v>
      </c>
      <c r="X185" s="36">
        <f t="shared" ref="X185:X191" si="10">IFERROR(IF(W185=0,"",ROUNDUP(W185/H185,0)*0.00753),"")</f>
        <v>0.98643000000000003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4">
        <v>4680115882607</v>
      </c>
      <c r="E186" s="355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5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4">
        <v>4680115880092</v>
      </c>
      <c r="E187" s="355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5"/>
      <c r="S187" s="34"/>
      <c r="T187" s="34"/>
      <c r="U187" s="35" t="s">
        <v>65</v>
      </c>
      <c r="V187" s="350">
        <v>312</v>
      </c>
      <c r="W187" s="351">
        <f t="shared" si="9"/>
        <v>312</v>
      </c>
      <c r="X187" s="36">
        <f t="shared" si="10"/>
        <v>0.97889999999999999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4">
        <v>4680115880221</v>
      </c>
      <c r="E188" s="355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5"/>
      <c r="S188" s="34"/>
      <c r="T188" s="34"/>
      <c r="U188" s="35" t="s">
        <v>65</v>
      </c>
      <c r="V188" s="350">
        <v>392</v>
      </c>
      <c r="W188" s="351">
        <f t="shared" si="9"/>
        <v>393.59999999999997</v>
      </c>
      <c r="X188" s="36">
        <f t="shared" si="10"/>
        <v>1.23492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4">
        <v>4680115882942</v>
      </c>
      <c r="E189" s="355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5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4">
        <v>4680115880504</v>
      </c>
      <c r="E190" s="355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5"/>
      <c r="S190" s="34"/>
      <c r="T190" s="34"/>
      <c r="U190" s="35" t="s">
        <v>65</v>
      </c>
      <c r="V190" s="350">
        <v>392</v>
      </c>
      <c r="W190" s="351">
        <f t="shared" si="9"/>
        <v>393.59999999999997</v>
      </c>
      <c r="X190" s="36">
        <f t="shared" si="10"/>
        <v>1.23492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4">
        <v>4680115882164</v>
      </c>
      <c r="E191" s="355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5"/>
      <c r="S191" s="34"/>
      <c r="T191" s="34"/>
      <c r="U191" s="35" t="s">
        <v>65</v>
      </c>
      <c r="V191" s="350">
        <v>170</v>
      </c>
      <c r="W191" s="351">
        <f t="shared" si="9"/>
        <v>170.4</v>
      </c>
      <c r="X191" s="36">
        <f t="shared" si="10"/>
        <v>0.53463000000000005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740.89743589743603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744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6.1000199999999998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1963</v>
      </c>
      <c r="W193" s="352">
        <f>IFERROR(SUM(W175:W191),"0")</f>
        <v>1974.6</v>
      </c>
      <c r="X193" s="37"/>
      <c r="Y193" s="353"/>
      <c r="Z193" s="353"/>
    </row>
    <row r="194" spans="1:53" ht="14.25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4">
        <v>4680115882874</v>
      </c>
      <c r="E195" s="355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5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4">
        <v>4680115884434</v>
      </c>
      <c r="E196" s="355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5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4">
        <v>4680115880801</v>
      </c>
      <c r="E197" s="355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5"/>
      <c r="S197" s="34"/>
      <c r="T197" s="34"/>
      <c r="U197" s="35" t="s">
        <v>65</v>
      </c>
      <c r="V197" s="350">
        <v>201</v>
      </c>
      <c r="W197" s="351">
        <f>IFERROR(IF(V197="",0,CEILING((V197/$H197),1)*$H197),"")</f>
        <v>201.6</v>
      </c>
      <c r="X197" s="36">
        <f>IFERROR(IF(W197=0,"",ROUNDUP(W197/H197,0)*0.00753),"")</f>
        <v>0.63251999999999997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4">
        <v>4680115880818</v>
      </c>
      <c r="E198" s="355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5"/>
      <c r="S198" s="34"/>
      <c r="T198" s="34"/>
      <c r="U198" s="35" t="s">
        <v>65</v>
      </c>
      <c r="V198" s="350">
        <v>82</v>
      </c>
      <c r="W198" s="351">
        <f>IFERROR(IF(V198="",0,CEILING((V198/$H198),1)*$H198),"")</f>
        <v>84</v>
      </c>
      <c r="X198" s="36">
        <f>IFERROR(IF(W198=0,"",ROUNDUP(W198/H198,0)*0.00753),"")</f>
        <v>0.26355000000000001</v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117.91666666666667</v>
      </c>
      <c r="W199" s="352">
        <f>IFERROR(W195/H195,"0")+IFERROR(W196/H196,"0")+IFERROR(W197/H197,"0")+IFERROR(W198/H198,"0")</f>
        <v>119</v>
      </c>
      <c r="X199" s="352">
        <f>IFERROR(IF(X195="",0,X195),"0")+IFERROR(IF(X196="",0,X196),"0")+IFERROR(IF(X197="",0,X197),"0")+IFERROR(IF(X198="",0,X198),"0")</f>
        <v>0.89606999999999992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283</v>
      </c>
      <c r="W200" s="352">
        <f>IFERROR(SUM(W195:W198),"0")</f>
        <v>285.60000000000002</v>
      </c>
      <c r="X200" s="37"/>
      <c r="Y200" s="353"/>
      <c r="Z200" s="353"/>
    </row>
    <row r="201" spans="1:53" ht="16.5" customHeight="1" x14ac:dyDescent="0.25">
      <c r="A201" s="40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4">
        <v>4680115884274</v>
      </c>
      <c r="E203" s="355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68"/>
      <c r="P203" s="368"/>
      <c r="Q203" s="368"/>
      <c r="R203" s="355"/>
      <c r="S203" s="34"/>
      <c r="T203" s="34"/>
      <c r="U203" s="35" t="s">
        <v>65</v>
      </c>
      <c r="V203" s="350">
        <v>40</v>
      </c>
      <c r="W203" s="351">
        <f t="shared" ref="W203:W208" si="11">IFERROR(IF(V203="",0,CEILING((V203/$H203),1)*$H203),"")</f>
        <v>46.4</v>
      </c>
      <c r="X203" s="36">
        <f>IFERROR(IF(W203=0,"",ROUNDUP(W203/H203,0)*0.02175),"")</f>
        <v>8.6999999999999994E-2</v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4">
        <v>4680115884281</v>
      </c>
      <c r="E204" s="355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68"/>
      <c r="P204" s="368"/>
      <c r="Q204" s="368"/>
      <c r="R204" s="355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4">
        <v>4680115884298</v>
      </c>
      <c r="E205" s="355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7" t="s">
        <v>316</v>
      </c>
      <c r="O205" s="368"/>
      <c r="P205" s="368"/>
      <c r="Q205" s="368"/>
      <c r="R205" s="355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4">
        <v>4680115884199</v>
      </c>
      <c r="E206" s="355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6" t="s">
        <v>319</v>
      </c>
      <c r="O206" s="368"/>
      <c r="P206" s="368"/>
      <c r="Q206" s="368"/>
      <c r="R206" s="355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4">
        <v>4680115884250</v>
      </c>
      <c r="E207" s="355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19" t="s">
        <v>322</v>
      </c>
      <c r="O207" s="368"/>
      <c r="P207" s="368"/>
      <c r="Q207" s="368"/>
      <c r="R207" s="355"/>
      <c r="S207" s="34"/>
      <c r="T207" s="34"/>
      <c r="U207" s="35" t="s">
        <v>65</v>
      </c>
      <c r="V207" s="350">
        <v>40</v>
      </c>
      <c r="W207" s="351">
        <f t="shared" si="11"/>
        <v>46.4</v>
      </c>
      <c r="X207" s="36">
        <f>IFERROR(IF(W207=0,"",ROUNDUP(W207/H207,0)*0.02175),"")</f>
        <v>8.6999999999999994E-2</v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4">
        <v>4680115884267</v>
      </c>
      <c r="E208" s="355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3" t="s">
        <v>325</v>
      </c>
      <c r="O208" s="368"/>
      <c r="P208" s="368"/>
      <c r="Q208" s="368"/>
      <c r="R208" s="355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6.8965517241379315</v>
      </c>
      <c r="W209" s="352">
        <f>IFERROR(W203/H203,"0")+IFERROR(W204/H204,"0")+IFERROR(W205/H205,"0")+IFERROR(W206/H206,"0")+IFERROR(W207/H207,"0")+IFERROR(W208/H208,"0")</f>
        <v>8</v>
      </c>
      <c r="X209" s="352">
        <f>IFERROR(IF(X203="",0,X203),"0")+IFERROR(IF(X204="",0,X204),"0")+IFERROR(IF(X205="",0,X205),"0")+IFERROR(IF(X206="",0,X206),"0")+IFERROR(IF(X207="",0,X207),"0")+IFERROR(IF(X208="",0,X208),"0")</f>
        <v>0.17399999999999999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80</v>
      </c>
      <c r="W210" s="352">
        <f>IFERROR(SUM(W203:W208),"0")</f>
        <v>92.8</v>
      </c>
      <c r="X210" s="37"/>
      <c r="Y210" s="353"/>
      <c r="Z210" s="353"/>
    </row>
    <row r="211" spans="1:53" ht="14.25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4">
        <v>4607091389845</v>
      </c>
      <c r="E212" s="355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5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customHeight="1" x14ac:dyDescent="0.25">
      <c r="A215" s="40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4">
        <v>4680115884137</v>
      </c>
      <c r="E217" s="355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331</v>
      </c>
      <c r="O217" s="368"/>
      <c r="P217" s="368"/>
      <c r="Q217" s="368"/>
      <c r="R217" s="355"/>
      <c r="S217" s="34"/>
      <c r="T217" s="34"/>
      <c r="U217" s="35" t="s">
        <v>65</v>
      </c>
      <c r="V217" s="350">
        <v>50</v>
      </c>
      <c r="W217" s="351">
        <f t="shared" ref="W217:W222" si="12">IFERROR(IF(V217="",0,CEILING((V217/$H217),1)*$H217),"")</f>
        <v>58</v>
      </c>
      <c r="X217" s="36">
        <f>IFERROR(IF(W217=0,"",ROUNDUP(W217/H217,0)*0.02175),"")</f>
        <v>0.10874999999999999</v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4">
        <v>4680115884236</v>
      </c>
      <c r="E218" s="355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334</v>
      </c>
      <c r="O218" s="368"/>
      <c r="P218" s="368"/>
      <c r="Q218" s="368"/>
      <c r="R218" s="355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4">
        <v>4680115884175</v>
      </c>
      <c r="E219" s="355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68"/>
      <c r="P219" s="368"/>
      <c r="Q219" s="368"/>
      <c r="R219" s="355"/>
      <c r="S219" s="34"/>
      <c r="T219" s="34"/>
      <c r="U219" s="35" t="s">
        <v>65</v>
      </c>
      <c r="V219" s="350">
        <v>50</v>
      </c>
      <c r="W219" s="351">
        <f t="shared" si="12"/>
        <v>58</v>
      </c>
      <c r="X219" s="36">
        <f>IFERROR(IF(W219=0,"",ROUNDUP(W219/H219,0)*0.02175),"")</f>
        <v>0.10874999999999999</v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4">
        <v>4680115884144</v>
      </c>
      <c r="E220" s="355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6" t="s">
        <v>340</v>
      </c>
      <c r="O220" s="368"/>
      <c r="P220" s="368"/>
      <c r="Q220" s="368"/>
      <c r="R220" s="355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4">
        <v>4680115884182</v>
      </c>
      <c r="E221" s="355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7" t="s">
        <v>343</v>
      </c>
      <c r="O221" s="368"/>
      <c r="P221" s="368"/>
      <c r="Q221" s="368"/>
      <c r="R221" s="355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4">
        <v>4680115884205</v>
      </c>
      <c r="E222" s="355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346</v>
      </c>
      <c r="O222" s="368"/>
      <c r="P222" s="368"/>
      <c r="Q222" s="368"/>
      <c r="R222" s="355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8.6206896551724146</v>
      </c>
      <c r="W223" s="352">
        <f>IFERROR(W217/H217,"0")+IFERROR(W218/H218,"0")+IFERROR(W219/H219,"0")+IFERROR(W220/H220,"0")+IFERROR(W221/H221,"0")+IFERROR(W222/H222,"0")</f>
        <v>10</v>
      </c>
      <c r="X223" s="352">
        <f>IFERROR(IF(X217="",0,X217),"0")+IFERROR(IF(X218="",0,X218),"0")+IFERROR(IF(X219="",0,X219),"0")+IFERROR(IF(X220="",0,X220),"0")+IFERROR(IF(X221="",0,X221),"0")+IFERROR(IF(X222="",0,X222),"0")</f>
        <v>0.21749999999999997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100</v>
      </c>
      <c r="W224" s="352">
        <f>IFERROR(SUM(W217:W222),"0")</f>
        <v>116</v>
      </c>
      <c r="X224" s="37"/>
      <c r="Y224" s="353"/>
      <c r="Z224" s="353"/>
    </row>
    <row r="225" spans="1:53" ht="16.5" customHeight="1" x14ac:dyDescent="0.25">
      <c r="A225" s="40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4">
        <v>4607091387445</v>
      </c>
      <c r="E227" s="355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5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4">
        <v>4607091386004</v>
      </c>
      <c r="E228" s="355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5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4">
        <v>4607091386004</v>
      </c>
      <c r="E229" s="355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5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4">
        <v>4607091386073</v>
      </c>
      <c r="E230" s="355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5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4">
        <v>4607091387322</v>
      </c>
      <c r="E231" s="355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5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4">
        <v>4607091387322</v>
      </c>
      <c r="E232" s="355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5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4">
        <v>4607091387377</v>
      </c>
      <c r="E233" s="355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5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4">
        <v>4607091387353</v>
      </c>
      <c r="E234" s="355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5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4">
        <v>4607091386011</v>
      </c>
      <c r="E235" s="355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5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4">
        <v>4607091387308</v>
      </c>
      <c r="E236" s="355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5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4">
        <v>4607091387339</v>
      </c>
      <c r="E237" s="355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5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4">
        <v>4680115882638</v>
      </c>
      <c r="E238" s="355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5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4">
        <v>4680115881938</v>
      </c>
      <c r="E239" s="355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5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4">
        <v>4607091387346</v>
      </c>
      <c r="E240" s="355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5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4">
        <v>4607091389807</v>
      </c>
      <c r="E241" s="355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5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4">
        <v>4680115881914</v>
      </c>
      <c r="E245" s="355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5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4">
        <v>4607091387193</v>
      </c>
      <c r="E249" s="355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5"/>
      <c r="S249" s="34"/>
      <c r="T249" s="34"/>
      <c r="U249" s="35" t="s">
        <v>65</v>
      </c>
      <c r="V249" s="350">
        <v>80</v>
      </c>
      <c r="W249" s="351">
        <f>IFERROR(IF(V249="",0,CEILING((V249/$H249),1)*$H249),"")</f>
        <v>84</v>
      </c>
      <c r="X249" s="36">
        <f>IFERROR(IF(W249=0,"",ROUNDUP(W249/H249,0)*0.00753),"")</f>
        <v>0.15060000000000001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4">
        <v>4607091387230</v>
      </c>
      <c r="E250" s="355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5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4">
        <v>4607091387285</v>
      </c>
      <c r="E251" s="355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5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4">
        <v>4680115880481</v>
      </c>
      <c r="E252" s="355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3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5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19.047619047619047</v>
      </c>
      <c r="W253" s="352">
        <f>IFERROR(W249/H249,"0")+IFERROR(W250/H250,"0")+IFERROR(W251/H251,"0")+IFERROR(W252/H252,"0")</f>
        <v>20</v>
      </c>
      <c r="X253" s="352">
        <f>IFERROR(IF(X249="",0,X249),"0")+IFERROR(IF(X250="",0,X250),"0")+IFERROR(IF(X251="",0,X251),"0")+IFERROR(IF(X252="",0,X252),"0")</f>
        <v>0.15060000000000001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80</v>
      </c>
      <c r="W254" s="352">
        <f>IFERROR(SUM(W249:W252),"0")</f>
        <v>84</v>
      </c>
      <c r="X254" s="37"/>
      <c r="Y254" s="353"/>
      <c r="Z254" s="353"/>
    </row>
    <row r="255" spans="1:53" ht="14.25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4">
        <v>4607091387766</v>
      </c>
      <c r="E256" s="355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5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4">
        <v>4607091387957</v>
      </c>
      <c r="E257" s="355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5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4">
        <v>4607091387964</v>
      </c>
      <c r="E258" s="355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5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4">
        <v>4680115883604</v>
      </c>
      <c r="E259" s="355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5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4">
        <v>4680115883567</v>
      </c>
      <c r="E260" s="355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5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4">
        <v>4607091381672</v>
      </c>
      <c r="E261" s="355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5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4">
        <v>4607091387537</v>
      </c>
      <c r="E262" s="355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5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4">
        <v>4607091387513</v>
      </c>
      <c r="E263" s="355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5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4">
        <v>4680115880511</v>
      </c>
      <c r="E264" s="355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5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4">
        <v>4680115880412</v>
      </c>
      <c r="E265" s="355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5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4">
        <v>4607091380880</v>
      </c>
      <c r="E269" s="355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5"/>
      <c r="S269" s="34"/>
      <c r="T269" s="34"/>
      <c r="U269" s="35" t="s">
        <v>65</v>
      </c>
      <c r="V269" s="350">
        <v>320</v>
      </c>
      <c r="W269" s="351">
        <f>IFERROR(IF(V269="",0,CEILING((V269/$H269),1)*$H269),"")</f>
        <v>327.60000000000002</v>
      </c>
      <c r="X269" s="36">
        <f>IFERROR(IF(W269=0,"",ROUNDUP(W269/H269,0)*0.02175),"")</f>
        <v>0.84824999999999995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4">
        <v>4607091384482</v>
      </c>
      <c r="E270" s="355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5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4">
        <v>4607091380897</v>
      </c>
      <c r="E271" s="355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5"/>
      <c r="S271" s="34"/>
      <c r="T271" s="34"/>
      <c r="U271" s="35" t="s">
        <v>65</v>
      </c>
      <c r="V271" s="350">
        <v>70</v>
      </c>
      <c r="W271" s="351">
        <f>IFERROR(IF(V271="",0,CEILING((V271/$H271),1)*$H271),"")</f>
        <v>75.600000000000009</v>
      </c>
      <c r="X271" s="36">
        <f>IFERROR(IF(W271=0,"",ROUNDUP(W271/H271,0)*0.02175),"")</f>
        <v>0.19574999999999998</v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46.428571428571431</v>
      </c>
      <c r="W272" s="352">
        <f>IFERROR(W269/H269,"0")+IFERROR(W270/H270,"0")+IFERROR(W271/H271,"0")</f>
        <v>48</v>
      </c>
      <c r="X272" s="352">
        <f>IFERROR(IF(X269="",0,X269),"0")+IFERROR(IF(X270="",0,X270),"0")+IFERROR(IF(X271="",0,X271),"0")</f>
        <v>1.044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390</v>
      </c>
      <c r="W273" s="352">
        <f>IFERROR(SUM(W269:W271),"0")</f>
        <v>403.20000000000005</v>
      </c>
      <c r="X273" s="37"/>
      <c r="Y273" s="353"/>
      <c r="Z273" s="353"/>
    </row>
    <row r="274" spans="1:53" ht="14.25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4">
        <v>4607091388374</v>
      </c>
      <c r="E275" s="355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87" t="s">
        <v>414</v>
      </c>
      <c r="O275" s="368"/>
      <c r="P275" s="368"/>
      <c r="Q275" s="368"/>
      <c r="R275" s="355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4">
        <v>4607091388381</v>
      </c>
      <c r="E276" s="355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68"/>
      <c r="P276" s="368"/>
      <c r="Q276" s="368"/>
      <c r="R276" s="355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4">
        <v>4607091388404</v>
      </c>
      <c r="E277" s="355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5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4">
        <v>4680115881808</v>
      </c>
      <c r="E281" s="355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5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4">
        <v>4680115881822</v>
      </c>
      <c r="E282" s="355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5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4">
        <v>4680115880016</v>
      </c>
      <c r="E283" s="355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5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customHeight="1" x14ac:dyDescent="0.25">
      <c r="A286" s="40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4">
        <v>4607091387421</v>
      </c>
      <c r="E288" s="355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5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4">
        <v>4607091387421</v>
      </c>
      <c r="E289" s="355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5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4">
        <v>4607091387452</v>
      </c>
      <c r="E290" s="355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5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4">
        <v>4607091387452</v>
      </c>
      <c r="E291" s="355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5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4">
        <v>4607091387452</v>
      </c>
      <c r="E292" s="355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5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4">
        <v>4607091385984</v>
      </c>
      <c r="E293" s="355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5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4">
        <v>4607091387438</v>
      </c>
      <c r="E294" s="355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5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4">
        <v>4607091387469</v>
      </c>
      <c r="E295" s="355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5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4">
        <v>4607091387292</v>
      </c>
      <c r="E299" s="355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5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4">
        <v>4607091387315</v>
      </c>
      <c r="E300" s="355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5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customHeight="1" x14ac:dyDescent="0.25">
      <c r="A303" s="40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4">
        <v>4607091383836</v>
      </c>
      <c r="E305" s="355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5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4">
        <v>4607091387919</v>
      </c>
      <c r="E309" s="355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5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4">
        <v>4607091388831</v>
      </c>
      <c r="E313" s="355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5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4">
        <v>4607091383102</v>
      </c>
      <c r="E317" s="355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5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customHeight="1" x14ac:dyDescent="0.2">
      <c r="A320" s="402" t="s">
        <v>456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customHeight="1" x14ac:dyDescent="0.25">
      <c r="A321" s="40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4">
        <v>4607091383997</v>
      </c>
      <c r="E323" s="355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5"/>
      <c r="S323" s="34"/>
      <c r="T323" s="34"/>
      <c r="U323" s="35" t="s">
        <v>65</v>
      </c>
      <c r="V323" s="350">
        <v>1350</v>
      </c>
      <c r="W323" s="351">
        <f t="shared" ref="W323:W330" si="17">IFERROR(IF(V323="",0,CEILING((V323/$H323),1)*$H323),"")</f>
        <v>1350</v>
      </c>
      <c r="X323" s="36">
        <f>IFERROR(IF(W323=0,"",ROUNDUP(W323/H323,0)*0.02175),"")</f>
        <v>1.9574999999999998</v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4">
        <v>4607091383997</v>
      </c>
      <c r="E324" s="355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5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4">
        <v>4607091384130</v>
      </c>
      <c r="E325" s="355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5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4">
        <v>4607091384130</v>
      </c>
      <c r="E326" s="355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5"/>
      <c r="S326" s="34"/>
      <c r="T326" s="34"/>
      <c r="U326" s="35" t="s">
        <v>65</v>
      </c>
      <c r="V326" s="350">
        <v>650</v>
      </c>
      <c r="W326" s="351">
        <f t="shared" si="17"/>
        <v>660</v>
      </c>
      <c r="X326" s="36">
        <f>IFERROR(IF(W326=0,"",ROUNDUP(W326/H326,0)*0.02175),"")</f>
        <v>0.95699999999999996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4">
        <v>4607091384147</v>
      </c>
      <c r="E327" s="355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5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4">
        <v>4607091384147</v>
      </c>
      <c r="E328" s="355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5"/>
      <c r="S328" s="34"/>
      <c r="T328" s="34"/>
      <c r="U328" s="35" t="s">
        <v>65</v>
      </c>
      <c r="V328" s="350">
        <v>950</v>
      </c>
      <c r="W328" s="351">
        <f t="shared" si="17"/>
        <v>960</v>
      </c>
      <c r="X328" s="36">
        <f>IFERROR(IF(W328=0,"",ROUNDUP(W328/H328,0)*0.02175),"")</f>
        <v>1.3919999999999999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4">
        <v>4607091384154</v>
      </c>
      <c r="E329" s="355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5"/>
      <c r="S329" s="34"/>
      <c r="T329" s="34"/>
      <c r="U329" s="35" t="s">
        <v>65</v>
      </c>
      <c r="V329" s="350">
        <v>36</v>
      </c>
      <c r="W329" s="351">
        <f t="shared" si="17"/>
        <v>40</v>
      </c>
      <c r="X329" s="36">
        <f>IFERROR(IF(W329=0,"",ROUNDUP(W329/H329,0)*0.00937),"")</f>
        <v>7.4959999999999999E-2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4">
        <v>4607091384161</v>
      </c>
      <c r="E330" s="355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5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203.86666666666667</v>
      </c>
      <c r="W331" s="352">
        <f>IFERROR(W323/H323,"0")+IFERROR(W324/H324,"0")+IFERROR(W325/H325,"0")+IFERROR(W326/H326,"0")+IFERROR(W327/H327,"0")+IFERROR(W328/H328,"0")+IFERROR(W329/H329,"0")+IFERROR(W330/H330,"0")</f>
        <v>206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4.3814599999999997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2986</v>
      </c>
      <c r="W332" s="352">
        <f>IFERROR(SUM(W323:W330),"0")</f>
        <v>3010</v>
      </c>
      <c r="X332" s="37"/>
      <c r="Y332" s="353"/>
      <c r="Z332" s="353"/>
    </row>
    <row r="333" spans="1:53" ht="14.25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4">
        <v>4607091383980</v>
      </c>
      <c r="E334" s="355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5"/>
      <c r="S334" s="34"/>
      <c r="T334" s="34"/>
      <c r="U334" s="35" t="s">
        <v>65</v>
      </c>
      <c r="V334" s="350">
        <v>850</v>
      </c>
      <c r="W334" s="351">
        <f>IFERROR(IF(V334="",0,CEILING((V334/$H334),1)*$H334),"")</f>
        <v>855</v>
      </c>
      <c r="X334" s="36">
        <f>IFERROR(IF(W334=0,"",ROUNDUP(W334/H334,0)*0.02175),"")</f>
        <v>1.2397499999999999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4">
        <v>4680115883314</v>
      </c>
      <c r="E335" s="355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5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4">
        <v>4607091384178</v>
      </c>
      <c r="E336" s="355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5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56.666666666666664</v>
      </c>
      <c r="W337" s="352">
        <f>IFERROR(W334/H334,"0")+IFERROR(W335/H335,"0")+IFERROR(W336/H336,"0")</f>
        <v>57</v>
      </c>
      <c r="X337" s="352">
        <f>IFERROR(IF(X334="",0,X334),"0")+IFERROR(IF(X335="",0,X335),"0")+IFERROR(IF(X336="",0,X336),"0")</f>
        <v>1.2397499999999999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850</v>
      </c>
      <c r="W338" s="352">
        <f>IFERROR(SUM(W334:W336),"0")</f>
        <v>855</v>
      </c>
      <c r="X338" s="37"/>
      <c r="Y338" s="353"/>
      <c r="Z338" s="353"/>
    </row>
    <row r="339" spans="1:53" ht="14.25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4">
        <v>4607091383928</v>
      </c>
      <c r="E340" s="355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5" t="s">
        <v>479</v>
      </c>
      <c r="O340" s="368"/>
      <c r="P340" s="368"/>
      <c r="Q340" s="368"/>
      <c r="R340" s="355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4">
        <v>4607091384260</v>
      </c>
      <c r="E341" s="355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5"/>
      <c r="S341" s="34"/>
      <c r="T341" s="34"/>
      <c r="U341" s="35" t="s">
        <v>65</v>
      </c>
      <c r="V341" s="350">
        <v>200</v>
      </c>
      <c r="W341" s="351">
        <f>IFERROR(IF(V341="",0,CEILING((V341/$H341),1)*$H341),"")</f>
        <v>202.79999999999998</v>
      </c>
      <c r="X341" s="36">
        <f>IFERROR(IF(W341=0,"",ROUNDUP(W341/H341,0)*0.02175),"")</f>
        <v>0.5655</v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25.641025641025642</v>
      </c>
      <c r="W342" s="352">
        <f>IFERROR(W340/H340,"0")+IFERROR(W341/H341,"0")</f>
        <v>26</v>
      </c>
      <c r="X342" s="352">
        <f>IFERROR(IF(X340="",0,X340),"0")+IFERROR(IF(X341="",0,X341),"0")</f>
        <v>0.5655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200</v>
      </c>
      <c r="W343" s="352">
        <f>IFERROR(SUM(W340:W341),"0")</f>
        <v>202.79999999999998</v>
      </c>
      <c r="X343" s="37"/>
      <c r="Y343" s="353"/>
      <c r="Z343" s="353"/>
    </row>
    <row r="344" spans="1:53" ht="14.25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4">
        <v>4607091384673</v>
      </c>
      <c r="E345" s="355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5"/>
      <c r="S345" s="34"/>
      <c r="T345" s="34"/>
      <c r="U345" s="35" t="s">
        <v>65</v>
      </c>
      <c r="V345" s="350">
        <v>160</v>
      </c>
      <c r="W345" s="351">
        <f>IFERROR(IF(V345="",0,CEILING((V345/$H345),1)*$H345),"")</f>
        <v>163.79999999999998</v>
      </c>
      <c r="X345" s="36">
        <f>IFERROR(IF(W345=0,"",ROUNDUP(W345/H345,0)*0.02175),"")</f>
        <v>0.45674999999999999</v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20.512820512820515</v>
      </c>
      <c r="W346" s="352">
        <f>IFERROR(W345/H345,"0")</f>
        <v>21</v>
      </c>
      <c r="X346" s="352">
        <f>IFERROR(IF(X345="",0,X345),"0")</f>
        <v>0.45674999999999999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160</v>
      </c>
      <c r="W347" s="352">
        <f>IFERROR(SUM(W345:W345),"0")</f>
        <v>163.79999999999998</v>
      </c>
      <c r="X347" s="37"/>
      <c r="Y347" s="353"/>
      <c r="Z347" s="353"/>
    </row>
    <row r="348" spans="1:53" ht="16.5" customHeight="1" x14ac:dyDescent="0.25">
      <c r="A348" s="40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4">
        <v>4607091384185</v>
      </c>
      <c r="E350" s="355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5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4">
        <v>4607091384192</v>
      </c>
      <c r="E351" s="355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5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4">
        <v>4680115881907</v>
      </c>
      <c r="E352" s="355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5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4">
        <v>4680115883925</v>
      </c>
      <c r="E353" s="355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5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4">
        <v>4607091384680</v>
      </c>
      <c r="E354" s="355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5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4">
        <v>4607091384802</v>
      </c>
      <c r="E358" s="355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5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4">
        <v>4607091384826</v>
      </c>
      <c r="E359" s="355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5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4">
        <v>4607091384246</v>
      </c>
      <c r="E363" s="355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5"/>
      <c r="S363" s="34"/>
      <c r="T363" s="34"/>
      <c r="U363" s="35" t="s">
        <v>65</v>
      </c>
      <c r="V363" s="350">
        <v>466</v>
      </c>
      <c r="W363" s="351">
        <f>IFERROR(IF(V363="",0,CEILING((V363/$H363),1)*$H363),"")</f>
        <v>468</v>
      </c>
      <c r="X363" s="36">
        <f>IFERROR(IF(W363=0,"",ROUNDUP(W363/H363,0)*0.02175),"")</f>
        <v>1.3049999999999999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4">
        <v>4680115881976</v>
      </c>
      <c r="E364" s="355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5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4">
        <v>4607091384253</v>
      </c>
      <c r="E365" s="355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5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4">
        <v>4680115881969</v>
      </c>
      <c r="E366" s="355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5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59.743589743589745</v>
      </c>
      <c r="W367" s="352">
        <f>IFERROR(W363/H363,"0")+IFERROR(W364/H364,"0")+IFERROR(W365/H365,"0")+IFERROR(W366/H366,"0")</f>
        <v>60</v>
      </c>
      <c r="X367" s="352">
        <f>IFERROR(IF(X363="",0,X363),"0")+IFERROR(IF(X364="",0,X364),"0")+IFERROR(IF(X365="",0,X365),"0")+IFERROR(IF(X366="",0,X366),"0")</f>
        <v>1.3049999999999999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466</v>
      </c>
      <c r="W368" s="352">
        <f>IFERROR(SUM(W363:W366),"0")</f>
        <v>468</v>
      </c>
      <c r="X368" s="37"/>
      <c r="Y368" s="353"/>
      <c r="Z368" s="353"/>
    </row>
    <row r="369" spans="1:53" ht="14.25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4">
        <v>4607091389357</v>
      </c>
      <c r="E370" s="355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5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customHeight="1" x14ac:dyDescent="0.2">
      <c r="A373" s="402" t="s">
        <v>509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customHeight="1" x14ac:dyDescent="0.25">
      <c r="A374" s="40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4">
        <v>4607091389708</v>
      </c>
      <c r="E376" s="355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5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4">
        <v>4607091389692</v>
      </c>
      <c r="E377" s="355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5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4">
        <v>4607091389753</v>
      </c>
      <c r="E381" s="355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5"/>
      <c r="S381" s="34"/>
      <c r="T381" s="34"/>
      <c r="U381" s="35" t="s">
        <v>65</v>
      </c>
      <c r="V381" s="350">
        <v>349</v>
      </c>
      <c r="W381" s="351">
        <f t="shared" ref="W381:W393" si="18">IFERROR(IF(V381="",0,CEILING((V381/$H381),1)*$H381),"")</f>
        <v>352.8</v>
      </c>
      <c r="X381" s="36">
        <f>IFERROR(IF(W381=0,"",ROUNDUP(W381/H381,0)*0.00753),"")</f>
        <v>0.63251999999999997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4">
        <v>4607091389760</v>
      </c>
      <c r="E382" s="355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5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4">
        <v>4607091389746</v>
      </c>
      <c r="E383" s="355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5"/>
      <c r="S383" s="34"/>
      <c r="T383" s="34"/>
      <c r="U383" s="35" t="s">
        <v>65</v>
      </c>
      <c r="V383" s="350">
        <v>257</v>
      </c>
      <c r="W383" s="351">
        <f t="shared" si="18"/>
        <v>260.40000000000003</v>
      </c>
      <c r="X383" s="36">
        <f>IFERROR(IF(W383=0,"",ROUNDUP(W383/H383,0)*0.00753),"")</f>
        <v>0.46686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4">
        <v>4680115882928</v>
      </c>
      <c r="E384" s="355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5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4">
        <v>4680115883147</v>
      </c>
      <c r="E385" s="355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5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4">
        <v>4607091384338</v>
      </c>
      <c r="E386" s="355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5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4">
        <v>4680115883154</v>
      </c>
      <c r="E387" s="355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5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4">
        <v>4607091389524</v>
      </c>
      <c r="E388" s="355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5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4">
        <v>4680115883161</v>
      </c>
      <c r="E389" s="355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5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4">
        <v>4607091384345</v>
      </c>
      <c r="E390" s="355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5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4">
        <v>4680115883178</v>
      </c>
      <c r="E391" s="355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5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4">
        <v>4607091389531</v>
      </c>
      <c r="E392" s="355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5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4">
        <v>4680115883185</v>
      </c>
      <c r="E393" s="355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5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144.28571428571428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146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1.09938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606</v>
      </c>
      <c r="W395" s="352">
        <f>IFERROR(SUM(W381:W393),"0")</f>
        <v>613.20000000000005</v>
      </c>
      <c r="X395" s="37"/>
      <c r="Y395" s="353"/>
      <c r="Z395" s="353"/>
    </row>
    <row r="396" spans="1:53" ht="14.25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4">
        <v>4607091389685</v>
      </c>
      <c r="E397" s="355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5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4">
        <v>4607091389654</v>
      </c>
      <c r="E398" s="355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5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4">
        <v>4607091384352</v>
      </c>
      <c r="E399" s="355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5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4">
        <v>4607091389661</v>
      </c>
      <c r="E400" s="355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5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4">
        <v>4680115881648</v>
      </c>
      <c r="E404" s="355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5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4">
        <v>4680115884359</v>
      </c>
      <c r="E408" s="355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9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5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4">
        <v>4680115884335</v>
      </c>
      <c r="E409" s="355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5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4">
        <v>4680115884342</v>
      </c>
      <c r="E410" s="355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5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4">
        <v>4680115884113</v>
      </c>
      <c r="E411" s="355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5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customHeight="1" x14ac:dyDescent="0.25">
      <c r="A414" s="40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4">
        <v>4607091389388</v>
      </c>
      <c r="E416" s="355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5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4">
        <v>4607091389364</v>
      </c>
      <c r="E417" s="355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5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4">
        <v>4607091389739</v>
      </c>
      <c r="E421" s="355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5"/>
      <c r="S421" s="34"/>
      <c r="T421" s="34"/>
      <c r="U421" s="35" t="s">
        <v>65</v>
      </c>
      <c r="V421" s="350">
        <v>258</v>
      </c>
      <c r="W421" s="351">
        <f t="shared" ref="W421:W427" si="20">IFERROR(IF(V421="",0,CEILING((V421/$H421),1)*$H421),"")</f>
        <v>260.40000000000003</v>
      </c>
      <c r="X421" s="36">
        <f>IFERROR(IF(W421=0,"",ROUNDUP(W421/H421,0)*0.00753),"")</f>
        <v>0.46686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4">
        <v>4680115883048</v>
      </c>
      <c r="E422" s="355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5"/>
      <c r="S422" s="34"/>
      <c r="T422" s="34"/>
      <c r="U422" s="35" t="s">
        <v>65</v>
      </c>
      <c r="V422" s="350">
        <v>14</v>
      </c>
      <c r="W422" s="351">
        <f t="shared" si="20"/>
        <v>16</v>
      </c>
      <c r="X422" s="36">
        <f>IFERROR(IF(W422=0,"",ROUNDUP(W422/H422,0)*0.00937),"")</f>
        <v>3.7479999999999999E-2</v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4">
        <v>4607091389425</v>
      </c>
      <c r="E423" s="355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5"/>
      <c r="S423" s="34"/>
      <c r="T423" s="34"/>
      <c r="U423" s="35" t="s">
        <v>65</v>
      </c>
      <c r="V423" s="350">
        <v>35</v>
      </c>
      <c r="W423" s="351">
        <f t="shared" si="20"/>
        <v>35.700000000000003</v>
      </c>
      <c r="X423" s="36">
        <f>IFERROR(IF(W423=0,"",ROUNDUP(W423/H423,0)*0.00502),"")</f>
        <v>8.5339999999999999E-2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4">
        <v>4680115882911</v>
      </c>
      <c r="E424" s="355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5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4">
        <v>4680115880771</v>
      </c>
      <c r="E425" s="355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5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4">
        <v>4607091389500</v>
      </c>
      <c r="E426" s="355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5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4">
        <v>4680115881983</v>
      </c>
      <c r="E427" s="355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5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81.595238095238074</v>
      </c>
      <c r="W428" s="352">
        <f>IFERROR(W421/H421,"0")+IFERROR(W422/H422,"0")+IFERROR(W423/H423,"0")+IFERROR(W424/H424,"0")+IFERROR(W425/H425,"0")+IFERROR(W426/H426,"0")+IFERROR(W427/H427,"0")</f>
        <v>83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0.58967999999999998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307</v>
      </c>
      <c r="W429" s="352">
        <f>IFERROR(SUM(W421:W427),"0")</f>
        <v>312.10000000000002</v>
      </c>
      <c r="X429" s="37"/>
      <c r="Y429" s="353"/>
      <c r="Z429" s="353"/>
    </row>
    <row r="430" spans="1:53" ht="14.25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4">
        <v>4680115884090</v>
      </c>
      <c r="E431" s="355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5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4">
        <v>4680115884564</v>
      </c>
      <c r="E435" s="355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5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customHeight="1" x14ac:dyDescent="0.2">
      <c r="A438" s="402" t="s">
        <v>585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8"/>
      <c r="Z438" s="48"/>
    </row>
    <row r="439" spans="1:53" ht="16.5" customHeight="1" x14ac:dyDescent="0.25">
      <c r="A439" s="40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4">
        <v>4607091389067</v>
      </c>
      <c r="E441" s="355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5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4">
        <v>4607091389067</v>
      </c>
      <c r="E442" s="355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2" t="s">
        <v>589</v>
      </c>
      <c r="O442" s="368"/>
      <c r="P442" s="368"/>
      <c r="Q442" s="368"/>
      <c r="R442" s="355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4">
        <v>4607091383522</v>
      </c>
      <c r="E443" s="355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5"/>
      <c r="S443" s="34"/>
      <c r="T443" s="34"/>
      <c r="U443" s="35" t="s">
        <v>65</v>
      </c>
      <c r="V443" s="350">
        <v>300</v>
      </c>
      <c r="W443" s="351">
        <f t="shared" si="21"/>
        <v>300.96000000000004</v>
      </c>
      <c r="X443" s="36">
        <f t="shared" si="22"/>
        <v>0.68171999999999999</v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590</v>
      </c>
      <c r="B444" s="54" t="s">
        <v>592</v>
      </c>
      <c r="C444" s="31">
        <v>4301011779</v>
      </c>
      <c r="D444" s="354">
        <v>4607091383522</v>
      </c>
      <c r="E444" s="355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5" t="s">
        <v>593</v>
      </c>
      <c r="O444" s="368"/>
      <c r="P444" s="368"/>
      <c r="Q444" s="368"/>
      <c r="R444" s="355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4">
        <v>4607091384437</v>
      </c>
      <c r="E445" s="355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36" t="s">
        <v>596</v>
      </c>
      <c r="O445" s="368"/>
      <c r="P445" s="368"/>
      <c r="Q445" s="368"/>
      <c r="R445" s="355"/>
      <c r="S445" s="34"/>
      <c r="T445" s="34"/>
      <c r="U445" s="35" t="s">
        <v>65</v>
      </c>
      <c r="V445" s="350">
        <v>160</v>
      </c>
      <c r="W445" s="351">
        <f t="shared" si="21"/>
        <v>163.68</v>
      </c>
      <c r="X445" s="36">
        <f t="shared" si="22"/>
        <v>0.37075999999999998</v>
      </c>
      <c r="Y445" s="56"/>
      <c r="Z445" s="57"/>
      <c r="AD445" s="58"/>
      <c r="BA445" s="301" t="s">
        <v>1</v>
      </c>
    </row>
    <row r="446" spans="1:53" ht="16.5" customHeight="1" x14ac:dyDescent="0.25">
      <c r="A446" s="54" t="s">
        <v>597</v>
      </c>
      <c r="B446" s="54" t="s">
        <v>598</v>
      </c>
      <c r="C446" s="31">
        <v>4301011774</v>
      </c>
      <c r="D446" s="354">
        <v>4680115884502</v>
      </c>
      <c r="E446" s="355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9" t="s">
        <v>599</v>
      </c>
      <c r="O446" s="368"/>
      <c r="P446" s="368"/>
      <c r="Q446" s="368"/>
      <c r="R446" s="355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4">
        <v>4607091389104</v>
      </c>
      <c r="E447" s="355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5"/>
      <c r="S447" s="34"/>
      <c r="T447" s="34"/>
      <c r="U447" s="35" t="s">
        <v>65</v>
      </c>
      <c r="V447" s="350">
        <v>350</v>
      </c>
      <c r="W447" s="351">
        <f t="shared" si="21"/>
        <v>353.76</v>
      </c>
      <c r="X447" s="36">
        <f t="shared" si="22"/>
        <v>0.80132000000000003</v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602</v>
      </c>
      <c r="C448" s="31">
        <v>4301011771</v>
      </c>
      <c r="D448" s="354">
        <v>4607091389104</v>
      </c>
      <c r="E448" s="355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3" t="s">
        <v>603</v>
      </c>
      <c r="O448" s="368"/>
      <c r="P448" s="368"/>
      <c r="Q448" s="368"/>
      <c r="R448" s="355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604</v>
      </c>
      <c r="B449" s="54" t="s">
        <v>605</v>
      </c>
      <c r="C449" s="31">
        <v>4301011799</v>
      </c>
      <c r="D449" s="354">
        <v>4680115884519</v>
      </c>
      <c r="E449" s="355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12" t="s">
        <v>606</v>
      </c>
      <c r="O449" s="368"/>
      <c r="P449" s="368"/>
      <c r="Q449" s="368"/>
      <c r="R449" s="355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54">
        <v>4680115880603</v>
      </c>
      <c r="E450" s="355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5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609</v>
      </c>
      <c r="C451" s="31">
        <v>4301011778</v>
      </c>
      <c r="D451" s="354">
        <v>4680115880603</v>
      </c>
      <c r="E451" s="355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60" t="s">
        <v>610</v>
      </c>
      <c r="O451" s="368"/>
      <c r="P451" s="368"/>
      <c r="Q451" s="368"/>
      <c r="R451" s="355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4301011168</v>
      </c>
      <c r="D452" s="354">
        <v>4607091389999</v>
      </c>
      <c r="E452" s="355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52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5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611</v>
      </c>
      <c r="B453" s="54" t="s">
        <v>613</v>
      </c>
      <c r="C453" s="31">
        <v>4301011775</v>
      </c>
      <c r="D453" s="354">
        <v>4607091389999</v>
      </c>
      <c r="E453" s="355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8" t="s">
        <v>614</v>
      </c>
      <c r="O453" s="368"/>
      <c r="P453" s="368"/>
      <c r="Q453" s="368"/>
      <c r="R453" s="355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615</v>
      </c>
      <c r="B454" s="54" t="s">
        <v>616</v>
      </c>
      <c r="C454" s="31">
        <v>4301011372</v>
      </c>
      <c r="D454" s="354">
        <v>4680115882782</v>
      </c>
      <c r="E454" s="355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5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615</v>
      </c>
      <c r="B455" s="54" t="s">
        <v>617</v>
      </c>
      <c r="C455" s="31">
        <v>4301011770</v>
      </c>
      <c r="D455" s="354">
        <v>4680115882782</v>
      </c>
      <c r="E455" s="355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5" t="s">
        <v>618</v>
      </c>
      <c r="O455" s="368"/>
      <c r="P455" s="368"/>
      <c r="Q455" s="368"/>
      <c r="R455" s="355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54">
        <v>4607091389098</v>
      </c>
      <c r="E456" s="355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5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5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4301011366</v>
      </c>
      <c r="D457" s="354">
        <v>4607091389982</v>
      </c>
      <c r="E457" s="355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5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621</v>
      </c>
      <c r="B458" s="54" t="s">
        <v>623</v>
      </c>
      <c r="C458" s="31">
        <v>4301011784</v>
      </c>
      <c r="D458" s="354">
        <v>4607091389982</v>
      </c>
      <c r="E458" s="355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2" t="s">
        <v>624</v>
      </c>
      <c r="O458" s="368"/>
      <c r="P458" s="368"/>
      <c r="Q458" s="368"/>
      <c r="R458" s="355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153.40909090909088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155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1.8538000000000001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810</v>
      </c>
      <c r="W460" s="352">
        <f>IFERROR(SUM(W441:W458),"0")</f>
        <v>818.40000000000009</v>
      </c>
      <c r="X460" s="37"/>
      <c r="Y460" s="353"/>
      <c r="Z460" s="353"/>
    </row>
    <row r="461" spans="1:53" ht="14.25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4">
        <v>4607091388930</v>
      </c>
      <c r="E462" s="355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5"/>
      <c r="S462" s="34"/>
      <c r="T462" s="34"/>
      <c r="U462" s="35" t="s">
        <v>65</v>
      </c>
      <c r="V462" s="350">
        <v>345</v>
      </c>
      <c r="W462" s="351">
        <f>IFERROR(IF(V462="",0,CEILING((V462/$H462),1)*$H462),"")</f>
        <v>348.48</v>
      </c>
      <c r="X462" s="36">
        <f>IFERROR(IF(W462=0,"",ROUNDUP(W462/H462,0)*0.01196),"")</f>
        <v>0.78936000000000006</v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54">
        <v>4680115880054</v>
      </c>
      <c r="E463" s="355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5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65.340909090909093</v>
      </c>
      <c r="W464" s="352">
        <f>IFERROR(W462/H462,"0")+IFERROR(W463/H463,"0")</f>
        <v>66</v>
      </c>
      <c r="X464" s="352">
        <f>IFERROR(IF(X462="",0,X462),"0")+IFERROR(IF(X463="",0,X463),"0")</f>
        <v>0.78936000000000006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345</v>
      </c>
      <c r="W465" s="352">
        <f>IFERROR(SUM(W462:W463),"0")</f>
        <v>348.48</v>
      </c>
      <c r="X465" s="37"/>
      <c r="Y465" s="353"/>
      <c r="Z465" s="353"/>
    </row>
    <row r="466" spans="1:53" ht="14.25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4">
        <v>4680115883116</v>
      </c>
      <c r="E467" s="355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5"/>
      <c r="S467" s="34"/>
      <c r="T467" s="34"/>
      <c r="U467" s="35" t="s">
        <v>65</v>
      </c>
      <c r="V467" s="350">
        <v>350</v>
      </c>
      <c r="W467" s="351">
        <f t="shared" ref="W467:W472" si="24">IFERROR(IF(V467="",0,CEILING((V467/$H467),1)*$H467),"")</f>
        <v>353.76</v>
      </c>
      <c r="X467" s="36">
        <f>IFERROR(IF(W467=0,"",ROUNDUP(W467/H467,0)*0.01196),"")</f>
        <v>0.80132000000000003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4">
        <v>4680115883093</v>
      </c>
      <c r="E468" s="355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5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4">
        <v>4680115883109</v>
      </c>
      <c r="E469" s="355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5"/>
      <c r="S469" s="34"/>
      <c r="T469" s="34"/>
      <c r="U469" s="35" t="s">
        <v>65</v>
      </c>
      <c r="V469" s="350">
        <v>447</v>
      </c>
      <c r="W469" s="351">
        <f t="shared" si="24"/>
        <v>448.8</v>
      </c>
      <c r="X469" s="36">
        <f>IFERROR(IF(W469=0,"",ROUNDUP(W469/H469,0)*0.01196),"")</f>
        <v>1.0165999999999999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4301031249</v>
      </c>
      <c r="D470" s="354">
        <v>4680115882072</v>
      </c>
      <c r="E470" s="355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5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4301031251</v>
      </c>
      <c r="D471" s="354">
        <v>4680115882102</v>
      </c>
      <c r="E471" s="355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5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4301031253</v>
      </c>
      <c r="D472" s="354">
        <v>4680115882096</v>
      </c>
      <c r="E472" s="355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5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150.94696969696969</v>
      </c>
      <c r="W473" s="352">
        <f>IFERROR(W467/H467,"0")+IFERROR(W468/H468,"0")+IFERROR(W469/H469,"0")+IFERROR(W470/H470,"0")+IFERROR(W471/H471,"0")+IFERROR(W472/H472,"0")</f>
        <v>152</v>
      </c>
      <c r="X473" s="352">
        <f>IFERROR(IF(X467="",0,X467),"0")+IFERROR(IF(X468="",0,X468),"0")+IFERROR(IF(X469="",0,X469),"0")+IFERROR(IF(X470="",0,X470),"0")+IFERROR(IF(X471="",0,X471),"0")+IFERROR(IF(X472="",0,X472),"0")</f>
        <v>1.81792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797</v>
      </c>
      <c r="W474" s="352">
        <f>IFERROR(SUM(W467:W472),"0")</f>
        <v>802.56</v>
      </c>
      <c r="X474" s="37"/>
      <c r="Y474" s="353"/>
      <c r="Z474" s="353"/>
    </row>
    <row r="475" spans="1:53" ht="14.25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customHeight="1" x14ac:dyDescent="0.25">
      <c r="A476" s="54" t="s">
        <v>641</v>
      </c>
      <c r="B476" s="54" t="s">
        <v>642</v>
      </c>
      <c r="C476" s="31">
        <v>4301051230</v>
      </c>
      <c r="D476" s="354">
        <v>4607091383409</v>
      </c>
      <c r="E476" s="355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5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4">
        <v>4607091383416</v>
      </c>
      <c r="E477" s="355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5"/>
      <c r="S477" s="34"/>
      <c r="T477" s="34"/>
      <c r="U477" s="35" t="s">
        <v>65</v>
      </c>
      <c r="V477" s="350">
        <v>87</v>
      </c>
      <c r="W477" s="351">
        <f>IFERROR(IF(V477="",0,CEILING((V477/$H477),1)*$H477),"")</f>
        <v>93.6</v>
      </c>
      <c r="X477" s="36">
        <f>IFERROR(IF(W477=0,"",ROUNDUP(W477/H477,0)*0.02175),"")</f>
        <v>0.26100000000000001</v>
      </c>
      <c r="Y477" s="56"/>
      <c r="Z477" s="57"/>
      <c r="AD477" s="58"/>
      <c r="BA477" s="324" t="s">
        <v>1</v>
      </c>
    </row>
    <row r="478" spans="1:53" ht="27" customHeight="1" x14ac:dyDescent="0.25">
      <c r="A478" s="54" t="s">
        <v>645</v>
      </c>
      <c r="B478" s="54" t="s">
        <v>646</v>
      </c>
      <c r="C478" s="31">
        <v>4301051058</v>
      </c>
      <c r="D478" s="354">
        <v>4680115883536</v>
      </c>
      <c r="E478" s="355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5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11.153846153846153</v>
      </c>
      <c r="W479" s="352">
        <f>IFERROR(W476/H476,"0")+IFERROR(W477/H477,"0")+IFERROR(W478/H478,"0")</f>
        <v>12</v>
      </c>
      <c r="X479" s="352">
        <f>IFERROR(IF(X476="",0,X476),"0")+IFERROR(IF(X477="",0,X477),"0")+IFERROR(IF(X478="",0,X478),"0")</f>
        <v>0.26100000000000001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87</v>
      </c>
      <c r="W480" s="352">
        <f>IFERROR(SUM(W476:W478),"0")</f>
        <v>93.6</v>
      </c>
      <c r="X480" s="37"/>
      <c r="Y480" s="353"/>
      <c r="Z480" s="353"/>
    </row>
    <row r="481" spans="1:53" ht="27.75" customHeight="1" x14ac:dyDescent="0.2">
      <c r="A481" s="402" t="s">
        <v>647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8"/>
      <c r="Z481" s="48"/>
    </row>
    <row r="482" spans="1:53" ht="16.5" customHeight="1" x14ac:dyDescent="0.25">
      <c r="A482" s="40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customHeight="1" x14ac:dyDescent="0.25">
      <c r="A484" s="54" t="s">
        <v>649</v>
      </c>
      <c r="B484" s="54" t="s">
        <v>650</v>
      </c>
      <c r="C484" s="31">
        <v>4301011763</v>
      </c>
      <c r="D484" s="354">
        <v>4640242181011</v>
      </c>
      <c r="E484" s="355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16" t="s">
        <v>651</v>
      </c>
      <c r="O484" s="368"/>
      <c r="P484" s="368"/>
      <c r="Q484" s="368"/>
      <c r="R484" s="355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customHeight="1" x14ac:dyDescent="0.25">
      <c r="A485" s="54" t="s">
        <v>652</v>
      </c>
      <c r="B485" s="54" t="s">
        <v>653</v>
      </c>
      <c r="C485" s="31">
        <v>4301011585</v>
      </c>
      <c r="D485" s="354">
        <v>4640242180441</v>
      </c>
      <c r="E485" s="355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2" t="s">
        <v>654</v>
      </c>
      <c r="O485" s="368"/>
      <c r="P485" s="368"/>
      <c r="Q485" s="368"/>
      <c r="R485" s="355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54">
        <v>4640242180564</v>
      </c>
      <c r="E486" s="355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81" t="s">
        <v>657</v>
      </c>
      <c r="O486" s="368"/>
      <c r="P486" s="368"/>
      <c r="Q486" s="368"/>
      <c r="R486" s="355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658</v>
      </c>
      <c r="B487" s="54" t="s">
        <v>659</v>
      </c>
      <c r="C487" s="31">
        <v>4301011762</v>
      </c>
      <c r="D487" s="354">
        <v>4640242180922</v>
      </c>
      <c r="E487" s="355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6" t="s">
        <v>660</v>
      </c>
      <c r="O487" s="368"/>
      <c r="P487" s="368"/>
      <c r="Q487" s="368"/>
      <c r="R487" s="355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661</v>
      </c>
      <c r="B488" s="54" t="s">
        <v>662</v>
      </c>
      <c r="C488" s="31">
        <v>4301011551</v>
      </c>
      <c r="D488" s="354">
        <v>4640242180038</v>
      </c>
      <c r="E488" s="355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36" t="s">
        <v>663</v>
      </c>
      <c r="O488" s="368"/>
      <c r="P488" s="368"/>
      <c r="Q488" s="368"/>
      <c r="R488" s="355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customHeight="1" x14ac:dyDescent="0.25">
      <c r="A492" s="54" t="s">
        <v>664</v>
      </c>
      <c r="B492" s="54" t="s">
        <v>665</v>
      </c>
      <c r="C492" s="31">
        <v>4301020260</v>
      </c>
      <c r="D492" s="354">
        <v>4640242180526</v>
      </c>
      <c r="E492" s="355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9" t="s">
        <v>666</v>
      </c>
      <c r="O492" s="368"/>
      <c r="P492" s="368"/>
      <c r="Q492" s="368"/>
      <c r="R492" s="355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customHeight="1" x14ac:dyDescent="0.25">
      <c r="A493" s="54" t="s">
        <v>667</v>
      </c>
      <c r="B493" s="54" t="s">
        <v>668</v>
      </c>
      <c r="C493" s="31">
        <v>4301020269</v>
      </c>
      <c r="D493" s="354">
        <v>4640242180519</v>
      </c>
      <c r="E493" s="355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27" t="s">
        <v>669</v>
      </c>
      <c r="O493" s="368"/>
      <c r="P493" s="368"/>
      <c r="Q493" s="368"/>
      <c r="R493" s="355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customHeight="1" x14ac:dyDescent="0.25">
      <c r="A494" s="54" t="s">
        <v>670</v>
      </c>
      <c r="B494" s="54" t="s">
        <v>671</v>
      </c>
      <c r="C494" s="31">
        <v>4301020309</v>
      </c>
      <c r="D494" s="354">
        <v>4640242180090</v>
      </c>
      <c r="E494" s="355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672</v>
      </c>
      <c r="O494" s="368"/>
      <c r="P494" s="368"/>
      <c r="Q494" s="368"/>
      <c r="R494" s="355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54">
        <v>4640242180816</v>
      </c>
      <c r="E498" s="355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675</v>
      </c>
      <c r="O498" s="368"/>
      <c r="P498" s="368"/>
      <c r="Q498" s="368"/>
      <c r="R498" s="355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4">
        <v>4640242180595</v>
      </c>
      <c r="E499" s="355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678</v>
      </c>
      <c r="O499" s="368"/>
      <c r="P499" s="368"/>
      <c r="Q499" s="368"/>
      <c r="R499" s="355"/>
      <c r="S499" s="34"/>
      <c r="T499" s="34"/>
      <c r="U499" s="35" t="s">
        <v>65</v>
      </c>
      <c r="V499" s="350">
        <v>216</v>
      </c>
      <c r="W499" s="351">
        <f>IFERROR(IF(V499="",0,CEILING((V499/$H499),1)*$H499),"")</f>
        <v>218.4</v>
      </c>
      <c r="X499" s="36">
        <f>IFERROR(IF(W499=0,"",ROUNDUP(W499/H499,0)*0.00753),"")</f>
        <v>0.39156000000000002</v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679</v>
      </c>
      <c r="B500" s="54" t="s">
        <v>680</v>
      </c>
      <c r="C500" s="31">
        <v>4301031203</v>
      </c>
      <c r="D500" s="354">
        <v>4640242180908</v>
      </c>
      <c r="E500" s="355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5" t="s">
        <v>681</v>
      </c>
      <c r="O500" s="368"/>
      <c r="P500" s="368"/>
      <c r="Q500" s="368"/>
      <c r="R500" s="355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682</v>
      </c>
      <c r="B501" s="54" t="s">
        <v>683</v>
      </c>
      <c r="C501" s="31">
        <v>4301031200</v>
      </c>
      <c r="D501" s="354">
        <v>4640242180489</v>
      </c>
      <c r="E501" s="355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684</v>
      </c>
      <c r="O501" s="368"/>
      <c r="P501" s="368"/>
      <c r="Q501" s="368"/>
      <c r="R501" s="355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51.428571428571423</v>
      </c>
      <c r="W502" s="352">
        <f>IFERROR(W498/H498,"0")+IFERROR(W499/H499,"0")+IFERROR(W500/H500,"0")+IFERROR(W501/H501,"0")</f>
        <v>52</v>
      </c>
      <c r="X502" s="352">
        <f>IFERROR(IF(X498="",0,X498),"0")+IFERROR(IF(X499="",0,X499),"0")+IFERROR(IF(X500="",0,X500),"0")+IFERROR(IF(X501="",0,X501),"0")</f>
        <v>0.39156000000000002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216</v>
      </c>
      <c r="W503" s="352">
        <f>IFERROR(SUM(W498:W501),"0")</f>
        <v>218.4</v>
      </c>
      <c r="X503" s="37"/>
      <c r="Y503" s="353"/>
      <c r="Z503" s="353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4">
        <v>4680115880870</v>
      </c>
      <c r="E505" s="355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5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customHeight="1" x14ac:dyDescent="0.25">
      <c r="A506" s="54" t="s">
        <v>687</v>
      </c>
      <c r="B506" s="54" t="s">
        <v>688</v>
      </c>
      <c r="C506" s="31">
        <v>4301051510</v>
      </c>
      <c r="D506" s="354">
        <v>4640242180540</v>
      </c>
      <c r="E506" s="355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3" t="s">
        <v>689</v>
      </c>
      <c r="O506" s="368"/>
      <c r="P506" s="368"/>
      <c r="Q506" s="368"/>
      <c r="R506" s="355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690</v>
      </c>
      <c r="B507" s="54" t="s">
        <v>691</v>
      </c>
      <c r="C507" s="31">
        <v>4301051390</v>
      </c>
      <c r="D507" s="354">
        <v>4640242181233</v>
      </c>
      <c r="E507" s="355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8" t="s">
        <v>692</v>
      </c>
      <c r="O507" s="368"/>
      <c r="P507" s="368"/>
      <c r="Q507" s="368"/>
      <c r="R507" s="355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693</v>
      </c>
      <c r="B508" s="54" t="s">
        <v>694</v>
      </c>
      <c r="C508" s="31">
        <v>4301051508</v>
      </c>
      <c r="D508" s="354">
        <v>4640242180557</v>
      </c>
      <c r="E508" s="355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60" t="s">
        <v>695</v>
      </c>
      <c r="O508" s="368"/>
      <c r="P508" s="368"/>
      <c r="Q508" s="368"/>
      <c r="R508" s="355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696</v>
      </c>
      <c r="B509" s="54" t="s">
        <v>697</v>
      </c>
      <c r="C509" s="31">
        <v>4301051448</v>
      </c>
      <c r="D509" s="354">
        <v>4640242181226</v>
      </c>
      <c r="E509" s="355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20" t="s">
        <v>698</v>
      </c>
      <c r="O509" s="368"/>
      <c r="P509" s="368"/>
      <c r="Q509" s="368"/>
      <c r="R509" s="355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42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16"/>
      <c r="N512" s="436" t="s">
        <v>699</v>
      </c>
      <c r="O512" s="437"/>
      <c r="P512" s="437"/>
      <c r="Q512" s="437"/>
      <c r="R512" s="437"/>
      <c r="S512" s="437"/>
      <c r="T512" s="438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12005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12181.74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16"/>
      <c r="N513" s="436" t="s">
        <v>700</v>
      </c>
      <c r="O513" s="437"/>
      <c r="P513" s="437"/>
      <c r="Q513" s="437"/>
      <c r="R513" s="437"/>
      <c r="S513" s="437"/>
      <c r="T513" s="438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12743.787381534177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12930.361999999999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16"/>
      <c r="N514" s="436" t="s">
        <v>701</v>
      </c>
      <c r="O514" s="437"/>
      <c r="P514" s="437"/>
      <c r="Q514" s="437"/>
      <c r="R514" s="437"/>
      <c r="S514" s="437"/>
      <c r="T514" s="438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16"/>
      <c r="N515" s="436" t="s">
        <v>703</v>
      </c>
      <c r="O515" s="437"/>
      <c r="P515" s="437"/>
      <c r="Q515" s="437"/>
      <c r="R515" s="437"/>
      <c r="S515" s="437"/>
      <c r="T515" s="438"/>
      <c r="U515" s="37" t="s">
        <v>65</v>
      </c>
      <c r="V515" s="352">
        <f>GrossWeightTotal+PalletQtyTotal*25</f>
        <v>13318.787381534177</v>
      </c>
      <c r="W515" s="352">
        <f>GrossWeightTotalR+PalletQtyTotalR*25</f>
        <v>13505.361999999999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16"/>
      <c r="N516" s="436" t="s">
        <v>704</v>
      </c>
      <c r="O516" s="437"/>
      <c r="P516" s="437"/>
      <c r="Q516" s="437"/>
      <c r="R516" s="437"/>
      <c r="S516" s="437"/>
      <c r="T516" s="438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2147.665839077908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2173</v>
      </c>
      <c r="X516" s="37"/>
      <c r="Y516" s="353"/>
      <c r="Z516" s="353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16"/>
      <c r="N517" s="436" t="s">
        <v>705</v>
      </c>
      <c r="O517" s="437"/>
      <c r="P517" s="437"/>
      <c r="Q517" s="437"/>
      <c r="R517" s="437"/>
      <c r="S517" s="437"/>
      <c r="T517" s="438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26.199589999999997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6" t="s">
        <v>95</v>
      </c>
      <c r="D519" s="589"/>
      <c r="E519" s="589"/>
      <c r="F519" s="484"/>
      <c r="G519" s="356" t="s">
        <v>220</v>
      </c>
      <c r="H519" s="589"/>
      <c r="I519" s="589"/>
      <c r="J519" s="589"/>
      <c r="K519" s="589"/>
      <c r="L519" s="589"/>
      <c r="M519" s="589"/>
      <c r="N519" s="589"/>
      <c r="O519" s="484"/>
      <c r="P519" s="356" t="s">
        <v>456</v>
      </c>
      <c r="Q519" s="484"/>
      <c r="R519" s="356" t="s">
        <v>509</v>
      </c>
      <c r="S519" s="484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6" t="s">
        <v>59</v>
      </c>
      <c r="C520" s="356" t="s">
        <v>96</v>
      </c>
      <c r="D520" s="356" t="s">
        <v>104</v>
      </c>
      <c r="E520" s="356" t="s">
        <v>95</v>
      </c>
      <c r="F520" s="356" t="s">
        <v>212</v>
      </c>
      <c r="G520" s="356" t="s">
        <v>221</v>
      </c>
      <c r="H520" s="356" t="s">
        <v>228</v>
      </c>
      <c r="I520" s="356" t="s">
        <v>247</v>
      </c>
      <c r="J520" s="356" t="s">
        <v>306</v>
      </c>
      <c r="K520" s="344"/>
      <c r="L520" s="356" t="s">
        <v>328</v>
      </c>
      <c r="M520" s="356" t="s">
        <v>347</v>
      </c>
      <c r="N520" s="356" t="s">
        <v>429</v>
      </c>
      <c r="O520" s="356" t="s">
        <v>447</v>
      </c>
      <c r="P520" s="356" t="s">
        <v>457</v>
      </c>
      <c r="Q520" s="356" t="s">
        <v>484</v>
      </c>
      <c r="R520" s="356" t="s">
        <v>510</v>
      </c>
      <c r="S520" s="356" t="s">
        <v>561</v>
      </c>
      <c r="T520" s="356" t="s">
        <v>585</v>
      </c>
      <c r="U520" s="356" t="s">
        <v>648</v>
      </c>
      <c r="Z520" s="52"/>
      <c r="AC520" s="344"/>
    </row>
    <row r="521" spans="1:29" ht="13.5" customHeight="1" thickBot="1" x14ac:dyDescent="0.25">
      <c r="A521" s="611"/>
      <c r="B521" s="357"/>
      <c r="C521" s="357"/>
      <c r="D521" s="357"/>
      <c r="E521" s="357"/>
      <c r="F521" s="357"/>
      <c r="G521" s="357"/>
      <c r="H521" s="357"/>
      <c r="I521" s="357"/>
      <c r="J521" s="357"/>
      <c r="K521" s="344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12.6</v>
      </c>
      <c r="C522" s="46">
        <f>IFERROR(W50*1,"0")+IFERROR(W51*1,"0")</f>
        <v>54</v>
      </c>
      <c r="D522" s="46">
        <f>IFERROR(W56*1,"0")+IFERROR(W57*1,"0")+IFERROR(W58*1,"0")+IFERROR(W59*1,"0")</f>
        <v>64.800000000000011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373.6</v>
      </c>
      <c r="F522" s="46">
        <f>IFERROR(W129*1,"0")+IFERROR(W130*1,"0")+IFERROR(W131*1,"0")+IFERROR(W132*1,"0")</f>
        <v>420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226.8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2427.6</v>
      </c>
      <c r="J522" s="46">
        <f>IFERROR(W203*1,"0")+IFERROR(W204*1,"0")+IFERROR(W205*1,"0")+IFERROR(W206*1,"0")+IFERROR(W207*1,"0")+IFERROR(W208*1,"0")+IFERROR(W212*1,"0")</f>
        <v>92.8</v>
      </c>
      <c r="K522" s="344"/>
      <c r="L522" s="46">
        <f>IFERROR(W217*1,"0")+IFERROR(W218*1,"0")+IFERROR(W219*1,"0")+IFERROR(W220*1,"0")+IFERROR(W221*1,"0")+IFERROR(W222*1,"0")</f>
        <v>116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487.20000000000005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4231.6000000000004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468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613.20000000000005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312.10000000000002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2063.04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218.4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164:R16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2024-02-29T09:57:11Z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