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9,02,24 ПОКОМ КИ филиалы\2 машина Бердянск_Донецк_Луганск\"/>
    </mc:Choice>
  </mc:AlternateContent>
  <xr:revisionPtr revIDLastSave="0" documentId="13_ncr:1_{25DC757C-6E14-4F0B-A63D-16188D5308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W482" i="1"/>
  <c r="N482" i="1"/>
  <c r="W481" i="1"/>
  <c r="N481" i="1"/>
  <c r="V479" i="1"/>
  <c r="V478" i="1"/>
  <c r="W477" i="1"/>
  <c r="X477" i="1" s="1"/>
  <c r="N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X478" i="1" s="1"/>
  <c r="W472" i="1"/>
  <c r="W478" i="1" s="1"/>
  <c r="N472" i="1"/>
  <c r="V470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X464" i="1" s="1"/>
  <c r="W448" i="1"/>
  <c r="X448" i="1" s="1"/>
  <c r="N448" i="1"/>
  <c r="X447" i="1"/>
  <c r="W447" i="1"/>
  <c r="X446" i="1"/>
  <c r="W446" i="1"/>
  <c r="W464" i="1" s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X426" i="1"/>
  <c r="W426" i="1"/>
  <c r="N426" i="1"/>
  <c r="V424" i="1"/>
  <c r="W423" i="1"/>
  <c r="V423" i="1"/>
  <c r="X422" i="1"/>
  <c r="W422" i="1"/>
  <c r="N422" i="1"/>
  <c r="W421" i="1"/>
  <c r="N421" i="1"/>
  <c r="V418" i="1"/>
  <c r="V417" i="1"/>
  <c r="W416" i="1"/>
  <c r="X416" i="1" s="1"/>
  <c r="N416" i="1"/>
  <c r="X415" i="1"/>
  <c r="W415" i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X407" i="1" s="1"/>
  <c r="W405" i="1"/>
  <c r="N405" i="1"/>
  <c r="W404" i="1"/>
  <c r="X404" i="1" s="1"/>
  <c r="N404" i="1"/>
  <c r="X403" i="1"/>
  <c r="W403" i="1"/>
  <c r="W407" i="1" s="1"/>
  <c r="N403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W401" i="1" s="1"/>
  <c r="N387" i="1"/>
  <c r="V385" i="1"/>
  <c r="V384" i="1"/>
  <c r="X383" i="1"/>
  <c r="W383" i="1"/>
  <c r="N383" i="1"/>
  <c r="W382" i="1"/>
  <c r="N382" i="1"/>
  <c r="V378" i="1"/>
  <c r="V377" i="1"/>
  <c r="W376" i="1"/>
  <c r="N376" i="1"/>
  <c r="V374" i="1"/>
  <c r="V373" i="1"/>
  <c r="W372" i="1"/>
  <c r="X372" i="1" s="1"/>
  <c r="N372" i="1"/>
  <c r="X371" i="1"/>
  <c r="W371" i="1"/>
  <c r="N371" i="1"/>
  <c r="W370" i="1"/>
  <c r="X370" i="1" s="1"/>
  <c r="N370" i="1"/>
  <c r="X369" i="1"/>
  <c r="X373" i="1" s="1"/>
  <c r="W369" i="1"/>
  <c r="N369" i="1"/>
  <c r="V367" i="1"/>
  <c r="W366" i="1"/>
  <c r="V366" i="1"/>
  <c r="X365" i="1"/>
  <c r="W365" i="1"/>
  <c r="N365" i="1"/>
  <c r="W364" i="1"/>
  <c r="N364" i="1"/>
  <c r="V362" i="1"/>
  <c r="V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N356" i="1"/>
  <c r="V353" i="1"/>
  <c r="V352" i="1"/>
  <c r="W351" i="1"/>
  <c r="N351" i="1"/>
  <c r="V349" i="1"/>
  <c r="V348" i="1"/>
  <c r="W347" i="1"/>
  <c r="X347" i="1" s="1"/>
  <c r="N347" i="1"/>
  <c r="X346" i="1"/>
  <c r="X348" i="1" s="1"/>
  <c r="W346" i="1"/>
  <c r="W348" i="1" s="1"/>
  <c r="V344" i="1"/>
  <c r="V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X337" i="1" s="1"/>
  <c r="W331" i="1"/>
  <c r="N331" i="1"/>
  <c r="W330" i="1"/>
  <c r="X330" i="1" s="1"/>
  <c r="N330" i="1"/>
  <c r="X329" i="1"/>
  <c r="W329" i="1"/>
  <c r="W337" i="1" s="1"/>
  <c r="N329" i="1"/>
  <c r="V325" i="1"/>
  <c r="W324" i="1"/>
  <c r="V324" i="1"/>
  <c r="X323" i="1"/>
  <c r="X324" i="1" s="1"/>
  <c r="W323" i="1"/>
  <c r="P526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X251" i="1"/>
  <c r="X253" i="1" s="1"/>
  <c r="W251" i="1"/>
  <c r="N251" i="1"/>
  <c r="W250" i="1"/>
  <c r="X250" i="1" s="1"/>
  <c r="N250" i="1"/>
  <c r="X249" i="1"/>
  <c r="W249" i="1"/>
  <c r="W253" i="1" s="1"/>
  <c r="N249" i="1"/>
  <c r="V247" i="1"/>
  <c r="W246" i="1"/>
  <c r="V246" i="1"/>
  <c r="X245" i="1"/>
  <c r="X246" i="1" s="1"/>
  <c r="W245" i="1"/>
  <c r="W247" i="1" s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W243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6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J526" i="1" s="1"/>
  <c r="V200" i="1"/>
  <c r="V199" i="1"/>
  <c r="W198" i="1"/>
  <c r="X198" i="1" s="1"/>
  <c r="N198" i="1"/>
  <c r="X197" i="1"/>
  <c r="W197" i="1"/>
  <c r="N197" i="1"/>
  <c r="W196" i="1"/>
  <c r="X196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X192" i="1" s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3" i="1" s="1"/>
  <c r="N168" i="1"/>
  <c r="V166" i="1"/>
  <c r="V165" i="1"/>
  <c r="W164" i="1"/>
  <c r="X164" i="1" s="1"/>
  <c r="N164" i="1"/>
  <c r="X163" i="1"/>
  <c r="X165" i="1" s="1"/>
  <c r="W163" i="1"/>
  <c r="W165" i="1" s="1"/>
  <c r="N163" i="1"/>
  <c r="V161" i="1"/>
  <c r="V160" i="1"/>
  <c r="X159" i="1"/>
  <c r="W159" i="1"/>
  <c r="N159" i="1"/>
  <c r="W158" i="1"/>
  <c r="I526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W154" i="1" s="1"/>
  <c r="N145" i="1"/>
  <c r="V142" i="1"/>
  <c r="V141" i="1"/>
  <c r="W140" i="1"/>
  <c r="X140" i="1" s="1"/>
  <c r="N140" i="1"/>
  <c r="X139" i="1"/>
  <c r="W139" i="1"/>
  <c r="N139" i="1"/>
  <c r="W138" i="1"/>
  <c r="G526" i="1" s="1"/>
  <c r="N138" i="1"/>
  <c r="V134" i="1"/>
  <c r="V133" i="1"/>
  <c r="W132" i="1"/>
  <c r="X132" i="1" s="1"/>
  <c r="N132" i="1"/>
  <c r="X131" i="1"/>
  <c r="W131" i="1"/>
  <c r="N131" i="1"/>
  <c r="W130" i="1"/>
  <c r="X130" i="1" s="1"/>
  <c r="N130" i="1"/>
  <c r="X129" i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W126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W115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D526" i="1" s="1"/>
  <c r="N56" i="1"/>
  <c r="V53" i="1"/>
  <c r="V52" i="1"/>
  <c r="X51" i="1"/>
  <c r="W51" i="1"/>
  <c r="N51" i="1"/>
  <c r="W50" i="1"/>
  <c r="C526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3" i="1" s="1"/>
  <c r="N26" i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33" i="1" l="1"/>
  <c r="X84" i="1"/>
  <c r="X102" i="1"/>
  <c r="X133" i="1"/>
  <c r="X199" i="1"/>
  <c r="W116" i="1"/>
  <c r="W125" i="1"/>
  <c r="W142" i="1"/>
  <c r="W166" i="1"/>
  <c r="W192" i="1"/>
  <c r="W200" i="1"/>
  <c r="W224" i="1"/>
  <c r="W254" i="1"/>
  <c r="W265" i="1"/>
  <c r="X256" i="1"/>
  <c r="X265" i="1" s="1"/>
  <c r="W266" i="1"/>
  <c r="W271" i="1"/>
  <c r="X268" i="1"/>
  <c r="X271" i="1" s="1"/>
  <c r="W284" i="1"/>
  <c r="N526" i="1"/>
  <c r="W296" i="1"/>
  <c r="X287" i="1"/>
  <c r="X295" i="1" s="1"/>
  <c r="W295" i="1"/>
  <c r="W301" i="1"/>
  <c r="O526" i="1"/>
  <c r="W305" i="1"/>
  <c r="X304" i="1"/>
  <c r="X305" i="1" s="1"/>
  <c r="W306" i="1"/>
  <c r="W311" i="1"/>
  <c r="X308" i="1"/>
  <c r="X310" i="1" s="1"/>
  <c r="W338" i="1"/>
  <c r="W343" i="1"/>
  <c r="X340" i="1"/>
  <c r="X343" i="1" s="1"/>
  <c r="W465" i="1"/>
  <c r="W470" i="1"/>
  <c r="X467" i="1"/>
  <c r="X469" i="1" s="1"/>
  <c r="W469" i="1"/>
  <c r="H526" i="1"/>
  <c r="Q526" i="1"/>
  <c r="W34" i="1"/>
  <c r="W38" i="1"/>
  <c r="W42" i="1"/>
  <c r="W46" i="1"/>
  <c r="W52" i="1"/>
  <c r="W520" i="1" s="1"/>
  <c r="W60" i="1"/>
  <c r="W85" i="1"/>
  <c r="W91" i="1"/>
  <c r="W103" i="1"/>
  <c r="W134" i="1"/>
  <c r="W155" i="1"/>
  <c r="W160" i="1"/>
  <c r="W172" i="1"/>
  <c r="H9" i="1"/>
  <c r="B526" i="1"/>
  <c r="V520" i="1"/>
  <c r="W24" i="1"/>
  <c r="X36" i="1"/>
  <c r="X37" i="1" s="1"/>
  <c r="X40" i="1"/>
  <c r="X41" i="1" s="1"/>
  <c r="X44" i="1"/>
  <c r="X45" i="1" s="1"/>
  <c r="X50" i="1"/>
  <c r="X52" i="1" s="1"/>
  <c r="W53" i="1"/>
  <c r="W61" i="1"/>
  <c r="E526" i="1"/>
  <c r="W84" i="1"/>
  <c r="X87" i="1"/>
  <c r="X91" i="1" s="1"/>
  <c r="X105" i="1"/>
  <c r="X115" i="1" s="1"/>
  <c r="X118" i="1"/>
  <c r="X125" i="1" s="1"/>
  <c r="F526" i="1"/>
  <c r="W133" i="1"/>
  <c r="X138" i="1"/>
  <c r="X141" i="1" s="1"/>
  <c r="W141" i="1"/>
  <c r="X145" i="1"/>
  <c r="X154" i="1" s="1"/>
  <c r="X158" i="1"/>
  <c r="X160" i="1" s="1"/>
  <c r="W161" i="1"/>
  <c r="X168" i="1"/>
  <c r="X172" i="1" s="1"/>
  <c r="W210" i="1"/>
  <c r="X217" i="1"/>
  <c r="X223" i="1" s="1"/>
  <c r="W223" i="1"/>
  <c r="X227" i="1"/>
  <c r="X242" i="1" s="1"/>
  <c r="W242" i="1"/>
  <c r="W272" i="1"/>
  <c r="W278" i="1"/>
  <c r="W283" i="1"/>
  <c r="X280" i="1"/>
  <c r="X283" i="1" s="1"/>
  <c r="W300" i="1"/>
  <c r="W310" i="1"/>
  <c r="W344" i="1"/>
  <c r="W349" i="1"/>
  <c r="W352" i="1"/>
  <c r="X351" i="1"/>
  <c r="X352" i="1" s="1"/>
  <c r="W353" i="1"/>
  <c r="R526" i="1"/>
  <c r="W361" i="1"/>
  <c r="X356" i="1"/>
  <c r="X361" i="1" s="1"/>
  <c r="W362" i="1"/>
  <c r="W367" i="1"/>
  <c r="X364" i="1"/>
  <c r="X366" i="1" s="1"/>
  <c r="W373" i="1"/>
  <c r="W374" i="1"/>
  <c r="W377" i="1"/>
  <c r="X376" i="1"/>
  <c r="X377" i="1" s="1"/>
  <c r="W378" i="1"/>
  <c r="W385" i="1"/>
  <c r="X382" i="1"/>
  <c r="X384" i="1" s="1"/>
  <c r="S526" i="1"/>
  <c r="W384" i="1"/>
  <c r="W408" i="1"/>
  <c r="W411" i="1"/>
  <c r="X410" i="1"/>
  <c r="X411" i="1" s="1"/>
  <c r="W412" i="1"/>
  <c r="W417" i="1"/>
  <c r="X414" i="1"/>
  <c r="X417" i="1" s="1"/>
  <c r="W418" i="1"/>
  <c r="X427" i="1"/>
  <c r="X433" i="1" s="1"/>
  <c r="W433" i="1"/>
  <c r="V526" i="1"/>
  <c r="W493" i="1"/>
  <c r="X488" i="1"/>
  <c r="X493" i="1" s="1"/>
  <c r="W494" i="1"/>
  <c r="W506" i="1"/>
  <c r="X502" i="1"/>
  <c r="X506" i="1" s="1"/>
  <c r="W507" i="1"/>
  <c r="W517" i="1"/>
  <c r="W518" i="1"/>
  <c r="M526" i="1"/>
  <c r="U526" i="1"/>
  <c r="W325" i="1"/>
  <c r="X400" i="1"/>
  <c r="W400" i="1"/>
  <c r="T526" i="1"/>
  <c r="W424" i="1"/>
  <c r="X421" i="1"/>
  <c r="X423" i="1" s="1"/>
  <c r="W434" i="1"/>
  <c r="W479" i="1"/>
  <c r="W484" i="1"/>
  <c r="X481" i="1"/>
  <c r="X483" i="1" s="1"/>
  <c r="W514" i="1"/>
  <c r="X509" i="1"/>
  <c r="X514" i="1" s="1"/>
  <c r="W515" i="1"/>
  <c r="X521" i="1" l="1"/>
  <c r="W519" i="1"/>
  <c r="W516" i="1"/>
</calcChain>
</file>

<file path=xl/sharedStrings.xml><?xml version="1.0" encoding="utf-8"?>
<sst xmlns="http://schemas.openxmlformats.org/spreadsheetml/2006/main" count="2224" uniqueCount="741">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</sst>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503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93" t="s">
        <v>8</v>
      </c>
      <c r="B5" s="438"/>
      <c r="C5" s="439"/>
      <c r="D5" s="386"/>
      <c r="E5" s="388"/>
      <c r="F5" s="683" t="s">
        <v>9</v>
      </c>
      <c r="G5" s="439"/>
      <c r="H5" s="386"/>
      <c r="I5" s="387"/>
      <c r="J5" s="387"/>
      <c r="K5" s="387"/>
      <c r="L5" s="388"/>
      <c r="N5" s="24" t="s">
        <v>10</v>
      </c>
      <c r="O5" s="618">
        <v>45354</v>
      </c>
      <c r="P5" s="455"/>
      <c r="R5" s="707" t="s">
        <v>11</v>
      </c>
      <c r="S5" s="373"/>
      <c r="T5" s="538" t="s">
        <v>12</v>
      </c>
      <c r="U5" s="455"/>
      <c r="Z5" s="51"/>
      <c r="AA5" s="51"/>
      <c r="AB5" s="51"/>
    </row>
    <row r="6" spans="1:29" s="347" customFormat="1" ht="24" customHeight="1" x14ac:dyDescent="0.2">
      <c r="A6" s="493" t="s">
        <v>13</v>
      </c>
      <c r="B6" s="438"/>
      <c r="C6" s="439"/>
      <c r="D6" s="649" t="s">
        <v>14</v>
      </c>
      <c r="E6" s="650"/>
      <c r="F6" s="650"/>
      <c r="G6" s="650"/>
      <c r="H6" s="650"/>
      <c r="I6" s="650"/>
      <c r="J6" s="650"/>
      <c r="K6" s="650"/>
      <c r="L6" s="455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Воскресенье</v>
      </c>
      <c r="P6" s="354"/>
      <c r="R6" s="419" t="s">
        <v>16</v>
      </c>
      <c r="S6" s="373"/>
      <c r="T6" s="542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71" t="str">
        <f>IFERROR(VLOOKUP(DeliveryAddress,Table,3,0),1)</f>
        <v>1</v>
      </c>
      <c r="E7" s="572"/>
      <c r="F7" s="572"/>
      <c r="G7" s="572"/>
      <c r="H7" s="572"/>
      <c r="I7" s="572"/>
      <c r="J7" s="572"/>
      <c r="K7" s="572"/>
      <c r="L7" s="573"/>
      <c r="N7" s="24"/>
      <c r="O7" s="42"/>
      <c r="P7" s="42"/>
      <c r="R7" s="359"/>
      <c r="S7" s="373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56"/>
      <c r="C8" s="357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4">
        <v>0.41666666666666669</v>
      </c>
      <c r="P8" s="455"/>
      <c r="R8" s="359"/>
      <c r="S8" s="373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514"/>
      <c r="E9" s="361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18"/>
      <c r="P9" s="455"/>
      <c r="R9" s="359"/>
      <c r="S9" s="373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514"/>
      <c r="E10" s="361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633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54"/>
      <c r="P10" s="455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1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6"/>
      <c r="P12" s="573"/>
      <c r="Q12" s="23"/>
      <c r="S12" s="24"/>
      <c r="T12" s="465"/>
      <c r="U12" s="359"/>
      <c r="Z12" s="51"/>
      <c r="AA12" s="51"/>
      <c r="AB12" s="51"/>
    </row>
    <row r="13" spans="1:29" s="347" customFormat="1" ht="23.25" customHeight="1" x14ac:dyDescent="0.2">
      <c r="A13" s="681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1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21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08" t="s">
        <v>37</v>
      </c>
      <c r="D17" s="393" t="s">
        <v>38</v>
      </c>
      <c r="E17" s="471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0"/>
      <c r="P17" s="470"/>
      <c r="Q17" s="470"/>
      <c r="R17" s="471"/>
      <c r="S17" s="713" t="s">
        <v>48</v>
      </c>
      <c r="T17" s="439"/>
      <c r="U17" s="393" t="s">
        <v>49</v>
      </c>
      <c r="V17" s="393" t="s">
        <v>50</v>
      </c>
      <c r="W17" s="409" t="s">
        <v>51</v>
      </c>
      <c r="X17" s="393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497"/>
      <c r="BA17" s="424" t="s">
        <v>56</v>
      </c>
    </row>
    <row r="18" spans="1:53" ht="14.25" customHeight="1" x14ac:dyDescent="0.2">
      <c r="A18" s="394"/>
      <c r="B18" s="394"/>
      <c r="C18" s="394"/>
      <c r="D18" s="472"/>
      <c r="E18" s="474"/>
      <c r="F18" s="394"/>
      <c r="G18" s="394"/>
      <c r="H18" s="394"/>
      <c r="I18" s="394"/>
      <c r="J18" s="394"/>
      <c r="K18" s="394"/>
      <c r="L18" s="394"/>
      <c r="M18" s="394"/>
      <c r="N18" s="472"/>
      <c r="O18" s="473"/>
      <c r="P18" s="473"/>
      <c r="Q18" s="473"/>
      <c r="R18" s="474"/>
      <c r="S18" s="346" t="s">
        <v>57</v>
      </c>
      <c r="T18" s="346" t="s">
        <v>58</v>
      </c>
      <c r="U18" s="394"/>
      <c r="V18" s="394"/>
      <c r="W18" s="410"/>
      <c r="X18" s="394"/>
      <c r="Y18" s="620"/>
      <c r="Z18" s="620"/>
      <c r="AA18" s="434"/>
      <c r="AB18" s="435"/>
      <c r="AC18" s="436"/>
      <c r="AD18" s="498"/>
      <c r="BA18" s="359"/>
    </row>
    <row r="19" spans="1:53" ht="27.75" customHeight="1" x14ac:dyDescent="0.2">
      <c r="A19" s="406" t="s">
        <v>59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8"/>
      <c r="Z19" s="48"/>
    </row>
    <row r="20" spans="1:53" ht="16.5" customHeight="1" x14ac:dyDescent="0.25">
      <c r="A20" s="358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45"/>
      <c r="Z20" s="345"/>
    </row>
    <row r="21" spans="1:53" ht="14.25" customHeight="1" x14ac:dyDescent="0.25">
      <c r="A21" s="380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68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68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80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3">
        <v>4680115881853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3">
        <v>4607091383911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4" t="s">
        <v>80</v>
      </c>
      <c r="O31" s="363"/>
      <c r="P31" s="363"/>
      <c r="Q31" s="363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68"/>
      <c r="N33" s="355" t="s">
        <v>66</v>
      </c>
      <c r="O33" s="356"/>
      <c r="P33" s="356"/>
      <c r="Q33" s="356"/>
      <c r="R33" s="356"/>
      <c r="S33" s="356"/>
      <c r="T33" s="357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9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68"/>
      <c r="N34" s="355" t="s">
        <v>66</v>
      </c>
      <c r="O34" s="356"/>
      <c r="P34" s="356"/>
      <c r="Q34" s="356"/>
      <c r="R34" s="356"/>
      <c r="S34" s="356"/>
      <c r="T34" s="357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80" t="s">
        <v>83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68"/>
      <c r="N37" s="355" t="s">
        <v>66</v>
      </c>
      <c r="O37" s="356"/>
      <c r="P37" s="356"/>
      <c r="Q37" s="356"/>
      <c r="R37" s="356"/>
      <c r="S37" s="356"/>
      <c r="T37" s="357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9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68"/>
      <c r="N38" s="355" t="s">
        <v>66</v>
      </c>
      <c r="O38" s="356"/>
      <c r="P38" s="356"/>
      <c r="Q38" s="356"/>
      <c r="R38" s="356"/>
      <c r="S38" s="356"/>
      <c r="T38" s="357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80" t="s">
        <v>88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68"/>
      <c r="N41" s="355" t="s">
        <v>66</v>
      </c>
      <c r="O41" s="356"/>
      <c r="P41" s="356"/>
      <c r="Q41" s="356"/>
      <c r="R41" s="356"/>
      <c r="S41" s="356"/>
      <c r="T41" s="357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68"/>
      <c r="N42" s="355" t="s">
        <v>66</v>
      </c>
      <c r="O42" s="356"/>
      <c r="P42" s="356"/>
      <c r="Q42" s="356"/>
      <c r="R42" s="356"/>
      <c r="S42" s="356"/>
      <c r="T42" s="357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80" t="s">
        <v>92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68"/>
      <c r="N45" s="355" t="s">
        <v>66</v>
      </c>
      <c r="O45" s="356"/>
      <c r="P45" s="356"/>
      <c r="Q45" s="356"/>
      <c r="R45" s="356"/>
      <c r="S45" s="356"/>
      <c r="T45" s="357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68"/>
      <c r="N46" s="355" t="s">
        <v>66</v>
      </c>
      <c r="O46" s="356"/>
      <c r="P46" s="356"/>
      <c r="Q46" s="356"/>
      <c r="R46" s="356"/>
      <c r="S46" s="356"/>
      <c r="T46" s="357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406" t="s">
        <v>95</v>
      </c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8"/>
      <c r="Z47" s="48"/>
    </row>
    <row r="48" spans="1:53" ht="16.5" customHeight="1" x14ac:dyDescent="0.25">
      <c r="A48" s="358" t="s">
        <v>96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45"/>
      <c r="Z48" s="345"/>
    </row>
    <row r="49" spans="1:53" ht="14.25" customHeight="1" x14ac:dyDescent="0.25">
      <c r="A49" s="380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7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68"/>
      <c r="N52" s="355" t="s">
        <v>66</v>
      </c>
      <c r="O52" s="356"/>
      <c r="P52" s="356"/>
      <c r="Q52" s="356"/>
      <c r="R52" s="356"/>
      <c r="S52" s="356"/>
      <c r="T52" s="357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8"/>
      <c r="N53" s="355" t="s">
        <v>66</v>
      </c>
      <c r="O53" s="356"/>
      <c r="P53" s="356"/>
      <c r="Q53" s="356"/>
      <c r="R53" s="356"/>
      <c r="S53" s="356"/>
      <c r="T53" s="357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58" t="s">
        <v>104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45"/>
      <c r="Z54" s="345"/>
    </row>
    <row r="55" spans="1:53" ht="14.25" customHeight="1" x14ac:dyDescent="0.25">
      <c r="A55" s="380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4"/>
      <c r="S56" s="34"/>
      <c r="T56" s="34"/>
      <c r="U56" s="35" t="s">
        <v>65</v>
      </c>
      <c r="V56" s="349">
        <v>71</v>
      </c>
      <c r="W56" s="350">
        <f>IFERROR(IF(V56="",0,CEILING((V56/$H56),1)*$H56),"")</f>
        <v>75.600000000000009</v>
      </c>
      <c r="X56" s="36">
        <f>IFERROR(IF(W56=0,"",ROUNDUP(W56/H56,0)*0.02175),"")</f>
        <v>0.15225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4"/>
      <c r="S59" s="34"/>
      <c r="T59" s="34"/>
      <c r="U59" s="35" t="s">
        <v>65</v>
      </c>
      <c r="V59" s="349">
        <v>27</v>
      </c>
      <c r="W59" s="350">
        <f>IFERROR(IF(V59="",0,CEILING((V59/$H59),1)*$H59),"")</f>
        <v>28</v>
      </c>
      <c r="X59" s="36">
        <f>IFERROR(IF(W59=0,"",ROUNDUP(W59/H59,0)*0.00937),"")</f>
        <v>6.5589999999999996E-2</v>
      </c>
      <c r="Y59" s="56"/>
      <c r="Z59" s="57"/>
      <c r="AD59" s="58"/>
      <c r="BA59" s="75" t="s">
        <v>1</v>
      </c>
    </row>
    <row r="60" spans="1:53" x14ac:dyDescent="0.2">
      <c r="A60" s="367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8"/>
      <c r="N60" s="355" t="s">
        <v>66</v>
      </c>
      <c r="O60" s="356"/>
      <c r="P60" s="356"/>
      <c r="Q60" s="356"/>
      <c r="R60" s="356"/>
      <c r="S60" s="356"/>
      <c r="T60" s="357"/>
      <c r="U60" s="37" t="s">
        <v>67</v>
      </c>
      <c r="V60" s="351">
        <f>IFERROR(V56/H56,"0")+IFERROR(V57/H57,"0")+IFERROR(V58/H58,"0")+IFERROR(V59/H59,"0")</f>
        <v>13.324074074074073</v>
      </c>
      <c r="W60" s="351">
        <f>IFERROR(W56/H56,"0")+IFERROR(W57/H57,"0")+IFERROR(W58/H58,"0")+IFERROR(W59/H59,"0")</f>
        <v>14</v>
      </c>
      <c r="X60" s="351">
        <f>IFERROR(IF(X56="",0,X56),"0")+IFERROR(IF(X57="",0,X57),"0")+IFERROR(IF(X58="",0,X58),"0")+IFERROR(IF(X59="",0,X59),"0")</f>
        <v>0.21783999999999998</v>
      </c>
      <c r="Y60" s="352"/>
      <c r="Z60" s="352"/>
    </row>
    <row r="61" spans="1:53" x14ac:dyDescent="0.2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8"/>
      <c r="N61" s="355" t="s">
        <v>66</v>
      </c>
      <c r="O61" s="356"/>
      <c r="P61" s="356"/>
      <c r="Q61" s="356"/>
      <c r="R61" s="356"/>
      <c r="S61" s="356"/>
      <c r="T61" s="357"/>
      <c r="U61" s="37" t="s">
        <v>65</v>
      </c>
      <c r="V61" s="351">
        <f>IFERROR(SUM(V56:V59),"0")</f>
        <v>98</v>
      </c>
      <c r="W61" s="351">
        <f>IFERROR(SUM(W56:W59),"0")</f>
        <v>103.60000000000001</v>
      </c>
      <c r="X61" s="37"/>
      <c r="Y61" s="352"/>
      <c r="Z61" s="352"/>
    </row>
    <row r="62" spans="1:53" ht="16.5" customHeight="1" x14ac:dyDescent="0.25">
      <c r="A62" s="358" t="s">
        <v>95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45"/>
      <c r="Z62" s="345"/>
    </row>
    <row r="63" spans="1:53" ht="14.25" customHeight="1" x14ac:dyDescent="0.25">
      <c r="A63" s="380" t="s">
        <v>105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4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3">
        <v>4607091385670</v>
      </c>
      <c r="E65" s="354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3">
        <v>4607091385670</v>
      </c>
      <c r="E66" s="354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4"/>
      <c r="S67" s="34"/>
      <c r="T67" s="34"/>
      <c r="U67" s="35" t="s">
        <v>65</v>
      </c>
      <c r="V67" s="349">
        <v>189</v>
      </c>
      <c r="W67" s="350">
        <f t="shared" si="2"/>
        <v>190.39999999999998</v>
      </c>
      <c r="X67" s="36">
        <f t="shared" si="3"/>
        <v>0.36974999999999997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4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4"/>
      <c r="S70" s="34"/>
      <c r="T70" s="34"/>
      <c r="U70" s="35" t="s">
        <v>65</v>
      </c>
      <c r="V70" s="349">
        <v>61</v>
      </c>
      <c r="W70" s="350">
        <f t="shared" si="2"/>
        <v>67.199999999999989</v>
      </c>
      <c r="X70" s="36">
        <f t="shared" si="3"/>
        <v>0.1305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3">
        <v>4607091385687</v>
      </c>
      <c r="E72" s="354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3">
        <v>4680115882539</v>
      </c>
      <c r="E73" s="354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3">
        <v>4680115880283</v>
      </c>
      <c r="E75" s="354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3">
        <v>4680115883949</v>
      </c>
      <c r="E76" s="354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3">
        <v>4680115881303</v>
      </c>
      <c r="E77" s="354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3">
        <v>4680115882577</v>
      </c>
      <c r="E78" s="354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3">
        <v>4680115882720</v>
      </c>
      <c r="E80" s="354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3">
        <v>4680115880269</v>
      </c>
      <c r="E81" s="354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3">
        <v>4680115880429</v>
      </c>
      <c r="E82" s="354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3">
        <v>4680115881457</v>
      </c>
      <c r="E83" s="354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68"/>
      <c r="N84" s="355" t="s">
        <v>66</v>
      </c>
      <c r="O84" s="356"/>
      <c r="P84" s="356"/>
      <c r="Q84" s="356"/>
      <c r="R84" s="356"/>
      <c r="S84" s="356"/>
      <c r="T84" s="357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22.321428571428573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23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0.50024999999999997</v>
      </c>
      <c r="Y84" s="352"/>
      <c r="Z84" s="352"/>
    </row>
    <row r="85" spans="1:53" x14ac:dyDescent="0.2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68"/>
      <c r="N85" s="355" t="s">
        <v>66</v>
      </c>
      <c r="O85" s="356"/>
      <c r="P85" s="356"/>
      <c r="Q85" s="356"/>
      <c r="R85" s="356"/>
      <c r="S85" s="356"/>
      <c r="T85" s="357"/>
      <c r="U85" s="37" t="s">
        <v>65</v>
      </c>
      <c r="V85" s="351">
        <f>IFERROR(SUM(V64:V83),"0")</f>
        <v>250</v>
      </c>
      <c r="W85" s="351">
        <f>IFERROR(SUM(W64:W83),"0")</f>
        <v>257.59999999999997</v>
      </c>
      <c r="X85" s="37"/>
      <c r="Y85" s="352"/>
      <c r="Z85" s="352"/>
    </row>
    <row r="86" spans="1:53" ht="14.25" customHeight="1" x14ac:dyDescent="0.25">
      <c r="A86" s="380" t="s">
        <v>97</v>
      </c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44"/>
      <c r="Z86" s="344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3">
        <v>4680115881488</v>
      </c>
      <c r="E87" s="354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4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53">
        <v>4680115882751</v>
      </c>
      <c r="E88" s="354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3"/>
      <c r="P88" s="363"/>
      <c r="Q88" s="363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53">
        <v>4680115882775</v>
      </c>
      <c r="E89" s="354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3"/>
      <c r="P89" s="363"/>
      <c r="Q89" s="363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53">
        <v>4680115880658</v>
      </c>
      <c r="E90" s="354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3"/>
      <c r="P90" s="363"/>
      <c r="Q90" s="363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7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68"/>
      <c r="N91" s="355" t="s">
        <v>66</v>
      </c>
      <c r="O91" s="356"/>
      <c r="P91" s="356"/>
      <c r="Q91" s="356"/>
      <c r="R91" s="356"/>
      <c r="S91" s="356"/>
      <c r="T91" s="357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x14ac:dyDescent="0.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68"/>
      <c r="N92" s="355" t="s">
        <v>66</v>
      </c>
      <c r="O92" s="356"/>
      <c r="P92" s="356"/>
      <c r="Q92" s="356"/>
      <c r="R92" s="356"/>
      <c r="S92" s="356"/>
      <c r="T92" s="357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customHeight="1" x14ac:dyDescent="0.25">
      <c r="A93" s="380" t="s">
        <v>60</v>
      </c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44"/>
      <c r="Z93" s="344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53">
        <v>4607091387667</v>
      </c>
      <c r="E94" s="354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3"/>
      <c r="P94" s="363"/>
      <c r="Q94" s="363"/>
      <c r="R94" s="354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53">
        <v>4607091387636</v>
      </c>
      <c r="E95" s="354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3"/>
      <c r="P95" s="363"/>
      <c r="Q95" s="363"/>
      <c r="R95" s="354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53">
        <v>4607091382426</v>
      </c>
      <c r="E96" s="354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3"/>
      <c r="P96" s="363"/>
      <c r="Q96" s="363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53">
        <v>4607091386547</v>
      </c>
      <c r="E97" s="354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3"/>
      <c r="P97" s="363"/>
      <c r="Q97" s="363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53">
        <v>4607091384734</v>
      </c>
      <c r="E98" s="354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3"/>
      <c r="P98" s="363"/>
      <c r="Q98" s="363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53">
        <v>4607091382464</v>
      </c>
      <c r="E99" s="354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3"/>
      <c r="P99" s="363"/>
      <c r="Q99" s="363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53">
        <v>4680115883444</v>
      </c>
      <c r="E100" s="354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3"/>
      <c r="P100" s="363"/>
      <c r="Q100" s="363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7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68"/>
      <c r="N102" s="355" t="s">
        <v>66</v>
      </c>
      <c r="O102" s="356"/>
      <c r="P102" s="356"/>
      <c r="Q102" s="356"/>
      <c r="R102" s="356"/>
      <c r="S102" s="356"/>
      <c r="T102" s="357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68"/>
      <c r="N103" s="355" t="s">
        <v>66</v>
      </c>
      <c r="O103" s="356"/>
      <c r="P103" s="356"/>
      <c r="Q103" s="356"/>
      <c r="R103" s="356"/>
      <c r="S103" s="356"/>
      <c r="T103" s="357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customHeight="1" x14ac:dyDescent="0.25">
      <c r="A104" s="380" t="s">
        <v>68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44"/>
      <c r="Z104" s="344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53">
        <v>4607091386967</v>
      </c>
      <c r="E105" s="354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3"/>
      <c r="P105" s="363"/>
      <c r="Q105" s="363"/>
      <c r="R105" s="354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3">
        <v>4607091386967</v>
      </c>
      <c r="E106" s="354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4"/>
      <c r="S106" s="34"/>
      <c r="T106" s="34"/>
      <c r="U106" s="35" t="s">
        <v>65</v>
      </c>
      <c r="V106" s="349">
        <v>0</v>
      </c>
      <c r="W106" s="350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3">
        <v>4607091385304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3"/>
      <c r="P107" s="363"/>
      <c r="Q107" s="363"/>
      <c r="R107" s="354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3">
        <v>4607091386264</v>
      </c>
      <c r="E108" s="354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3"/>
      <c r="P108" s="363"/>
      <c r="Q108" s="363"/>
      <c r="R108" s="354"/>
      <c r="S108" s="34"/>
      <c r="T108" s="34"/>
      <c r="U108" s="35" t="s">
        <v>65</v>
      </c>
      <c r="V108" s="349">
        <v>13</v>
      </c>
      <c r="W108" s="350">
        <f t="shared" si="6"/>
        <v>15</v>
      </c>
      <c r="X108" s="36">
        <f>IFERROR(IF(W108=0,"",ROUNDUP(W108/H108,0)*0.00753),"")</f>
        <v>3.7650000000000003E-2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53">
        <v>4607091386264</v>
      </c>
      <c r="E109" s="354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186</v>
      </c>
      <c r="O109" s="363"/>
      <c r="P109" s="363"/>
      <c r="Q109" s="363"/>
      <c r="R109" s="354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3">
        <v>4607091385731</v>
      </c>
      <c r="E110" s="354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4"/>
      <c r="S110" s="34"/>
      <c r="T110" s="34"/>
      <c r="U110" s="35" t="s">
        <v>65</v>
      </c>
      <c r="V110" s="349">
        <v>19</v>
      </c>
      <c r="W110" s="350">
        <f t="shared" si="6"/>
        <v>21.6</v>
      </c>
      <c r="X110" s="36">
        <f>IFERROR(IF(W110=0,"",ROUNDUP(W110/H110,0)*0.00753),"")</f>
        <v>6.0240000000000002E-2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3">
        <v>4680115880214</v>
      </c>
      <c r="E111" s="354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3">
        <v>4680115880894</v>
      </c>
      <c r="E112" s="354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3">
        <v>4607091385427</v>
      </c>
      <c r="E113" s="354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3">
        <v>4680115882645</v>
      </c>
      <c r="E114" s="354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68"/>
      <c r="N115" s="355" t="s">
        <v>66</v>
      </c>
      <c r="O115" s="356"/>
      <c r="P115" s="356"/>
      <c r="Q115" s="356"/>
      <c r="R115" s="356"/>
      <c r="S115" s="356"/>
      <c r="T115" s="357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11.37037037037037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13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9.7890000000000005E-2</v>
      </c>
      <c r="Y115" s="352"/>
      <c r="Z115" s="352"/>
    </row>
    <row r="116" spans="1:53" x14ac:dyDescent="0.2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68"/>
      <c r="N116" s="355" t="s">
        <v>66</v>
      </c>
      <c r="O116" s="356"/>
      <c r="P116" s="356"/>
      <c r="Q116" s="356"/>
      <c r="R116" s="356"/>
      <c r="S116" s="356"/>
      <c r="T116" s="357"/>
      <c r="U116" s="37" t="s">
        <v>65</v>
      </c>
      <c r="V116" s="351">
        <f>IFERROR(SUM(V105:V114),"0")</f>
        <v>32</v>
      </c>
      <c r="W116" s="351">
        <f>IFERROR(SUM(W105:W114),"0")</f>
        <v>36.6</v>
      </c>
      <c r="X116" s="37"/>
      <c r="Y116" s="352"/>
      <c r="Z116" s="352"/>
    </row>
    <row r="117" spans="1:53" ht="14.25" customHeight="1" x14ac:dyDescent="0.25">
      <c r="A117" s="380" t="s">
        <v>198</v>
      </c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3">
        <v>4607091383065</v>
      </c>
      <c r="E118" s="354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4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4301060350</v>
      </c>
      <c r="D119" s="353">
        <v>4680115881532</v>
      </c>
      <c r="E119" s="354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3"/>
      <c r="P119" s="363"/>
      <c r="Q119" s="363"/>
      <c r="R119" s="354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5" t="s">
        <v>205</v>
      </c>
      <c r="O121" s="363"/>
      <c r="P121" s="363"/>
      <c r="Q121" s="363"/>
      <c r="R121" s="354"/>
      <c r="S121" s="34"/>
      <c r="T121" s="34"/>
      <c r="U121" s="35" t="s">
        <v>65</v>
      </c>
      <c r="V121" s="349">
        <v>465</v>
      </c>
      <c r="W121" s="350">
        <f t="shared" si="7"/>
        <v>470.40000000000003</v>
      </c>
      <c r="X121" s="36">
        <f>IFERROR(IF(W121=0,"",ROUNDUP(W121/H121,0)*0.02175),"")</f>
        <v>1.218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3">
        <v>4680115882652</v>
      </c>
      <c r="E122" s="354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3">
        <v>4680115880238</v>
      </c>
      <c r="E123" s="354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3">
        <v>4680115881464</v>
      </c>
      <c r="E124" s="354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7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68"/>
      <c r="N125" s="355" t="s">
        <v>66</v>
      </c>
      <c r="O125" s="356"/>
      <c r="P125" s="356"/>
      <c r="Q125" s="356"/>
      <c r="R125" s="356"/>
      <c r="S125" s="356"/>
      <c r="T125" s="357"/>
      <c r="U125" s="37" t="s">
        <v>67</v>
      </c>
      <c r="V125" s="351">
        <f>IFERROR(V118/H118,"0")+IFERROR(V119/H119,"0")+IFERROR(V120/H120,"0")+IFERROR(V121/H121,"0")+IFERROR(V122/H122,"0")+IFERROR(V123/H123,"0")+IFERROR(V124/H124,"0")</f>
        <v>55.357142857142854</v>
      </c>
      <c r="W125" s="351">
        <f>IFERROR(W118/H118,"0")+IFERROR(W119/H119,"0")+IFERROR(W120/H120,"0")+IFERROR(W121/H121,"0")+IFERROR(W122/H122,"0")+IFERROR(W123/H123,"0")+IFERROR(W124/H124,"0")</f>
        <v>56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1.218</v>
      </c>
      <c r="Y125" s="352"/>
      <c r="Z125" s="352"/>
    </row>
    <row r="126" spans="1:53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68"/>
      <c r="N126" s="355" t="s">
        <v>66</v>
      </c>
      <c r="O126" s="356"/>
      <c r="P126" s="356"/>
      <c r="Q126" s="356"/>
      <c r="R126" s="356"/>
      <c r="S126" s="356"/>
      <c r="T126" s="357"/>
      <c r="U126" s="37" t="s">
        <v>65</v>
      </c>
      <c r="V126" s="351">
        <f>IFERROR(SUM(V118:V124),"0")</f>
        <v>465</v>
      </c>
      <c r="W126" s="351">
        <f>IFERROR(SUM(W118:W124),"0")</f>
        <v>470.40000000000003</v>
      </c>
      <c r="X126" s="37"/>
      <c r="Y126" s="352"/>
      <c r="Z126" s="352"/>
    </row>
    <row r="127" spans="1:53" ht="16.5" customHeight="1" x14ac:dyDescent="0.25">
      <c r="A127" s="358" t="s">
        <v>212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45"/>
      <c r="Z127" s="345"/>
    </row>
    <row r="128" spans="1:53" ht="14.25" customHeight="1" x14ac:dyDescent="0.25">
      <c r="A128" s="380" t="s">
        <v>68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44"/>
      <c r="Z128" s="344"/>
    </row>
    <row r="129" spans="1:53" ht="27" customHeight="1" x14ac:dyDescent="0.25">
      <c r="A129" s="54" t="s">
        <v>213</v>
      </c>
      <c r="B129" s="54" t="s">
        <v>214</v>
      </c>
      <c r="C129" s="31">
        <v>4301051360</v>
      </c>
      <c r="D129" s="353">
        <v>4607091385168</v>
      </c>
      <c r="E129" s="354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3"/>
      <c r="P129" s="363"/>
      <c r="Q129" s="363"/>
      <c r="R129" s="354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3">
        <v>4607091385168</v>
      </c>
      <c r="E130" s="354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54"/>
      <c r="S130" s="34"/>
      <c r="T130" s="34"/>
      <c r="U130" s="35" t="s">
        <v>65</v>
      </c>
      <c r="V130" s="349">
        <v>110</v>
      </c>
      <c r="W130" s="350">
        <f>IFERROR(IF(V130="",0,CEILING((V130/$H130),1)*$H130),"")</f>
        <v>117.60000000000001</v>
      </c>
      <c r="X130" s="36">
        <f>IFERROR(IF(W130=0,"",ROUNDUP(W130/H130,0)*0.02175),"")</f>
        <v>0.30449999999999999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3">
        <v>4607091383256</v>
      </c>
      <c r="E131" s="354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3">
        <v>4607091385748</v>
      </c>
      <c r="E132" s="354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7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68"/>
      <c r="N133" s="355" t="s">
        <v>66</v>
      </c>
      <c r="O133" s="356"/>
      <c r="P133" s="356"/>
      <c r="Q133" s="356"/>
      <c r="R133" s="356"/>
      <c r="S133" s="356"/>
      <c r="T133" s="357"/>
      <c r="U133" s="37" t="s">
        <v>67</v>
      </c>
      <c r="V133" s="351">
        <f>IFERROR(V129/H129,"0")+IFERROR(V130/H130,"0")+IFERROR(V131/H131,"0")+IFERROR(V132/H132,"0")</f>
        <v>13.095238095238095</v>
      </c>
      <c r="W133" s="351">
        <f>IFERROR(W129/H129,"0")+IFERROR(W130/H130,"0")+IFERROR(W131/H131,"0")+IFERROR(W132/H132,"0")</f>
        <v>14</v>
      </c>
      <c r="X133" s="351">
        <f>IFERROR(IF(X129="",0,X129),"0")+IFERROR(IF(X130="",0,X130),"0")+IFERROR(IF(X131="",0,X131),"0")+IFERROR(IF(X132="",0,X132),"0")</f>
        <v>0.30449999999999999</v>
      </c>
      <c r="Y133" s="352"/>
      <c r="Z133" s="352"/>
    </row>
    <row r="134" spans="1:53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68"/>
      <c r="N134" s="355" t="s">
        <v>66</v>
      </c>
      <c r="O134" s="356"/>
      <c r="P134" s="356"/>
      <c r="Q134" s="356"/>
      <c r="R134" s="356"/>
      <c r="S134" s="356"/>
      <c r="T134" s="357"/>
      <c r="U134" s="37" t="s">
        <v>65</v>
      </c>
      <c r="V134" s="351">
        <f>IFERROR(SUM(V129:V132),"0")</f>
        <v>110</v>
      </c>
      <c r="W134" s="351">
        <f>IFERROR(SUM(W129:W132),"0")</f>
        <v>117.60000000000001</v>
      </c>
      <c r="X134" s="37"/>
      <c r="Y134" s="352"/>
      <c r="Z134" s="352"/>
    </row>
    <row r="135" spans="1:53" ht="27.75" customHeight="1" x14ac:dyDescent="0.2">
      <c r="A135" s="406" t="s">
        <v>220</v>
      </c>
      <c r="B135" s="407"/>
      <c r="C135" s="407"/>
      <c r="D135" s="407"/>
      <c r="E135" s="407"/>
      <c r="F135" s="407"/>
      <c r="G135" s="407"/>
      <c r="H135" s="407"/>
      <c r="I135" s="407"/>
      <c r="J135" s="407"/>
      <c r="K135" s="407"/>
      <c r="L135" s="407"/>
      <c r="M135" s="407"/>
      <c r="N135" s="407"/>
      <c r="O135" s="407"/>
      <c r="P135" s="407"/>
      <c r="Q135" s="407"/>
      <c r="R135" s="407"/>
      <c r="S135" s="407"/>
      <c r="T135" s="407"/>
      <c r="U135" s="407"/>
      <c r="V135" s="407"/>
      <c r="W135" s="407"/>
      <c r="X135" s="407"/>
      <c r="Y135" s="48"/>
      <c r="Z135" s="48"/>
    </row>
    <row r="136" spans="1:53" ht="16.5" customHeight="1" x14ac:dyDescent="0.25">
      <c r="A136" s="358" t="s">
        <v>221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45"/>
      <c r="Z136" s="345"/>
    </row>
    <row r="137" spans="1:53" ht="14.25" customHeight="1" x14ac:dyDescent="0.25">
      <c r="A137" s="380" t="s">
        <v>105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44"/>
      <c r="Z137" s="344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3">
        <v>4607091383423</v>
      </c>
      <c r="E138" s="354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4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3">
        <v>4607091381405</v>
      </c>
      <c r="E139" s="354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4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3">
        <v>4607091386516</v>
      </c>
      <c r="E140" s="354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7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68"/>
      <c r="N141" s="355" t="s">
        <v>66</v>
      </c>
      <c r="O141" s="356"/>
      <c r="P141" s="356"/>
      <c r="Q141" s="356"/>
      <c r="R141" s="356"/>
      <c r="S141" s="356"/>
      <c r="T141" s="357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68"/>
      <c r="N142" s="355" t="s">
        <v>66</v>
      </c>
      <c r="O142" s="356"/>
      <c r="P142" s="356"/>
      <c r="Q142" s="356"/>
      <c r="R142" s="356"/>
      <c r="S142" s="356"/>
      <c r="T142" s="357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customHeight="1" x14ac:dyDescent="0.25">
      <c r="A143" s="358" t="s">
        <v>228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45"/>
      <c r="Z143" s="345"/>
    </row>
    <row r="144" spans="1:53" ht="14.25" customHeight="1" x14ac:dyDescent="0.25">
      <c r="A144" s="380" t="s">
        <v>60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3">
        <v>4680115880993</v>
      </c>
      <c r="E145" s="354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4"/>
      <c r="S145" s="34"/>
      <c r="T145" s="34"/>
      <c r="U145" s="35" t="s">
        <v>65</v>
      </c>
      <c r="V145" s="349">
        <v>160</v>
      </c>
      <c r="W145" s="350">
        <f t="shared" ref="W145:W153" si="8">IFERROR(IF(V145="",0,CEILING((V145/$H145),1)*$H145),"")</f>
        <v>163.80000000000001</v>
      </c>
      <c r="X145" s="36">
        <f>IFERROR(IF(W145=0,"",ROUNDUP(W145/H145,0)*0.00753),"")</f>
        <v>0.29366999999999999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3">
        <v>4680115881761</v>
      </c>
      <c r="E146" s="354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4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3">
        <v>4680115881563</v>
      </c>
      <c r="E147" s="354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4"/>
      <c r="S147" s="34"/>
      <c r="T147" s="34"/>
      <c r="U147" s="35" t="s">
        <v>65</v>
      </c>
      <c r="V147" s="349">
        <v>99</v>
      </c>
      <c r="W147" s="350">
        <f t="shared" si="8"/>
        <v>100.80000000000001</v>
      </c>
      <c r="X147" s="36">
        <f>IFERROR(IF(W147=0,"",ROUNDUP(W147/H147,0)*0.00753),"")</f>
        <v>0.18071999999999999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3">
        <v>4680115880986</v>
      </c>
      <c r="E148" s="354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4"/>
      <c r="S148" s="34"/>
      <c r="T148" s="34"/>
      <c r="U148" s="35" t="s">
        <v>65</v>
      </c>
      <c r="V148" s="349">
        <v>113</v>
      </c>
      <c r="W148" s="350">
        <f t="shared" si="8"/>
        <v>113.4</v>
      </c>
      <c r="X148" s="36">
        <f>IFERROR(IF(W148=0,"",ROUNDUP(W148/H148,0)*0.00502),"")</f>
        <v>0.27107999999999999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3">
        <v>4680115880207</v>
      </c>
      <c r="E149" s="354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3">
        <v>4680115881785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3">
        <v>4680115881679</v>
      </c>
      <c r="E151" s="354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4"/>
      <c r="S151" s="34"/>
      <c r="T151" s="34"/>
      <c r="U151" s="35" t="s">
        <v>65</v>
      </c>
      <c r="V151" s="349">
        <v>95</v>
      </c>
      <c r="W151" s="350">
        <f t="shared" si="8"/>
        <v>96.600000000000009</v>
      </c>
      <c r="X151" s="36">
        <f>IFERROR(IF(W151=0,"",ROUNDUP(W151/H151,0)*0.00502),"")</f>
        <v>0.23092000000000001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3">
        <v>4680115880191</v>
      </c>
      <c r="E152" s="354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3">
        <v>4680115883963</v>
      </c>
      <c r="E153" s="354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68"/>
      <c r="N154" s="355" t="s">
        <v>66</v>
      </c>
      <c r="O154" s="356"/>
      <c r="P154" s="356"/>
      <c r="Q154" s="356"/>
      <c r="R154" s="356"/>
      <c r="S154" s="356"/>
      <c r="T154" s="357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160.71428571428572</v>
      </c>
      <c r="W154" s="351">
        <f>IFERROR(W145/H145,"0")+IFERROR(W146/H146,"0")+IFERROR(W147/H147,"0")+IFERROR(W148/H148,"0")+IFERROR(W149/H149,"0")+IFERROR(W150/H150,"0")+IFERROR(W151/H151,"0")+IFERROR(W152/H152,"0")+IFERROR(W153/H153,"0")</f>
        <v>163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0.97638999999999998</v>
      </c>
      <c r="Y154" s="352"/>
      <c r="Z154" s="352"/>
    </row>
    <row r="155" spans="1:53" x14ac:dyDescent="0.2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68"/>
      <c r="N155" s="355" t="s">
        <v>66</v>
      </c>
      <c r="O155" s="356"/>
      <c r="P155" s="356"/>
      <c r="Q155" s="356"/>
      <c r="R155" s="356"/>
      <c r="S155" s="356"/>
      <c r="T155" s="357"/>
      <c r="U155" s="37" t="s">
        <v>65</v>
      </c>
      <c r="V155" s="351">
        <f>IFERROR(SUM(V145:V153),"0")</f>
        <v>467</v>
      </c>
      <c r="W155" s="351">
        <f>IFERROR(SUM(W145:W153),"0")</f>
        <v>474.6</v>
      </c>
      <c r="X155" s="37"/>
      <c r="Y155" s="352"/>
      <c r="Z155" s="352"/>
    </row>
    <row r="156" spans="1:53" ht="16.5" customHeight="1" x14ac:dyDescent="0.25">
      <c r="A156" s="358" t="s">
        <v>247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45"/>
      <c r="Z156" s="345"/>
    </row>
    <row r="157" spans="1:53" ht="14.25" customHeight="1" x14ac:dyDescent="0.25">
      <c r="A157" s="380" t="s">
        <v>105</v>
      </c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44"/>
      <c r="Z157" s="344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3">
        <v>4680115881402</v>
      </c>
      <c r="E158" s="354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4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3">
        <v>4680115881396</v>
      </c>
      <c r="E159" s="354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4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7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68"/>
      <c r="N160" s="355" t="s">
        <v>66</v>
      </c>
      <c r="O160" s="356"/>
      <c r="P160" s="356"/>
      <c r="Q160" s="356"/>
      <c r="R160" s="356"/>
      <c r="S160" s="356"/>
      <c r="T160" s="357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x14ac:dyDescent="0.2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68"/>
      <c r="N161" s="355" t="s">
        <v>66</v>
      </c>
      <c r="O161" s="356"/>
      <c r="P161" s="356"/>
      <c r="Q161" s="356"/>
      <c r="R161" s="356"/>
      <c r="S161" s="356"/>
      <c r="T161" s="357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customHeight="1" x14ac:dyDescent="0.25">
      <c r="A162" s="380" t="s">
        <v>97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44"/>
      <c r="Z162" s="344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3">
        <v>4680115882935</v>
      </c>
      <c r="E163" s="354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4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3">
        <v>4680115880764</v>
      </c>
      <c r="E164" s="354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4"/>
      <c r="S164" s="34"/>
      <c r="T164" s="34"/>
      <c r="U164" s="35" t="s">
        <v>65</v>
      </c>
      <c r="V164" s="349">
        <v>28</v>
      </c>
      <c r="W164" s="350">
        <f>IFERROR(IF(V164="",0,CEILING((V164/$H164),1)*$H164),"")</f>
        <v>29.400000000000002</v>
      </c>
      <c r="X164" s="36">
        <f>IFERROR(IF(W164=0,"",ROUNDUP(W164/H164,0)*0.00753),"")</f>
        <v>0.10542</v>
      </c>
      <c r="Y164" s="56"/>
      <c r="Z164" s="57"/>
      <c r="AD164" s="58"/>
      <c r="BA164" s="144" t="s">
        <v>1</v>
      </c>
    </row>
    <row r="165" spans="1:53" x14ac:dyDescent="0.2">
      <c r="A165" s="367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68"/>
      <c r="N165" s="355" t="s">
        <v>66</v>
      </c>
      <c r="O165" s="356"/>
      <c r="P165" s="356"/>
      <c r="Q165" s="356"/>
      <c r="R165" s="356"/>
      <c r="S165" s="356"/>
      <c r="T165" s="357"/>
      <c r="U165" s="37" t="s">
        <v>67</v>
      </c>
      <c r="V165" s="351">
        <f>IFERROR(V163/H163,"0")+IFERROR(V164/H164,"0")</f>
        <v>13.333333333333332</v>
      </c>
      <c r="W165" s="351">
        <f>IFERROR(W163/H163,"0")+IFERROR(W164/H164,"0")</f>
        <v>14</v>
      </c>
      <c r="X165" s="351">
        <f>IFERROR(IF(X163="",0,X163),"0")+IFERROR(IF(X164="",0,X164),"0")</f>
        <v>0.10542</v>
      </c>
      <c r="Y165" s="352"/>
      <c r="Z165" s="352"/>
    </row>
    <row r="166" spans="1:53" x14ac:dyDescent="0.2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68"/>
      <c r="N166" s="355" t="s">
        <v>66</v>
      </c>
      <c r="O166" s="356"/>
      <c r="P166" s="356"/>
      <c r="Q166" s="356"/>
      <c r="R166" s="356"/>
      <c r="S166" s="356"/>
      <c r="T166" s="357"/>
      <c r="U166" s="37" t="s">
        <v>65</v>
      </c>
      <c r="V166" s="351">
        <f>IFERROR(SUM(V163:V164),"0")</f>
        <v>28</v>
      </c>
      <c r="W166" s="351">
        <f>IFERROR(SUM(W163:W164),"0")</f>
        <v>29.400000000000002</v>
      </c>
      <c r="X166" s="37"/>
      <c r="Y166" s="352"/>
      <c r="Z166" s="352"/>
    </row>
    <row r="167" spans="1:53" ht="14.25" customHeight="1" x14ac:dyDescent="0.25">
      <c r="A167" s="380" t="s">
        <v>60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3">
        <v>4680115882683</v>
      </c>
      <c r="E168" s="354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4"/>
      <c r="S168" s="34"/>
      <c r="T168" s="34"/>
      <c r="U168" s="35" t="s">
        <v>65</v>
      </c>
      <c r="V168" s="349">
        <v>201</v>
      </c>
      <c r="W168" s="350">
        <f>IFERROR(IF(V168="",0,CEILING((V168/$H168),1)*$H168),"")</f>
        <v>205.20000000000002</v>
      </c>
      <c r="X168" s="36">
        <f>IFERROR(IF(W168=0,"",ROUNDUP(W168/H168,0)*0.00937),"")</f>
        <v>0.35605999999999999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3">
        <v>4680115882690</v>
      </c>
      <c r="E169" s="354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4"/>
      <c r="S169" s="34"/>
      <c r="T169" s="34"/>
      <c r="U169" s="35" t="s">
        <v>65</v>
      </c>
      <c r="V169" s="349">
        <v>37</v>
      </c>
      <c r="W169" s="350">
        <f>IFERROR(IF(V169="",0,CEILING((V169/$H169),1)*$H169),"")</f>
        <v>37.800000000000004</v>
      </c>
      <c r="X169" s="36">
        <f>IFERROR(IF(W169=0,"",ROUNDUP(W169/H169,0)*0.00937),"")</f>
        <v>6.5589999999999996E-2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3">
        <v>4680115882669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3">
        <v>4680115882676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7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68"/>
      <c r="N172" s="355" t="s">
        <v>66</v>
      </c>
      <c r="O172" s="356"/>
      <c r="P172" s="356"/>
      <c r="Q172" s="356"/>
      <c r="R172" s="356"/>
      <c r="S172" s="356"/>
      <c r="T172" s="357"/>
      <c r="U172" s="37" t="s">
        <v>67</v>
      </c>
      <c r="V172" s="351">
        <f>IFERROR(V168/H168,"0")+IFERROR(V169/H169,"0")+IFERROR(V170/H170,"0")+IFERROR(V171/H171,"0")</f>
        <v>44.074074074074076</v>
      </c>
      <c r="W172" s="351">
        <f>IFERROR(W168/H168,"0")+IFERROR(W169/H169,"0")+IFERROR(W170/H170,"0")+IFERROR(W171/H171,"0")</f>
        <v>45</v>
      </c>
      <c r="X172" s="351">
        <f>IFERROR(IF(X168="",0,X168),"0")+IFERROR(IF(X169="",0,X169),"0")+IFERROR(IF(X170="",0,X170),"0")+IFERROR(IF(X171="",0,X171),"0")</f>
        <v>0.42164999999999997</v>
      </c>
      <c r="Y172" s="352"/>
      <c r="Z172" s="352"/>
    </row>
    <row r="173" spans="1:53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68"/>
      <c r="N173" s="355" t="s">
        <v>66</v>
      </c>
      <c r="O173" s="356"/>
      <c r="P173" s="356"/>
      <c r="Q173" s="356"/>
      <c r="R173" s="356"/>
      <c r="S173" s="356"/>
      <c r="T173" s="357"/>
      <c r="U173" s="37" t="s">
        <v>65</v>
      </c>
      <c r="V173" s="351">
        <f>IFERROR(SUM(V168:V171),"0")</f>
        <v>238</v>
      </c>
      <c r="W173" s="351">
        <f>IFERROR(SUM(W168:W171),"0")</f>
        <v>243.00000000000003</v>
      </c>
      <c r="X173" s="37"/>
      <c r="Y173" s="352"/>
      <c r="Z173" s="352"/>
    </row>
    <row r="174" spans="1:53" ht="14.25" customHeight="1" x14ac:dyDescent="0.25">
      <c r="A174" s="380" t="s">
        <v>68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44"/>
      <c r="Z174" s="344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3">
        <v>4680115881556</v>
      </c>
      <c r="E175" s="354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4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3">
        <v>4680115880573</v>
      </c>
      <c r="E176" s="354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4"/>
      <c r="S176" s="34"/>
      <c r="T176" s="34"/>
      <c r="U176" s="35" t="s">
        <v>65</v>
      </c>
      <c r="V176" s="349">
        <v>193</v>
      </c>
      <c r="W176" s="350">
        <f t="shared" si="9"/>
        <v>200.1</v>
      </c>
      <c r="X176" s="36">
        <f>IFERROR(IF(W176=0,"",ROUNDUP(W176/H176,0)*0.02175),"")</f>
        <v>0.50024999999999997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3">
        <v>4680115881594</v>
      </c>
      <c r="E177" s="354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4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3">
        <v>4680115881587</v>
      </c>
      <c r="E178" s="354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3">
        <v>4680115880962</v>
      </c>
      <c r="E179" s="354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3">
        <v>4680115881617</v>
      </c>
      <c r="E180" s="354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3">
        <v>4680115881228</v>
      </c>
      <c r="E181" s="354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4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3">
        <v>4680115881037</v>
      </c>
      <c r="E182" s="354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3">
        <v>4680115881211</v>
      </c>
      <c r="E183" s="354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4"/>
      <c r="S183" s="34"/>
      <c r="T183" s="34"/>
      <c r="U183" s="35" t="s">
        <v>65</v>
      </c>
      <c r="V183" s="349">
        <v>304</v>
      </c>
      <c r="W183" s="350">
        <f t="shared" si="9"/>
        <v>304.8</v>
      </c>
      <c r="X183" s="36">
        <f>IFERROR(IF(W183=0,"",ROUNDUP(W183/H183,0)*0.00753),"")</f>
        <v>0.95630999999999999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3">
        <v>4680115881020</v>
      </c>
      <c r="E184" s="354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3">
        <v>4680115882195</v>
      </c>
      <c r="E185" s="354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4"/>
      <c r="S185" s="34"/>
      <c r="T185" s="34"/>
      <c r="U185" s="35" t="s">
        <v>65</v>
      </c>
      <c r="V185" s="349">
        <v>79</v>
      </c>
      <c r="W185" s="350">
        <f t="shared" si="9"/>
        <v>79.2</v>
      </c>
      <c r="X185" s="36">
        <f t="shared" ref="X185:X191" si="10">IFERROR(IF(W185=0,"",ROUNDUP(W185/H185,0)*0.00753),"")</f>
        <v>0.24849000000000002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3">
        <v>4680115882607</v>
      </c>
      <c r="E186" s="354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3">
        <v>4680115880092</v>
      </c>
      <c r="E187" s="354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4"/>
      <c r="S187" s="34"/>
      <c r="T187" s="34"/>
      <c r="U187" s="35" t="s">
        <v>65</v>
      </c>
      <c r="V187" s="349">
        <v>310</v>
      </c>
      <c r="W187" s="350">
        <f t="shared" si="9"/>
        <v>312</v>
      </c>
      <c r="X187" s="36">
        <f t="shared" si="10"/>
        <v>0.97889999999999999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3">
        <v>4680115880221</v>
      </c>
      <c r="E188" s="354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4"/>
      <c r="S188" s="34"/>
      <c r="T188" s="34"/>
      <c r="U188" s="35" t="s">
        <v>65</v>
      </c>
      <c r="V188" s="349">
        <v>6</v>
      </c>
      <c r="W188" s="350">
        <f t="shared" si="9"/>
        <v>7.1999999999999993</v>
      </c>
      <c r="X188" s="36">
        <f t="shared" si="10"/>
        <v>2.2589999999999999E-2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3">
        <v>4680115882942</v>
      </c>
      <c r="E189" s="354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3">
        <v>4680115880504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4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3">
        <v>4680115882164</v>
      </c>
      <c r="E191" s="354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4"/>
      <c r="S191" s="34"/>
      <c r="T191" s="34"/>
      <c r="U191" s="35" t="s">
        <v>65</v>
      </c>
      <c r="V191" s="349">
        <v>47</v>
      </c>
      <c r="W191" s="350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x14ac:dyDescent="0.2">
      <c r="A192" s="367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68"/>
      <c r="N192" s="355" t="s">
        <v>66</v>
      </c>
      <c r="O192" s="356"/>
      <c r="P192" s="356"/>
      <c r="Q192" s="356"/>
      <c r="R192" s="356"/>
      <c r="S192" s="356"/>
      <c r="T192" s="357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333.01724137931035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336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2.8571400000000002</v>
      </c>
      <c r="Y192" s="352"/>
      <c r="Z192" s="352"/>
    </row>
    <row r="193" spans="1:53" x14ac:dyDescent="0.2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68"/>
      <c r="N193" s="355" t="s">
        <v>66</v>
      </c>
      <c r="O193" s="356"/>
      <c r="P193" s="356"/>
      <c r="Q193" s="356"/>
      <c r="R193" s="356"/>
      <c r="S193" s="356"/>
      <c r="T193" s="357"/>
      <c r="U193" s="37" t="s">
        <v>65</v>
      </c>
      <c r="V193" s="351">
        <f>IFERROR(SUM(V175:V191),"0")</f>
        <v>939</v>
      </c>
      <c r="W193" s="351">
        <f>IFERROR(SUM(W175:W191),"0")</f>
        <v>951.30000000000007</v>
      </c>
      <c r="X193" s="37"/>
      <c r="Y193" s="352"/>
      <c r="Z193" s="352"/>
    </row>
    <row r="194" spans="1:53" ht="14.25" customHeight="1" x14ac:dyDescent="0.25">
      <c r="A194" s="380" t="s">
        <v>198</v>
      </c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44"/>
      <c r="Z194" s="344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3">
        <v>4680115882874</v>
      </c>
      <c r="E195" s="354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4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3">
        <v>4680115884434</v>
      </c>
      <c r="E196" s="354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4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3">
        <v>4680115880801</v>
      </c>
      <c r="E197" s="354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3">
        <v>4680115880818</v>
      </c>
      <c r="E198" s="354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4"/>
      <c r="S198" s="34"/>
      <c r="T198" s="34"/>
      <c r="U198" s="35" t="s">
        <v>65</v>
      </c>
      <c r="V198" s="349">
        <v>12</v>
      </c>
      <c r="W198" s="350">
        <f>IFERROR(IF(V198="",0,CEILING((V198/$H198),1)*$H198),"")</f>
        <v>12</v>
      </c>
      <c r="X198" s="36">
        <f>IFERROR(IF(W198=0,"",ROUNDUP(W198/H198,0)*0.00753),"")</f>
        <v>3.7650000000000003E-2</v>
      </c>
      <c r="Y198" s="56"/>
      <c r="Z198" s="57"/>
      <c r="AD198" s="58"/>
      <c r="BA198" s="169" t="s">
        <v>1</v>
      </c>
    </row>
    <row r="199" spans="1:53" x14ac:dyDescent="0.2">
      <c r="A199" s="367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68"/>
      <c r="N199" s="355" t="s">
        <v>66</v>
      </c>
      <c r="O199" s="356"/>
      <c r="P199" s="356"/>
      <c r="Q199" s="356"/>
      <c r="R199" s="356"/>
      <c r="S199" s="356"/>
      <c r="T199" s="357"/>
      <c r="U199" s="37" t="s">
        <v>67</v>
      </c>
      <c r="V199" s="351">
        <f>IFERROR(V195/H195,"0")+IFERROR(V196/H196,"0")+IFERROR(V197/H197,"0")+IFERROR(V198/H198,"0")</f>
        <v>5</v>
      </c>
      <c r="W199" s="351">
        <f>IFERROR(W195/H195,"0")+IFERROR(W196/H196,"0")+IFERROR(W197/H197,"0")+IFERROR(W198/H198,"0")</f>
        <v>5</v>
      </c>
      <c r="X199" s="351">
        <f>IFERROR(IF(X195="",0,X195),"0")+IFERROR(IF(X196="",0,X196),"0")+IFERROR(IF(X197="",0,X197),"0")+IFERROR(IF(X198="",0,X198),"0")</f>
        <v>3.7650000000000003E-2</v>
      </c>
      <c r="Y199" s="352"/>
      <c r="Z199" s="352"/>
    </row>
    <row r="200" spans="1:53" x14ac:dyDescent="0.2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68"/>
      <c r="N200" s="355" t="s">
        <v>66</v>
      </c>
      <c r="O200" s="356"/>
      <c r="P200" s="356"/>
      <c r="Q200" s="356"/>
      <c r="R200" s="356"/>
      <c r="S200" s="356"/>
      <c r="T200" s="357"/>
      <c r="U200" s="37" t="s">
        <v>65</v>
      </c>
      <c r="V200" s="351">
        <f>IFERROR(SUM(V195:V198),"0")</f>
        <v>12</v>
      </c>
      <c r="W200" s="351">
        <f>IFERROR(SUM(W195:W198),"0")</f>
        <v>12</v>
      </c>
      <c r="X200" s="37"/>
      <c r="Y200" s="352"/>
      <c r="Z200" s="352"/>
    </row>
    <row r="201" spans="1:53" ht="16.5" customHeight="1" x14ac:dyDescent="0.25">
      <c r="A201" s="35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45"/>
      <c r="Z201" s="345"/>
    </row>
    <row r="202" spans="1:53" ht="14.25" customHeight="1" x14ac:dyDescent="0.25">
      <c r="A202" s="380" t="s">
        <v>105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44"/>
      <c r="Z202" s="344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3">
        <v>4680115884274</v>
      </c>
      <c r="E203" s="354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9" t="s">
        <v>309</v>
      </c>
      <c r="O203" s="363"/>
      <c r="P203" s="363"/>
      <c r="Q203" s="363"/>
      <c r="R203" s="354"/>
      <c r="S203" s="34"/>
      <c r="T203" s="34"/>
      <c r="U203" s="35" t="s">
        <v>65</v>
      </c>
      <c r="V203" s="349">
        <v>30</v>
      </c>
      <c r="W203" s="350">
        <f t="shared" ref="W203:W208" si="11">IFERROR(IF(V203="",0,CEILING((V203/$H203),1)*$H203),"")</f>
        <v>34.799999999999997</v>
      </c>
      <c r="X203" s="36">
        <f>IFERROR(IF(W203=0,"",ROUNDUP(W203/H203,0)*0.02175),"")</f>
        <v>6.5250000000000002E-2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310</v>
      </c>
      <c r="B204" s="54" t="s">
        <v>311</v>
      </c>
      <c r="C204" s="31">
        <v>4301011719</v>
      </c>
      <c r="D204" s="353">
        <v>4680115884298</v>
      </c>
      <c r="E204" s="354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92" t="s">
        <v>312</v>
      </c>
      <c r="O204" s="363"/>
      <c r="P204" s="363"/>
      <c r="Q204" s="363"/>
      <c r="R204" s="354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313</v>
      </c>
      <c r="B205" s="54" t="s">
        <v>314</v>
      </c>
      <c r="C205" s="31">
        <v>4301011733</v>
      </c>
      <c r="D205" s="353">
        <v>4680115884250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490" t="s">
        <v>315</v>
      </c>
      <c r="O205" s="363"/>
      <c r="P205" s="363"/>
      <c r="Q205" s="363"/>
      <c r="R205" s="354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316</v>
      </c>
      <c r="B206" s="54" t="s">
        <v>317</v>
      </c>
      <c r="C206" s="31">
        <v>4301011718</v>
      </c>
      <c r="D206" s="353">
        <v>4680115884281</v>
      </c>
      <c r="E206" s="354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2" t="s">
        <v>318</v>
      </c>
      <c r="O206" s="363"/>
      <c r="P206" s="363"/>
      <c r="Q206" s="363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319</v>
      </c>
      <c r="B207" s="54" t="s">
        <v>320</v>
      </c>
      <c r="C207" s="31">
        <v>4301011720</v>
      </c>
      <c r="D207" s="353">
        <v>4680115884199</v>
      </c>
      <c r="E207" s="354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2" t="s">
        <v>321</v>
      </c>
      <c r="O207" s="363"/>
      <c r="P207" s="363"/>
      <c r="Q207" s="363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322</v>
      </c>
      <c r="B208" s="54" t="s">
        <v>323</v>
      </c>
      <c r="C208" s="31">
        <v>4301011716</v>
      </c>
      <c r="D208" s="353">
        <v>4680115884267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7" t="s">
        <v>324</v>
      </c>
      <c r="O208" s="363"/>
      <c r="P208" s="363"/>
      <c r="Q208" s="363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7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68"/>
      <c r="N209" s="355" t="s">
        <v>66</v>
      </c>
      <c r="O209" s="356"/>
      <c r="P209" s="356"/>
      <c r="Q209" s="356"/>
      <c r="R209" s="356"/>
      <c r="S209" s="356"/>
      <c r="T209" s="357"/>
      <c r="U209" s="37" t="s">
        <v>67</v>
      </c>
      <c r="V209" s="351">
        <f>IFERROR(V203/H203,"0")+IFERROR(V204/H204,"0")+IFERROR(V205/H205,"0")+IFERROR(V206/H206,"0")+IFERROR(V207/H207,"0")+IFERROR(V208/H208,"0")</f>
        <v>2.5862068965517242</v>
      </c>
      <c r="W209" s="351">
        <f>IFERROR(W203/H203,"0")+IFERROR(W204/H204,"0")+IFERROR(W205/H205,"0")+IFERROR(W206/H206,"0")+IFERROR(W207/H207,"0")+IFERROR(W208/H208,"0")</f>
        <v>3</v>
      </c>
      <c r="X209" s="351">
        <f>IFERROR(IF(X203="",0,X203),"0")+IFERROR(IF(X204="",0,X204),"0")+IFERROR(IF(X205="",0,X205),"0")+IFERROR(IF(X206="",0,X206),"0")+IFERROR(IF(X207="",0,X207),"0")+IFERROR(IF(X208="",0,X208),"0")</f>
        <v>6.5250000000000002E-2</v>
      </c>
      <c r="Y209" s="352"/>
      <c r="Z209" s="352"/>
    </row>
    <row r="210" spans="1:53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68"/>
      <c r="N210" s="355" t="s">
        <v>66</v>
      </c>
      <c r="O210" s="356"/>
      <c r="P210" s="356"/>
      <c r="Q210" s="356"/>
      <c r="R210" s="356"/>
      <c r="S210" s="356"/>
      <c r="T210" s="357"/>
      <c r="U210" s="37" t="s">
        <v>65</v>
      </c>
      <c r="V210" s="351">
        <f>IFERROR(SUM(V203:V208),"0")</f>
        <v>30</v>
      </c>
      <c r="W210" s="351">
        <f>IFERROR(SUM(W203:W208),"0")</f>
        <v>34.799999999999997</v>
      </c>
      <c r="X210" s="37"/>
      <c r="Y210" s="352"/>
      <c r="Z210" s="352"/>
    </row>
    <row r="211" spans="1:53" ht="14.25" customHeight="1" x14ac:dyDescent="0.25">
      <c r="A211" s="380" t="s">
        <v>60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44"/>
      <c r="Z211" s="344"/>
    </row>
    <row r="212" spans="1:53" ht="27" customHeight="1" x14ac:dyDescent="0.25">
      <c r="A212" s="54" t="s">
        <v>325</v>
      </c>
      <c r="B212" s="54" t="s">
        <v>326</v>
      </c>
      <c r="C212" s="31">
        <v>4301031151</v>
      </c>
      <c r="D212" s="353">
        <v>4607091389845</v>
      </c>
      <c r="E212" s="354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4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7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68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x14ac:dyDescent="0.2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68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customHeight="1" x14ac:dyDescent="0.25">
      <c r="A215" s="358" t="s">
        <v>327</v>
      </c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45"/>
      <c r="Z215" s="345"/>
    </row>
    <row r="216" spans="1:53" ht="14.25" customHeight="1" x14ac:dyDescent="0.25">
      <c r="A216" s="380" t="s">
        <v>105</v>
      </c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44"/>
      <c r="Z216" s="344"/>
    </row>
    <row r="217" spans="1:53" ht="27" customHeight="1" x14ac:dyDescent="0.25">
      <c r="A217" s="54" t="s">
        <v>328</v>
      </c>
      <c r="B217" s="54" t="s">
        <v>329</v>
      </c>
      <c r="C217" s="31">
        <v>4301011826</v>
      </c>
      <c r="D217" s="353">
        <v>4680115884137</v>
      </c>
      <c r="E217" s="354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330</v>
      </c>
      <c r="O217" s="363"/>
      <c r="P217" s="363"/>
      <c r="Q217" s="363"/>
      <c r="R217" s="354"/>
      <c r="S217" s="34"/>
      <c r="T217" s="34"/>
      <c r="U217" s="35" t="s">
        <v>65</v>
      </c>
      <c r="V217" s="349">
        <v>40</v>
      </c>
      <c r="W217" s="350">
        <f t="shared" ref="W217:W222" si="12">IFERROR(IF(V217="",0,CEILING((V217/$H217),1)*$H217),"")</f>
        <v>46.4</v>
      </c>
      <c r="X217" s="36">
        <f>IFERROR(IF(W217=0,"",ROUNDUP(W217/H217,0)*0.02175),"")</f>
        <v>8.6999999999999994E-2</v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4301011724</v>
      </c>
      <c r="D218" s="353">
        <v>4680115884236</v>
      </c>
      <c r="E218" s="354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2" t="s">
        <v>333</v>
      </c>
      <c r="O218" s="363"/>
      <c r="P218" s="363"/>
      <c r="Q218" s="363"/>
      <c r="R218" s="354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334</v>
      </c>
      <c r="B219" s="54" t="s">
        <v>335</v>
      </c>
      <c r="C219" s="31">
        <v>4301011721</v>
      </c>
      <c r="D219" s="353">
        <v>4680115884175</v>
      </c>
      <c r="E219" s="354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4" t="s">
        <v>336</v>
      </c>
      <c r="O219" s="363"/>
      <c r="P219" s="363"/>
      <c r="Q219" s="363"/>
      <c r="R219" s="354"/>
      <c r="S219" s="34"/>
      <c r="T219" s="34"/>
      <c r="U219" s="35" t="s">
        <v>65</v>
      </c>
      <c r="V219" s="349">
        <v>40</v>
      </c>
      <c r="W219" s="350">
        <f t="shared" si="12"/>
        <v>46.4</v>
      </c>
      <c r="X219" s="36">
        <f>IFERROR(IF(W219=0,"",ROUNDUP(W219/H219,0)*0.02175),"")</f>
        <v>8.6999999999999994E-2</v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337</v>
      </c>
      <c r="B220" s="54" t="s">
        <v>338</v>
      </c>
      <c r="C220" s="31">
        <v>4301011824</v>
      </c>
      <c r="D220" s="353">
        <v>4680115884144</v>
      </c>
      <c r="E220" s="354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8" t="s">
        <v>339</v>
      </c>
      <c r="O220" s="363"/>
      <c r="P220" s="363"/>
      <c r="Q220" s="363"/>
      <c r="R220" s="354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340</v>
      </c>
      <c r="B221" s="54" t="s">
        <v>341</v>
      </c>
      <c r="C221" s="31">
        <v>4301011726</v>
      </c>
      <c r="D221" s="353">
        <v>4680115884182</v>
      </c>
      <c r="E221" s="354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342</v>
      </c>
      <c r="O221" s="363"/>
      <c r="P221" s="363"/>
      <c r="Q221" s="363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343</v>
      </c>
      <c r="B222" s="54" t="s">
        <v>344</v>
      </c>
      <c r="C222" s="31">
        <v>4301011722</v>
      </c>
      <c r="D222" s="353">
        <v>4680115884205</v>
      </c>
      <c r="E222" s="354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1" t="s">
        <v>345</v>
      </c>
      <c r="O222" s="363"/>
      <c r="P222" s="363"/>
      <c r="Q222" s="363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7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68"/>
      <c r="N223" s="355" t="s">
        <v>66</v>
      </c>
      <c r="O223" s="356"/>
      <c r="P223" s="356"/>
      <c r="Q223" s="356"/>
      <c r="R223" s="356"/>
      <c r="S223" s="356"/>
      <c r="T223" s="357"/>
      <c r="U223" s="37" t="s">
        <v>67</v>
      </c>
      <c r="V223" s="351">
        <f>IFERROR(V217/H217,"0")+IFERROR(V218/H218,"0")+IFERROR(V219/H219,"0")+IFERROR(V220/H220,"0")+IFERROR(V221/H221,"0")+IFERROR(V222/H222,"0")</f>
        <v>6.8965517241379315</v>
      </c>
      <c r="W223" s="351">
        <f>IFERROR(W217/H217,"0")+IFERROR(W218/H218,"0")+IFERROR(W219/H219,"0")+IFERROR(W220/H220,"0")+IFERROR(W221/H221,"0")+IFERROR(W222/H222,"0")</f>
        <v>8</v>
      </c>
      <c r="X223" s="351">
        <f>IFERROR(IF(X217="",0,X217),"0")+IFERROR(IF(X218="",0,X218),"0")+IFERROR(IF(X219="",0,X219),"0")+IFERROR(IF(X220="",0,X220),"0")+IFERROR(IF(X221="",0,X221),"0")+IFERROR(IF(X222="",0,X222),"0")</f>
        <v>0.17399999999999999</v>
      </c>
      <c r="Y223" s="352"/>
      <c r="Z223" s="352"/>
    </row>
    <row r="224" spans="1:53" x14ac:dyDescent="0.2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68"/>
      <c r="N224" s="355" t="s">
        <v>66</v>
      </c>
      <c r="O224" s="356"/>
      <c r="P224" s="356"/>
      <c r="Q224" s="356"/>
      <c r="R224" s="356"/>
      <c r="S224" s="356"/>
      <c r="T224" s="357"/>
      <c r="U224" s="37" t="s">
        <v>65</v>
      </c>
      <c r="V224" s="351">
        <f>IFERROR(SUM(V217:V222),"0")</f>
        <v>80</v>
      </c>
      <c r="W224" s="351">
        <f>IFERROR(SUM(W217:W222),"0")</f>
        <v>92.8</v>
      </c>
      <c r="X224" s="37"/>
      <c r="Y224" s="352"/>
      <c r="Z224" s="352"/>
    </row>
    <row r="225" spans="1:53" ht="16.5" customHeight="1" x14ac:dyDescent="0.25">
      <c r="A225" s="358" t="s">
        <v>346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45"/>
      <c r="Z225" s="345"/>
    </row>
    <row r="226" spans="1:53" ht="14.25" customHeight="1" x14ac:dyDescent="0.25">
      <c r="A226" s="380" t="s">
        <v>105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44"/>
      <c r="Z226" s="344"/>
    </row>
    <row r="227" spans="1:53" ht="27" customHeight="1" x14ac:dyDescent="0.25">
      <c r="A227" s="54" t="s">
        <v>347</v>
      </c>
      <c r="B227" s="54" t="s">
        <v>348</v>
      </c>
      <c r="C227" s="31">
        <v>4301011346</v>
      </c>
      <c r="D227" s="353">
        <v>4607091387445</v>
      </c>
      <c r="E227" s="354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4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4301011362</v>
      </c>
      <c r="D228" s="353">
        <v>4607091386004</v>
      </c>
      <c r="E228" s="354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4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349</v>
      </c>
      <c r="B229" s="54" t="s">
        <v>351</v>
      </c>
      <c r="C229" s="31">
        <v>4301011308</v>
      </c>
      <c r="D229" s="353">
        <v>4607091386004</v>
      </c>
      <c r="E229" s="354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4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352</v>
      </c>
      <c r="B230" s="54" t="s">
        <v>353</v>
      </c>
      <c r="C230" s="31">
        <v>4301011347</v>
      </c>
      <c r="D230" s="353">
        <v>4607091386073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4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4301010928</v>
      </c>
      <c r="D231" s="353">
        <v>4607091387322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4301011395</v>
      </c>
      <c r="D232" s="353">
        <v>4607091387322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4301011311</v>
      </c>
      <c r="D233" s="353">
        <v>4607091387377</v>
      </c>
      <c r="E233" s="354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4301010945</v>
      </c>
      <c r="D234" s="353">
        <v>4607091387353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4301011328</v>
      </c>
      <c r="D235" s="353">
        <v>4607091386011</v>
      </c>
      <c r="E235" s="354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4301011329</v>
      </c>
      <c r="D236" s="353">
        <v>4607091387308</v>
      </c>
      <c r="E236" s="354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4301011049</v>
      </c>
      <c r="D237" s="353">
        <v>4607091387339</v>
      </c>
      <c r="E237" s="354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4301011433</v>
      </c>
      <c r="D238" s="353">
        <v>4680115882638</v>
      </c>
      <c r="E238" s="354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4301011573</v>
      </c>
      <c r="D239" s="353">
        <v>4680115881938</v>
      </c>
      <c r="E239" s="354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4301010944</v>
      </c>
      <c r="D240" s="353">
        <v>4607091387346</v>
      </c>
      <c r="E240" s="354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4301011353</v>
      </c>
      <c r="D241" s="353">
        <v>4607091389807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7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68"/>
      <c r="N242" s="355" t="s">
        <v>66</v>
      </c>
      <c r="O242" s="356"/>
      <c r="P242" s="356"/>
      <c r="Q242" s="356"/>
      <c r="R242" s="356"/>
      <c r="S242" s="356"/>
      <c r="T242" s="357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x14ac:dyDescent="0.2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68"/>
      <c r="N243" s="355" t="s">
        <v>66</v>
      </c>
      <c r="O243" s="356"/>
      <c r="P243" s="356"/>
      <c r="Q243" s="356"/>
      <c r="R243" s="356"/>
      <c r="S243" s="356"/>
      <c r="T243" s="357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customHeight="1" x14ac:dyDescent="0.25">
      <c r="A244" s="380" t="s">
        <v>97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44"/>
      <c r="Z244" s="344"/>
    </row>
    <row r="245" spans="1:53" ht="27" customHeight="1" x14ac:dyDescent="0.25">
      <c r="A245" s="54" t="s">
        <v>375</v>
      </c>
      <c r="B245" s="54" t="s">
        <v>376</v>
      </c>
      <c r="C245" s="31">
        <v>4301020254</v>
      </c>
      <c r="D245" s="353">
        <v>4680115881914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4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68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68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customHeight="1" x14ac:dyDescent="0.25">
      <c r="A248" s="380" t="s">
        <v>60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3">
        <v>4607091387193</v>
      </c>
      <c r="E249" s="354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3">
        <v>4607091387230</v>
      </c>
      <c r="E250" s="354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4"/>
      <c r="S250" s="34"/>
      <c r="T250" s="34"/>
      <c r="U250" s="35" t="s">
        <v>65</v>
      </c>
      <c r="V250" s="349">
        <v>15</v>
      </c>
      <c r="W250" s="350">
        <f>IFERROR(IF(V250="",0,CEILING((V250/$H250),1)*$H250),"")</f>
        <v>16.8</v>
      </c>
      <c r="X250" s="36">
        <f>IFERROR(IF(W250=0,"",ROUNDUP(W250/H250,0)*0.00753),"")</f>
        <v>3.0120000000000001E-2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4301031152</v>
      </c>
      <c r="D251" s="353">
        <v>4607091387285</v>
      </c>
      <c r="E251" s="354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4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4301031164</v>
      </c>
      <c r="D252" s="353">
        <v>4680115880481</v>
      </c>
      <c r="E252" s="354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4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68"/>
      <c r="N253" s="355" t="s">
        <v>66</v>
      </c>
      <c r="O253" s="356"/>
      <c r="P253" s="356"/>
      <c r="Q253" s="356"/>
      <c r="R253" s="356"/>
      <c r="S253" s="356"/>
      <c r="T253" s="357"/>
      <c r="U253" s="37" t="s">
        <v>67</v>
      </c>
      <c r="V253" s="351">
        <f>IFERROR(V249/H249,"0")+IFERROR(V250/H250,"0")+IFERROR(V251/H251,"0")+IFERROR(V252/H252,"0")</f>
        <v>3.5714285714285712</v>
      </c>
      <c r="W253" s="351">
        <f>IFERROR(W249/H249,"0")+IFERROR(W250/H250,"0")+IFERROR(W251/H251,"0")+IFERROR(W252/H252,"0")</f>
        <v>4</v>
      </c>
      <c r="X253" s="351">
        <f>IFERROR(IF(X249="",0,X249),"0")+IFERROR(IF(X250="",0,X250),"0")+IFERROR(IF(X251="",0,X251),"0")+IFERROR(IF(X252="",0,X252),"0")</f>
        <v>3.0120000000000001E-2</v>
      </c>
      <c r="Y253" s="352"/>
      <c r="Z253" s="352"/>
    </row>
    <row r="254" spans="1:53" x14ac:dyDescent="0.2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68"/>
      <c r="N254" s="355" t="s">
        <v>66</v>
      </c>
      <c r="O254" s="356"/>
      <c r="P254" s="356"/>
      <c r="Q254" s="356"/>
      <c r="R254" s="356"/>
      <c r="S254" s="356"/>
      <c r="T254" s="357"/>
      <c r="U254" s="37" t="s">
        <v>65</v>
      </c>
      <c r="V254" s="351">
        <f>IFERROR(SUM(V249:V252),"0")</f>
        <v>15</v>
      </c>
      <c r="W254" s="351">
        <f>IFERROR(SUM(W249:W252),"0")</f>
        <v>16.8</v>
      </c>
      <c r="X254" s="37"/>
      <c r="Y254" s="352"/>
      <c r="Z254" s="352"/>
    </row>
    <row r="255" spans="1:53" ht="14.25" customHeight="1" x14ac:dyDescent="0.25">
      <c r="A255" s="380" t="s">
        <v>68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44"/>
      <c r="Z255" s="344"/>
    </row>
    <row r="256" spans="1:53" ht="16.5" customHeight="1" x14ac:dyDescent="0.25">
      <c r="A256" s="54" t="s">
        <v>385</v>
      </c>
      <c r="B256" s="54" t="s">
        <v>386</v>
      </c>
      <c r="C256" s="31">
        <v>4301051100</v>
      </c>
      <c r="D256" s="353">
        <v>4607091387766</v>
      </c>
      <c r="E256" s="354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4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4301051116</v>
      </c>
      <c r="D257" s="353">
        <v>4607091387957</v>
      </c>
      <c r="E257" s="354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4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4301051115</v>
      </c>
      <c r="D258" s="353">
        <v>4607091387964</v>
      </c>
      <c r="E258" s="354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4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4301051485</v>
      </c>
      <c r="D259" s="353">
        <v>4680115883567</v>
      </c>
      <c r="E259" s="354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3"/>
      <c r="P259" s="363"/>
      <c r="Q259" s="363"/>
      <c r="R259" s="354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3">
        <v>4607091381672</v>
      </c>
      <c r="E260" s="354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4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3">
        <v>4607091387537</v>
      </c>
      <c r="E261" s="354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3">
        <v>4607091387513</v>
      </c>
      <c r="E262" s="354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3">
        <v>4680115880511</v>
      </c>
      <c r="E263" s="354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3">
        <v>4680115880412</v>
      </c>
      <c r="E264" s="354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68"/>
      <c r="N265" s="355" t="s">
        <v>66</v>
      </c>
      <c r="O265" s="356"/>
      <c r="P265" s="356"/>
      <c r="Q265" s="356"/>
      <c r="R265" s="356"/>
      <c r="S265" s="356"/>
      <c r="T265" s="357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68"/>
      <c r="N266" s="355" t="s">
        <v>66</v>
      </c>
      <c r="O266" s="356"/>
      <c r="P266" s="356"/>
      <c r="Q266" s="356"/>
      <c r="R266" s="356"/>
      <c r="S266" s="356"/>
      <c r="T266" s="357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customHeight="1" x14ac:dyDescent="0.25">
      <c r="A267" s="380" t="s">
        <v>198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3">
        <v>4607091380880</v>
      </c>
      <c r="E268" s="354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4"/>
      <c r="S268" s="34"/>
      <c r="T268" s="34"/>
      <c r="U268" s="35" t="s">
        <v>65</v>
      </c>
      <c r="V268" s="349">
        <v>112</v>
      </c>
      <c r="W268" s="350">
        <f>IFERROR(IF(V268="",0,CEILING((V268/$H268),1)*$H268),"")</f>
        <v>117.60000000000001</v>
      </c>
      <c r="X268" s="36">
        <f>IFERROR(IF(W268=0,"",ROUNDUP(W268/H268,0)*0.02175),"")</f>
        <v>0.30449999999999999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3">
        <v>4607091384482</v>
      </c>
      <c r="E269" s="354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4"/>
      <c r="S269" s="34"/>
      <c r="T269" s="34"/>
      <c r="U269" s="35" t="s">
        <v>65</v>
      </c>
      <c r="V269" s="349">
        <v>121</v>
      </c>
      <c r="W269" s="350">
        <f>IFERROR(IF(V269="",0,CEILING((V269/$H269),1)*$H269),"")</f>
        <v>124.8</v>
      </c>
      <c r="X269" s="36">
        <f>IFERROR(IF(W269=0,"",ROUNDUP(W269/H269,0)*0.02175),"")</f>
        <v>0.34799999999999998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3">
        <v>4607091380897</v>
      </c>
      <c r="E270" s="354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4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67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68"/>
      <c r="N271" s="355" t="s">
        <v>66</v>
      </c>
      <c r="O271" s="356"/>
      <c r="P271" s="356"/>
      <c r="Q271" s="356"/>
      <c r="R271" s="356"/>
      <c r="S271" s="356"/>
      <c r="T271" s="357"/>
      <c r="U271" s="37" t="s">
        <v>67</v>
      </c>
      <c r="V271" s="351">
        <f>IFERROR(V268/H268,"0")+IFERROR(V269/H269,"0")+IFERROR(V270/H270,"0")</f>
        <v>28.846153846153847</v>
      </c>
      <c r="W271" s="351">
        <f>IFERROR(W268/H268,"0")+IFERROR(W269/H269,"0")+IFERROR(W270/H270,"0")</f>
        <v>30</v>
      </c>
      <c r="X271" s="351">
        <f>IFERROR(IF(X268="",0,X268),"0")+IFERROR(IF(X269="",0,X269),"0")+IFERROR(IF(X270="",0,X270),"0")</f>
        <v>0.65249999999999997</v>
      </c>
      <c r="Y271" s="352"/>
      <c r="Z271" s="352"/>
    </row>
    <row r="272" spans="1:53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68"/>
      <c r="N272" s="355" t="s">
        <v>66</v>
      </c>
      <c r="O272" s="356"/>
      <c r="P272" s="356"/>
      <c r="Q272" s="356"/>
      <c r="R272" s="356"/>
      <c r="S272" s="356"/>
      <c r="T272" s="357"/>
      <c r="U272" s="37" t="s">
        <v>65</v>
      </c>
      <c r="V272" s="351">
        <f>IFERROR(SUM(V268:V270),"0")</f>
        <v>233</v>
      </c>
      <c r="W272" s="351">
        <f>IFERROR(SUM(W268:W270),"0")</f>
        <v>242.4</v>
      </c>
      <c r="X272" s="37"/>
      <c r="Y272" s="352"/>
      <c r="Z272" s="352"/>
    </row>
    <row r="273" spans="1:53" ht="14.25" customHeight="1" x14ac:dyDescent="0.25">
      <c r="A273" s="380" t="s">
        <v>83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44"/>
      <c r="Z273" s="344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3">
        <v>4607091388374</v>
      </c>
      <c r="E274" s="354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8" t="s">
        <v>411</v>
      </c>
      <c r="O274" s="363"/>
      <c r="P274" s="363"/>
      <c r="Q274" s="363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3">
        <v>4607091388381</v>
      </c>
      <c r="E275" s="354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4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3">
        <v>4607091388404</v>
      </c>
      <c r="E276" s="354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4"/>
      <c r="S276" s="34"/>
      <c r="T276" s="34"/>
      <c r="U276" s="35" t="s">
        <v>65</v>
      </c>
      <c r="V276" s="349">
        <v>5</v>
      </c>
      <c r="W276" s="350">
        <f>IFERROR(IF(V276="",0,CEILING((V276/$H276),1)*$H276),"")</f>
        <v>5.0999999999999996</v>
      </c>
      <c r="X276" s="36">
        <f>IFERROR(IF(W276=0,"",ROUNDUP(W276/H276,0)*0.00753),"")</f>
        <v>1.506E-2</v>
      </c>
      <c r="Y276" s="56"/>
      <c r="Z276" s="57"/>
      <c r="AD276" s="58"/>
      <c r="BA276" s="217" t="s">
        <v>1</v>
      </c>
    </row>
    <row r="277" spans="1:53" x14ac:dyDescent="0.2">
      <c r="A277" s="367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68"/>
      <c r="N277" s="355" t="s">
        <v>66</v>
      </c>
      <c r="O277" s="356"/>
      <c r="P277" s="356"/>
      <c r="Q277" s="356"/>
      <c r="R277" s="356"/>
      <c r="S277" s="356"/>
      <c r="T277" s="357"/>
      <c r="U277" s="37" t="s">
        <v>67</v>
      </c>
      <c r="V277" s="351">
        <f>IFERROR(V274/H274,"0")+IFERROR(V275/H275,"0")+IFERROR(V276/H276,"0")</f>
        <v>1.9607843137254903</v>
      </c>
      <c r="W277" s="351">
        <f>IFERROR(W274/H274,"0")+IFERROR(W275/H275,"0")+IFERROR(W276/H276,"0")</f>
        <v>2</v>
      </c>
      <c r="X277" s="351">
        <f>IFERROR(IF(X274="",0,X274),"0")+IFERROR(IF(X275="",0,X275),"0")+IFERROR(IF(X276="",0,X276),"0")</f>
        <v>1.506E-2</v>
      </c>
      <c r="Y277" s="352"/>
      <c r="Z277" s="352"/>
    </row>
    <row r="278" spans="1:53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68"/>
      <c r="N278" s="355" t="s">
        <v>66</v>
      </c>
      <c r="O278" s="356"/>
      <c r="P278" s="356"/>
      <c r="Q278" s="356"/>
      <c r="R278" s="356"/>
      <c r="S278" s="356"/>
      <c r="T278" s="357"/>
      <c r="U278" s="37" t="s">
        <v>65</v>
      </c>
      <c r="V278" s="351">
        <f>IFERROR(SUM(V274:V276),"0")</f>
        <v>5</v>
      </c>
      <c r="W278" s="351">
        <f>IFERROR(SUM(W274:W276),"0")</f>
        <v>5.0999999999999996</v>
      </c>
      <c r="X278" s="37"/>
      <c r="Y278" s="352"/>
      <c r="Z278" s="352"/>
    </row>
    <row r="279" spans="1:53" ht="14.25" customHeight="1" x14ac:dyDescent="0.25">
      <c r="A279" s="380" t="s">
        <v>417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44"/>
      <c r="Z279" s="344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3">
        <v>4680115881808</v>
      </c>
      <c r="E280" s="354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3">
        <v>4680115881822</v>
      </c>
      <c r="E281" s="354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4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3">
        <v>4680115880016</v>
      </c>
      <c r="E282" s="354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4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67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68"/>
      <c r="N283" s="355" t="s">
        <v>66</v>
      </c>
      <c r="O283" s="356"/>
      <c r="P283" s="356"/>
      <c r="Q283" s="356"/>
      <c r="R283" s="356"/>
      <c r="S283" s="356"/>
      <c r="T283" s="357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68"/>
      <c r="N284" s="355" t="s">
        <v>66</v>
      </c>
      <c r="O284" s="356"/>
      <c r="P284" s="356"/>
      <c r="Q284" s="356"/>
      <c r="R284" s="356"/>
      <c r="S284" s="356"/>
      <c r="T284" s="357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customHeight="1" x14ac:dyDescent="0.25">
      <c r="A285" s="358" t="s">
        <v>426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45"/>
      <c r="Z285" s="345"/>
    </row>
    <row r="286" spans="1:53" ht="14.25" customHeight="1" x14ac:dyDescent="0.25">
      <c r="A286" s="380" t="s">
        <v>105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44"/>
      <c r="Z286" s="344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3">
        <v>4607091387421</v>
      </c>
      <c r="E287" s="354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4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3">
        <v>4607091387421</v>
      </c>
      <c r="E288" s="354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4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4301011322</v>
      </c>
      <c r="D289" s="353">
        <v>4607091387452</v>
      </c>
      <c r="E289" s="354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4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4301011396</v>
      </c>
      <c r="D290" s="353">
        <v>4607091387452</v>
      </c>
      <c r="E290" s="354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4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4301011619</v>
      </c>
      <c r="D291" s="353">
        <v>4607091387452</v>
      </c>
      <c r="E291" s="354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4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3">
        <v>4607091385984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3">
        <v>4607091387438</v>
      </c>
      <c r="E293" s="354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3">
        <v>4607091387469</v>
      </c>
      <c r="E294" s="354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67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68"/>
      <c r="N295" s="355" t="s">
        <v>66</v>
      </c>
      <c r="O295" s="356"/>
      <c r="P295" s="356"/>
      <c r="Q295" s="356"/>
      <c r="R295" s="356"/>
      <c r="S295" s="356"/>
      <c r="T295" s="357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68"/>
      <c r="N296" s="355" t="s">
        <v>66</v>
      </c>
      <c r="O296" s="356"/>
      <c r="P296" s="356"/>
      <c r="Q296" s="356"/>
      <c r="R296" s="356"/>
      <c r="S296" s="356"/>
      <c r="T296" s="357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customHeight="1" x14ac:dyDescent="0.25">
      <c r="A297" s="380" t="s">
        <v>60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44"/>
      <c r="Z297" s="344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3">
        <v>4607091387292</v>
      </c>
      <c r="E298" s="354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4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3">
        <v>4607091387315</v>
      </c>
      <c r="E299" s="354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4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67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68"/>
      <c r="N300" s="355" t="s">
        <v>66</v>
      </c>
      <c r="O300" s="356"/>
      <c r="P300" s="356"/>
      <c r="Q300" s="356"/>
      <c r="R300" s="356"/>
      <c r="S300" s="356"/>
      <c r="T300" s="357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68"/>
      <c r="N301" s="355" t="s">
        <v>66</v>
      </c>
      <c r="O301" s="356"/>
      <c r="P301" s="356"/>
      <c r="Q301" s="356"/>
      <c r="R301" s="356"/>
      <c r="S301" s="356"/>
      <c r="T301" s="357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customHeight="1" x14ac:dyDescent="0.25">
      <c r="A302" s="358" t="s">
        <v>444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45"/>
      <c r="Z302" s="345"/>
    </row>
    <row r="303" spans="1:53" ht="14.25" customHeight="1" x14ac:dyDescent="0.25">
      <c r="A303" s="380" t="s">
        <v>60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3">
        <v>4607091383836</v>
      </c>
      <c r="E304" s="354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4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67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68"/>
      <c r="N305" s="355" t="s">
        <v>66</v>
      </c>
      <c r="O305" s="356"/>
      <c r="P305" s="356"/>
      <c r="Q305" s="356"/>
      <c r="R305" s="356"/>
      <c r="S305" s="356"/>
      <c r="T305" s="357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68"/>
      <c r="N306" s="355" t="s">
        <v>66</v>
      </c>
      <c r="O306" s="356"/>
      <c r="P306" s="356"/>
      <c r="Q306" s="356"/>
      <c r="R306" s="356"/>
      <c r="S306" s="356"/>
      <c r="T306" s="357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customHeight="1" x14ac:dyDescent="0.25">
      <c r="A307" s="380" t="s">
        <v>68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44"/>
      <c r="Z307" s="344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3">
        <v>4607091387919</v>
      </c>
      <c r="E308" s="354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3">
        <v>4680115883604</v>
      </c>
      <c r="E309" s="354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4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68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x14ac:dyDescent="0.2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68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customHeight="1" x14ac:dyDescent="0.25">
      <c r="A312" s="380" t="s">
        <v>198</v>
      </c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44"/>
      <c r="Z312" s="344"/>
    </row>
    <row r="313" spans="1:53" ht="27" customHeight="1" x14ac:dyDescent="0.25">
      <c r="A313" s="54" t="s">
        <v>451</v>
      </c>
      <c r="B313" s="54" t="s">
        <v>452</v>
      </c>
      <c r="C313" s="31">
        <v>4301060324</v>
      </c>
      <c r="D313" s="353">
        <v>4607091388831</v>
      </c>
      <c r="E313" s="354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7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68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x14ac:dyDescent="0.2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68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customHeight="1" x14ac:dyDescent="0.25">
      <c r="A316" s="380" t="s">
        <v>83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3">
        <v>4607091383102</v>
      </c>
      <c r="E317" s="354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4"/>
      <c r="S317" s="34"/>
      <c r="T317" s="34"/>
      <c r="U317" s="35" t="s">
        <v>65</v>
      </c>
      <c r="V317" s="349">
        <v>5</v>
      </c>
      <c r="W317" s="350">
        <f>IFERROR(IF(V317="",0,CEILING((V317/$H317),1)*$H317),"")</f>
        <v>5.0999999999999996</v>
      </c>
      <c r="X317" s="36">
        <f>IFERROR(IF(W317=0,"",ROUNDUP(W317/H317,0)*0.00753),"")</f>
        <v>1.506E-2</v>
      </c>
      <c r="Y317" s="56"/>
      <c r="Z317" s="57"/>
      <c r="AD317" s="58"/>
      <c r="BA317" s="235" t="s">
        <v>1</v>
      </c>
    </row>
    <row r="318" spans="1:53" x14ac:dyDescent="0.2">
      <c r="A318" s="367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68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1">
        <f>IFERROR(V317/H317,"0")</f>
        <v>1.9607843137254903</v>
      </c>
      <c r="W318" s="351">
        <f>IFERROR(W317/H317,"0")</f>
        <v>2</v>
      </c>
      <c r="X318" s="351">
        <f>IFERROR(IF(X317="",0,X317),"0")</f>
        <v>1.506E-2</v>
      </c>
      <c r="Y318" s="352"/>
      <c r="Z318" s="352"/>
    </row>
    <row r="319" spans="1:53" x14ac:dyDescent="0.2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68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1">
        <f>IFERROR(SUM(V317:V317),"0")</f>
        <v>5</v>
      </c>
      <c r="W319" s="351">
        <f>IFERROR(SUM(W317:W317),"0")</f>
        <v>5.0999999999999996</v>
      </c>
      <c r="X319" s="37"/>
      <c r="Y319" s="352"/>
      <c r="Z319" s="352"/>
    </row>
    <row r="320" spans="1:53" ht="27.75" customHeight="1" x14ac:dyDescent="0.2">
      <c r="A320" s="406" t="s">
        <v>455</v>
      </c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7"/>
      <c r="P320" s="407"/>
      <c r="Q320" s="407"/>
      <c r="R320" s="407"/>
      <c r="S320" s="407"/>
      <c r="T320" s="407"/>
      <c r="U320" s="407"/>
      <c r="V320" s="407"/>
      <c r="W320" s="407"/>
      <c r="X320" s="407"/>
      <c r="Y320" s="48"/>
      <c r="Z320" s="48"/>
    </row>
    <row r="321" spans="1:53" ht="16.5" customHeight="1" x14ac:dyDescent="0.25">
      <c r="A321" s="358" t="s">
        <v>456</v>
      </c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45"/>
      <c r="Z321" s="345"/>
    </row>
    <row r="322" spans="1:53" ht="14.25" customHeight="1" x14ac:dyDescent="0.25">
      <c r="A322" s="380" t="s">
        <v>68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44"/>
      <c r="Z322" s="344"/>
    </row>
    <row r="323" spans="1:53" ht="27" customHeight="1" x14ac:dyDescent="0.25">
      <c r="A323" s="54" t="s">
        <v>457</v>
      </c>
      <c r="B323" s="54" t="s">
        <v>458</v>
      </c>
      <c r="C323" s="31">
        <v>4301051292</v>
      </c>
      <c r="D323" s="353">
        <v>4607091383928</v>
      </c>
      <c r="E323" s="354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3"/>
      <c r="P323" s="363"/>
      <c r="Q323" s="363"/>
      <c r="R323" s="354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7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68"/>
      <c r="N324" s="355" t="s">
        <v>66</v>
      </c>
      <c r="O324" s="356"/>
      <c r="P324" s="356"/>
      <c r="Q324" s="356"/>
      <c r="R324" s="356"/>
      <c r="S324" s="356"/>
      <c r="T324" s="357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x14ac:dyDescent="0.2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68"/>
      <c r="N325" s="355" t="s">
        <v>66</v>
      </c>
      <c r="O325" s="356"/>
      <c r="P325" s="356"/>
      <c r="Q325" s="356"/>
      <c r="R325" s="356"/>
      <c r="S325" s="356"/>
      <c r="T325" s="357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customHeight="1" x14ac:dyDescent="0.2">
      <c r="A326" s="406" t="s">
        <v>459</v>
      </c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407"/>
      <c r="P326" s="407"/>
      <c r="Q326" s="407"/>
      <c r="R326" s="407"/>
      <c r="S326" s="407"/>
      <c r="T326" s="407"/>
      <c r="U326" s="407"/>
      <c r="V326" s="407"/>
      <c r="W326" s="407"/>
      <c r="X326" s="407"/>
      <c r="Y326" s="48"/>
      <c r="Z326" s="48"/>
    </row>
    <row r="327" spans="1:53" ht="16.5" customHeight="1" x14ac:dyDescent="0.25">
      <c r="A327" s="358" t="s">
        <v>460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45"/>
      <c r="Z327" s="345"/>
    </row>
    <row r="328" spans="1:53" ht="14.25" customHeight="1" x14ac:dyDescent="0.25">
      <c r="A328" s="380" t="s">
        <v>105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44"/>
      <c r="Z328" s="344"/>
    </row>
    <row r="329" spans="1:53" ht="27" customHeight="1" x14ac:dyDescent="0.25">
      <c r="A329" s="54" t="s">
        <v>461</v>
      </c>
      <c r="B329" s="54" t="s">
        <v>462</v>
      </c>
      <c r="C329" s="31">
        <v>4301011239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3"/>
      <c r="P329" s="363"/>
      <c r="Q329" s="363"/>
      <c r="R329" s="354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3">
        <v>4607091383997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4"/>
      <c r="S330" s="34"/>
      <c r="T330" s="34"/>
      <c r="U330" s="35" t="s">
        <v>65</v>
      </c>
      <c r="V330" s="349">
        <v>882</v>
      </c>
      <c r="W330" s="350">
        <f t="shared" si="17"/>
        <v>885</v>
      </c>
      <c r="X330" s="36">
        <f>IFERROR(IF(W330=0,"",ROUNDUP(W330/H330,0)*0.02175),"")</f>
        <v>1.28325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464</v>
      </c>
      <c r="B331" s="54" t="s">
        <v>465</v>
      </c>
      <c r="C331" s="31">
        <v>4301011240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3"/>
      <c r="P331" s="363"/>
      <c r="Q331" s="363"/>
      <c r="R331" s="354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3">
        <v>4607091384130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4"/>
      <c r="S332" s="34"/>
      <c r="T332" s="34"/>
      <c r="U332" s="35" t="s">
        <v>65</v>
      </c>
      <c r="V332" s="349">
        <v>668</v>
      </c>
      <c r="W332" s="350">
        <f t="shared" si="17"/>
        <v>675</v>
      </c>
      <c r="X332" s="36">
        <f>IFERROR(IF(W332=0,"",ROUNDUP(W332/H332,0)*0.02175),"")</f>
        <v>0.9787499999999999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468</v>
      </c>
      <c r="C333" s="31">
        <v>4301011238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3"/>
      <c r="P333" s="363"/>
      <c r="Q333" s="363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3">
        <v>4607091384147</v>
      </c>
      <c r="E334" s="354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4"/>
      <c r="S334" s="34"/>
      <c r="T334" s="34"/>
      <c r="U334" s="35" t="s">
        <v>65</v>
      </c>
      <c r="V334" s="349">
        <v>408</v>
      </c>
      <c r="W334" s="350">
        <f t="shared" si="17"/>
        <v>420</v>
      </c>
      <c r="X334" s="36">
        <f>IFERROR(IF(W334=0,"",ROUNDUP(W334/H334,0)*0.02175),"")</f>
        <v>0.60899999999999999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3">
        <v>4607091384154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3"/>
      <c r="P335" s="363"/>
      <c r="Q335" s="363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4301011332</v>
      </c>
      <c r="D336" s="353">
        <v>4607091384161</v>
      </c>
      <c r="E336" s="354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3"/>
      <c r="P336" s="363"/>
      <c r="Q336" s="363"/>
      <c r="R336" s="354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68"/>
      <c r="N337" s="355" t="s">
        <v>66</v>
      </c>
      <c r="O337" s="356"/>
      <c r="P337" s="356"/>
      <c r="Q337" s="356"/>
      <c r="R337" s="356"/>
      <c r="S337" s="356"/>
      <c r="T337" s="357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130.53333333333333</v>
      </c>
      <c r="W337" s="351">
        <f>IFERROR(W329/H329,"0")+IFERROR(W330/H330,"0")+IFERROR(W331/H331,"0")+IFERROR(W332/H332,"0")+IFERROR(W333/H333,"0")+IFERROR(W334/H334,"0")+IFERROR(W335/H335,"0")+IFERROR(W336/H336,"0")</f>
        <v>132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2.871</v>
      </c>
      <c r="Y337" s="352"/>
      <c r="Z337" s="352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68"/>
      <c r="N338" s="355" t="s">
        <v>66</v>
      </c>
      <c r="O338" s="356"/>
      <c r="P338" s="356"/>
      <c r="Q338" s="356"/>
      <c r="R338" s="356"/>
      <c r="S338" s="356"/>
      <c r="T338" s="357"/>
      <c r="U338" s="37" t="s">
        <v>65</v>
      </c>
      <c r="V338" s="351">
        <f>IFERROR(SUM(V329:V336),"0")</f>
        <v>1958</v>
      </c>
      <c r="W338" s="351">
        <f>IFERROR(SUM(W329:W336),"0")</f>
        <v>1980</v>
      </c>
      <c r="X338" s="37"/>
      <c r="Y338" s="352"/>
      <c r="Z338" s="352"/>
    </row>
    <row r="339" spans="1:53" ht="14.25" customHeight="1" x14ac:dyDescent="0.25">
      <c r="A339" s="380" t="s">
        <v>97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3">
        <v>4607091383980</v>
      </c>
      <c r="E340" s="354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3"/>
      <c r="P340" s="363"/>
      <c r="Q340" s="363"/>
      <c r="R340" s="354"/>
      <c r="S340" s="34"/>
      <c r="T340" s="34"/>
      <c r="U340" s="35" t="s">
        <v>65</v>
      </c>
      <c r="V340" s="349">
        <v>319</v>
      </c>
      <c r="W340" s="350">
        <f>IFERROR(IF(V340="",0,CEILING((V340/$H340),1)*$H340),"")</f>
        <v>330</v>
      </c>
      <c r="X340" s="36">
        <f>IFERROR(IF(W340=0,"",ROUNDUP(W340/H340,0)*0.02175),"")</f>
        <v>0.47849999999999998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476</v>
      </c>
      <c r="B341" s="54" t="s">
        <v>477</v>
      </c>
      <c r="C341" s="31">
        <v>4301020270</v>
      </c>
      <c r="D341" s="353">
        <v>4680115883314</v>
      </c>
      <c r="E341" s="354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3"/>
      <c r="P341" s="363"/>
      <c r="Q341" s="363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478</v>
      </c>
      <c r="B342" s="54" t="s">
        <v>479</v>
      </c>
      <c r="C342" s="31">
        <v>4301020179</v>
      </c>
      <c r="D342" s="353">
        <v>4607091384178</v>
      </c>
      <c r="E342" s="354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3"/>
      <c r="P342" s="363"/>
      <c r="Q342" s="363"/>
      <c r="R342" s="354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68"/>
      <c r="N343" s="355" t="s">
        <v>66</v>
      </c>
      <c r="O343" s="356"/>
      <c r="P343" s="356"/>
      <c r="Q343" s="356"/>
      <c r="R343" s="356"/>
      <c r="S343" s="356"/>
      <c r="T343" s="357"/>
      <c r="U343" s="37" t="s">
        <v>67</v>
      </c>
      <c r="V343" s="351">
        <f>IFERROR(V340/H340,"0")+IFERROR(V341/H341,"0")+IFERROR(V342/H342,"0")</f>
        <v>21.266666666666666</v>
      </c>
      <c r="W343" s="351">
        <f>IFERROR(W340/H340,"0")+IFERROR(W341/H341,"0")+IFERROR(W342/H342,"0")</f>
        <v>22</v>
      </c>
      <c r="X343" s="351">
        <f>IFERROR(IF(X340="",0,X340),"0")+IFERROR(IF(X341="",0,X341),"0")+IFERROR(IF(X342="",0,X342),"0")</f>
        <v>0.47849999999999998</v>
      </c>
      <c r="Y343" s="352"/>
      <c r="Z343" s="352"/>
    </row>
    <row r="344" spans="1:53" x14ac:dyDescent="0.2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68"/>
      <c r="N344" s="355" t="s">
        <v>66</v>
      </c>
      <c r="O344" s="356"/>
      <c r="P344" s="356"/>
      <c r="Q344" s="356"/>
      <c r="R344" s="356"/>
      <c r="S344" s="356"/>
      <c r="T344" s="357"/>
      <c r="U344" s="37" t="s">
        <v>65</v>
      </c>
      <c r="V344" s="351">
        <f>IFERROR(SUM(V340:V342),"0")</f>
        <v>319</v>
      </c>
      <c r="W344" s="351">
        <f>IFERROR(SUM(W340:W342),"0")</f>
        <v>330</v>
      </c>
      <c r="X344" s="37"/>
      <c r="Y344" s="352"/>
      <c r="Z344" s="352"/>
    </row>
    <row r="345" spans="1:53" ht="14.25" customHeight="1" x14ac:dyDescent="0.25">
      <c r="A345" s="380" t="s">
        <v>68</v>
      </c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44"/>
      <c r="Z345" s="344"/>
    </row>
    <row r="346" spans="1:53" ht="27" customHeight="1" x14ac:dyDescent="0.25">
      <c r="A346" s="54" t="s">
        <v>480</v>
      </c>
      <c r="B346" s="54" t="s">
        <v>481</v>
      </c>
      <c r="C346" s="31">
        <v>4301051560</v>
      </c>
      <c r="D346" s="353">
        <v>4607091383928</v>
      </c>
      <c r="E346" s="354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92" t="s">
        <v>482</v>
      </c>
      <c r="O346" s="363"/>
      <c r="P346" s="363"/>
      <c r="Q346" s="363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3">
        <v>4607091384260</v>
      </c>
      <c r="E347" s="354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3"/>
      <c r="P347" s="363"/>
      <c r="Q347" s="363"/>
      <c r="R347" s="354"/>
      <c r="S347" s="34"/>
      <c r="T347" s="34"/>
      <c r="U347" s="35" t="s">
        <v>65</v>
      </c>
      <c r="V347" s="349">
        <v>26</v>
      </c>
      <c r="W347" s="350">
        <f>IFERROR(IF(V347="",0,CEILING((V347/$H347),1)*$H347),"")</f>
        <v>31.2</v>
      </c>
      <c r="X347" s="36">
        <f>IFERROR(IF(W347=0,"",ROUNDUP(W347/H347,0)*0.02175),"")</f>
        <v>8.6999999999999994E-2</v>
      </c>
      <c r="Y347" s="56"/>
      <c r="Z347" s="57"/>
      <c r="AD347" s="58"/>
      <c r="BA347" s="249" t="s">
        <v>1</v>
      </c>
    </row>
    <row r="348" spans="1:53" x14ac:dyDescent="0.2">
      <c r="A348" s="367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68"/>
      <c r="N348" s="355" t="s">
        <v>66</v>
      </c>
      <c r="O348" s="356"/>
      <c r="P348" s="356"/>
      <c r="Q348" s="356"/>
      <c r="R348" s="356"/>
      <c r="S348" s="356"/>
      <c r="T348" s="357"/>
      <c r="U348" s="37" t="s">
        <v>67</v>
      </c>
      <c r="V348" s="351">
        <f>IFERROR(V346/H346,"0")+IFERROR(V347/H347,"0")</f>
        <v>3.3333333333333335</v>
      </c>
      <c r="W348" s="351">
        <f>IFERROR(W346/H346,"0")+IFERROR(W347/H347,"0")</f>
        <v>4</v>
      </c>
      <c r="X348" s="351">
        <f>IFERROR(IF(X346="",0,X346),"0")+IFERROR(IF(X347="",0,X347),"0")</f>
        <v>8.6999999999999994E-2</v>
      </c>
      <c r="Y348" s="352"/>
      <c r="Z348" s="352"/>
    </row>
    <row r="349" spans="1:53" x14ac:dyDescent="0.2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68"/>
      <c r="N349" s="355" t="s">
        <v>66</v>
      </c>
      <c r="O349" s="356"/>
      <c r="P349" s="356"/>
      <c r="Q349" s="356"/>
      <c r="R349" s="356"/>
      <c r="S349" s="356"/>
      <c r="T349" s="357"/>
      <c r="U349" s="37" t="s">
        <v>65</v>
      </c>
      <c r="V349" s="351">
        <f>IFERROR(SUM(V346:V347),"0")</f>
        <v>26</v>
      </c>
      <c r="W349" s="351">
        <f>IFERROR(SUM(W346:W347),"0")</f>
        <v>31.2</v>
      </c>
      <c r="X349" s="37"/>
      <c r="Y349" s="352"/>
      <c r="Z349" s="352"/>
    </row>
    <row r="350" spans="1:53" ht="14.25" customHeight="1" x14ac:dyDescent="0.25">
      <c r="A350" s="380" t="s">
        <v>198</v>
      </c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3">
        <v>4607091384673</v>
      </c>
      <c r="E351" s="354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3"/>
      <c r="P351" s="363"/>
      <c r="Q351" s="363"/>
      <c r="R351" s="354"/>
      <c r="S351" s="34"/>
      <c r="T351" s="34"/>
      <c r="U351" s="35" t="s">
        <v>65</v>
      </c>
      <c r="V351" s="349">
        <v>0</v>
      </c>
      <c r="W351" s="350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x14ac:dyDescent="0.2">
      <c r="A352" s="367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68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1">
        <f>IFERROR(V351/H351,"0")</f>
        <v>0</v>
      </c>
      <c r="W352" s="351">
        <f>IFERROR(W351/H351,"0")</f>
        <v>0</v>
      </c>
      <c r="X352" s="351">
        <f>IFERROR(IF(X351="",0,X351),"0")</f>
        <v>0</v>
      </c>
      <c r="Y352" s="352"/>
      <c r="Z352" s="352"/>
    </row>
    <row r="353" spans="1:53" x14ac:dyDescent="0.2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68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1">
        <f>IFERROR(SUM(V351:V351),"0")</f>
        <v>0</v>
      </c>
      <c r="W353" s="351">
        <f>IFERROR(SUM(W351:W351),"0")</f>
        <v>0</v>
      </c>
      <c r="X353" s="37"/>
      <c r="Y353" s="352"/>
      <c r="Z353" s="352"/>
    </row>
    <row r="354" spans="1:53" ht="16.5" customHeight="1" x14ac:dyDescent="0.25">
      <c r="A354" s="358" t="s">
        <v>487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45"/>
      <c r="Z354" s="345"/>
    </row>
    <row r="355" spans="1:53" ht="14.25" customHeight="1" x14ac:dyDescent="0.25">
      <c r="A355" s="380" t="s">
        <v>105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44"/>
      <c r="Z355" s="344"/>
    </row>
    <row r="356" spans="1:53" ht="37.5" customHeight="1" x14ac:dyDescent="0.25">
      <c r="A356" s="54" t="s">
        <v>488</v>
      </c>
      <c r="B356" s="54" t="s">
        <v>489</v>
      </c>
      <c r="C356" s="31">
        <v>4301011324</v>
      </c>
      <c r="D356" s="353">
        <v>4607091384185</v>
      </c>
      <c r="E356" s="354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3"/>
      <c r="P356" s="363"/>
      <c r="Q356" s="363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490</v>
      </c>
      <c r="B357" s="54" t="s">
        <v>491</v>
      </c>
      <c r="C357" s="31">
        <v>4301011312</v>
      </c>
      <c r="D357" s="353">
        <v>4607091384192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3"/>
      <c r="P357" s="363"/>
      <c r="Q357" s="363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492</v>
      </c>
      <c r="B358" s="54" t="s">
        <v>493</v>
      </c>
      <c r="C358" s="31">
        <v>4301011483</v>
      </c>
      <c r="D358" s="353">
        <v>4680115881907</v>
      </c>
      <c r="E358" s="354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3"/>
      <c r="P358" s="363"/>
      <c r="Q358" s="363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4301011655</v>
      </c>
      <c r="D359" s="353">
        <v>4680115883925</v>
      </c>
      <c r="E359" s="354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3"/>
      <c r="P359" s="363"/>
      <c r="Q359" s="363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4301011303</v>
      </c>
      <c r="D360" s="353">
        <v>4607091384680</v>
      </c>
      <c r="E360" s="354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3"/>
      <c r="P360" s="363"/>
      <c r="Q360" s="363"/>
      <c r="R360" s="354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7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68"/>
      <c r="N361" s="355" t="s">
        <v>66</v>
      </c>
      <c r="O361" s="356"/>
      <c r="P361" s="356"/>
      <c r="Q361" s="356"/>
      <c r="R361" s="356"/>
      <c r="S361" s="356"/>
      <c r="T361" s="357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x14ac:dyDescent="0.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68"/>
      <c r="N362" s="355" t="s">
        <v>66</v>
      </c>
      <c r="O362" s="356"/>
      <c r="P362" s="356"/>
      <c r="Q362" s="356"/>
      <c r="R362" s="356"/>
      <c r="S362" s="356"/>
      <c r="T362" s="357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customHeight="1" x14ac:dyDescent="0.25">
      <c r="A363" s="380" t="s">
        <v>60</v>
      </c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3">
        <v>4607091384802</v>
      </c>
      <c r="E364" s="354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4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3"/>
      <c r="P364" s="363"/>
      <c r="Q364" s="363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500</v>
      </c>
      <c r="B365" s="54" t="s">
        <v>501</v>
      </c>
      <c r="C365" s="31">
        <v>4301031140</v>
      </c>
      <c r="D365" s="353">
        <v>4607091384826</v>
      </c>
      <c r="E365" s="354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3"/>
      <c r="P365" s="363"/>
      <c r="Q365" s="363"/>
      <c r="R365" s="354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7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68"/>
      <c r="N366" s="355" t="s">
        <v>66</v>
      </c>
      <c r="O366" s="356"/>
      <c r="P366" s="356"/>
      <c r="Q366" s="356"/>
      <c r="R366" s="356"/>
      <c r="S366" s="356"/>
      <c r="T366" s="357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68"/>
      <c r="N367" s="355" t="s">
        <v>66</v>
      </c>
      <c r="O367" s="356"/>
      <c r="P367" s="356"/>
      <c r="Q367" s="356"/>
      <c r="R367" s="356"/>
      <c r="S367" s="356"/>
      <c r="T367" s="357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customHeight="1" x14ac:dyDescent="0.25">
      <c r="A368" s="380" t="s">
        <v>68</v>
      </c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3">
        <v>4607091384246</v>
      </c>
      <c r="E369" s="354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3"/>
      <c r="P369" s="363"/>
      <c r="Q369" s="363"/>
      <c r="R369" s="354"/>
      <c r="S369" s="34"/>
      <c r="T369" s="34"/>
      <c r="U369" s="35" t="s">
        <v>65</v>
      </c>
      <c r="V369" s="349">
        <v>339</v>
      </c>
      <c r="W369" s="350">
        <f>IFERROR(IF(V369="",0,CEILING((V369/$H369),1)*$H369),"")</f>
        <v>343.2</v>
      </c>
      <c r="X369" s="36">
        <f>IFERROR(IF(W369=0,"",ROUNDUP(W369/H369,0)*0.02175),"")</f>
        <v>0.95699999999999996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504</v>
      </c>
      <c r="B370" s="54" t="s">
        <v>505</v>
      </c>
      <c r="C370" s="31">
        <v>4301051445</v>
      </c>
      <c r="D370" s="353">
        <v>4680115881976</v>
      </c>
      <c r="E370" s="354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3"/>
      <c r="P370" s="363"/>
      <c r="Q370" s="363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4301051297</v>
      </c>
      <c r="D371" s="353">
        <v>4607091384253</v>
      </c>
      <c r="E371" s="354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3"/>
      <c r="P371" s="363"/>
      <c r="Q371" s="363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4301051444</v>
      </c>
      <c r="D372" s="353">
        <v>4680115881969</v>
      </c>
      <c r="E372" s="354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3"/>
      <c r="P372" s="363"/>
      <c r="Q372" s="363"/>
      <c r="R372" s="354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68"/>
      <c r="N373" s="355" t="s">
        <v>66</v>
      </c>
      <c r="O373" s="356"/>
      <c r="P373" s="356"/>
      <c r="Q373" s="356"/>
      <c r="R373" s="356"/>
      <c r="S373" s="356"/>
      <c r="T373" s="357"/>
      <c r="U373" s="37" t="s">
        <v>67</v>
      </c>
      <c r="V373" s="351">
        <f>IFERROR(V369/H369,"0")+IFERROR(V370/H370,"0")+IFERROR(V371/H371,"0")+IFERROR(V372/H372,"0")</f>
        <v>43.46153846153846</v>
      </c>
      <c r="W373" s="351">
        <f>IFERROR(W369/H369,"0")+IFERROR(W370/H370,"0")+IFERROR(W371/H371,"0")+IFERROR(W372/H372,"0")</f>
        <v>44</v>
      </c>
      <c r="X373" s="351">
        <f>IFERROR(IF(X369="",0,X369),"0")+IFERROR(IF(X370="",0,X370),"0")+IFERROR(IF(X371="",0,X371),"0")+IFERROR(IF(X372="",0,X372),"0")</f>
        <v>0.95699999999999996</v>
      </c>
      <c r="Y373" s="352"/>
      <c r="Z373" s="352"/>
    </row>
    <row r="374" spans="1:53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68"/>
      <c r="N374" s="355" t="s">
        <v>66</v>
      </c>
      <c r="O374" s="356"/>
      <c r="P374" s="356"/>
      <c r="Q374" s="356"/>
      <c r="R374" s="356"/>
      <c r="S374" s="356"/>
      <c r="T374" s="357"/>
      <c r="U374" s="37" t="s">
        <v>65</v>
      </c>
      <c r="V374" s="351">
        <f>IFERROR(SUM(V369:V372),"0")</f>
        <v>339</v>
      </c>
      <c r="W374" s="351">
        <f>IFERROR(SUM(W369:W372),"0")</f>
        <v>343.2</v>
      </c>
      <c r="X374" s="37"/>
      <c r="Y374" s="352"/>
      <c r="Z374" s="352"/>
    </row>
    <row r="375" spans="1:53" ht="14.25" customHeight="1" x14ac:dyDescent="0.25">
      <c r="A375" s="380" t="s">
        <v>198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44"/>
      <c r="Z375" s="344"/>
    </row>
    <row r="376" spans="1:53" ht="27" customHeight="1" x14ac:dyDescent="0.25">
      <c r="A376" s="54" t="s">
        <v>510</v>
      </c>
      <c r="B376" s="54" t="s">
        <v>511</v>
      </c>
      <c r="C376" s="31">
        <v>4301060322</v>
      </c>
      <c r="D376" s="353">
        <v>4607091389357</v>
      </c>
      <c r="E376" s="354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3"/>
      <c r="P376" s="363"/>
      <c r="Q376" s="363"/>
      <c r="R376" s="354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7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68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x14ac:dyDescent="0.2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68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customHeight="1" x14ac:dyDescent="0.2">
      <c r="A379" s="406" t="s">
        <v>512</v>
      </c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  <c r="V379" s="407"/>
      <c r="W379" s="407"/>
      <c r="X379" s="407"/>
      <c r="Y379" s="48"/>
      <c r="Z379" s="48"/>
    </row>
    <row r="380" spans="1:53" ht="16.5" customHeight="1" x14ac:dyDescent="0.25">
      <c r="A380" s="358" t="s">
        <v>513</v>
      </c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45"/>
      <c r="Z380" s="345"/>
    </row>
    <row r="381" spans="1:53" ht="14.25" customHeight="1" x14ac:dyDescent="0.25">
      <c r="A381" s="380" t="s">
        <v>105</v>
      </c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44"/>
      <c r="Z381" s="344"/>
    </row>
    <row r="382" spans="1:53" ht="27" customHeight="1" x14ac:dyDescent="0.25">
      <c r="A382" s="54" t="s">
        <v>514</v>
      </c>
      <c r="B382" s="54" t="s">
        <v>515</v>
      </c>
      <c r="C382" s="31">
        <v>4301011428</v>
      </c>
      <c r="D382" s="353">
        <v>4607091389708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3"/>
      <c r="P382" s="363"/>
      <c r="Q382" s="363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516</v>
      </c>
      <c r="B383" s="54" t="s">
        <v>517</v>
      </c>
      <c r="C383" s="31">
        <v>4301011427</v>
      </c>
      <c r="D383" s="353">
        <v>4607091389692</v>
      </c>
      <c r="E383" s="354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3"/>
      <c r="P383" s="363"/>
      <c r="Q383" s="363"/>
      <c r="R383" s="354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7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68"/>
      <c r="N384" s="355" t="s">
        <v>66</v>
      </c>
      <c r="O384" s="356"/>
      <c r="P384" s="356"/>
      <c r="Q384" s="356"/>
      <c r="R384" s="356"/>
      <c r="S384" s="356"/>
      <c r="T384" s="357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x14ac:dyDescent="0.2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68"/>
      <c r="N385" s="355" t="s">
        <v>66</v>
      </c>
      <c r="O385" s="356"/>
      <c r="P385" s="356"/>
      <c r="Q385" s="356"/>
      <c r="R385" s="356"/>
      <c r="S385" s="356"/>
      <c r="T385" s="357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customHeight="1" x14ac:dyDescent="0.25">
      <c r="A386" s="380" t="s">
        <v>60</v>
      </c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3">
        <v>4607091389753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3"/>
      <c r="P387" s="363"/>
      <c r="Q387" s="363"/>
      <c r="R387" s="354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520</v>
      </c>
      <c r="B388" s="54" t="s">
        <v>521</v>
      </c>
      <c r="C388" s="31">
        <v>4301031174</v>
      </c>
      <c r="D388" s="353">
        <v>4607091389760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3"/>
      <c r="P388" s="363"/>
      <c r="Q388" s="363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3">
        <v>4607091389746</v>
      </c>
      <c r="E389" s="354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3"/>
      <c r="P389" s="363"/>
      <c r="Q389" s="363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524</v>
      </c>
      <c r="B390" s="54" t="s">
        <v>525</v>
      </c>
      <c r="C390" s="31">
        <v>4301031236</v>
      </c>
      <c r="D390" s="353">
        <v>4680115882928</v>
      </c>
      <c r="E390" s="354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3"/>
      <c r="P390" s="363"/>
      <c r="Q390" s="363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3">
        <v>4680115883147</v>
      </c>
      <c r="E391" s="354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3"/>
      <c r="P391" s="363"/>
      <c r="Q391" s="363"/>
      <c r="R391" s="354"/>
      <c r="S391" s="34"/>
      <c r="T391" s="34"/>
      <c r="U391" s="35" t="s">
        <v>65</v>
      </c>
      <c r="V391" s="349">
        <v>5</v>
      </c>
      <c r="W391" s="350">
        <f t="shared" si="18"/>
        <v>5.04</v>
      </c>
      <c r="X391" s="36">
        <f t="shared" ref="X391:X399" si="19">IFERROR(IF(W391=0,"",ROUNDUP(W391/H391,0)*0.00502),"")</f>
        <v>1.506E-2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4301031178</v>
      </c>
      <c r="D392" s="353">
        <v>4607091384338</v>
      </c>
      <c r="E392" s="354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3"/>
      <c r="P392" s="363"/>
      <c r="Q392" s="363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4301031254</v>
      </c>
      <c r="D393" s="353">
        <v>4680115883154</v>
      </c>
      <c r="E393" s="354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3"/>
      <c r="P393" s="363"/>
      <c r="Q393" s="363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3">
        <v>4607091389524</v>
      </c>
      <c r="E394" s="354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3"/>
      <c r="P394" s="363"/>
      <c r="Q394" s="363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4301031258</v>
      </c>
      <c r="D395" s="353">
        <v>4680115883161</v>
      </c>
      <c r="E395" s="354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3"/>
      <c r="P395" s="363"/>
      <c r="Q395" s="363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4301031170</v>
      </c>
      <c r="D396" s="353">
        <v>4607091384345</v>
      </c>
      <c r="E396" s="354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3"/>
      <c r="P396" s="363"/>
      <c r="Q396" s="363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4301031256</v>
      </c>
      <c r="D397" s="353">
        <v>4680115883178</v>
      </c>
      <c r="E397" s="354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3"/>
      <c r="P397" s="363"/>
      <c r="Q397" s="363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3">
        <v>4607091389531</v>
      </c>
      <c r="E398" s="354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3"/>
      <c r="P398" s="363"/>
      <c r="Q398" s="363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4301031255</v>
      </c>
      <c r="D399" s="353">
        <v>4680115883185</v>
      </c>
      <c r="E399" s="354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3"/>
      <c r="P399" s="363"/>
      <c r="Q399" s="363"/>
      <c r="R399" s="354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68"/>
      <c r="N400" s="355" t="s">
        <v>66</v>
      </c>
      <c r="O400" s="356"/>
      <c r="P400" s="356"/>
      <c r="Q400" s="356"/>
      <c r="R400" s="356"/>
      <c r="S400" s="356"/>
      <c r="T400" s="357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2.9761904761904763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3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1.506E-2</v>
      </c>
      <c r="Y400" s="352"/>
      <c r="Z400" s="352"/>
    </row>
    <row r="401" spans="1:53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68"/>
      <c r="N401" s="355" t="s">
        <v>66</v>
      </c>
      <c r="O401" s="356"/>
      <c r="P401" s="356"/>
      <c r="Q401" s="356"/>
      <c r="R401" s="356"/>
      <c r="S401" s="356"/>
      <c r="T401" s="357"/>
      <c r="U401" s="37" t="s">
        <v>65</v>
      </c>
      <c r="V401" s="351">
        <f>IFERROR(SUM(V387:V399),"0")</f>
        <v>5</v>
      </c>
      <c r="W401" s="351">
        <f>IFERROR(SUM(W387:W399),"0")</f>
        <v>5.04</v>
      </c>
      <c r="X401" s="37"/>
      <c r="Y401" s="352"/>
      <c r="Z401" s="352"/>
    </row>
    <row r="402" spans="1:53" ht="14.25" customHeight="1" x14ac:dyDescent="0.25">
      <c r="A402" s="380" t="s">
        <v>68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3">
        <v>4607091389685</v>
      </c>
      <c r="E403" s="354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3"/>
      <c r="P403" s="363"/>
      <c r="Q403" s="363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546</v>
      </c>
      <c r="B404" s="54" t="s">
        <v>547</v>
      </c>
      <c r="C404" s="31">
        <v>4301051431</v>
      </c>
      <c r="D404" s="353">
        <v>4607091389654</v>
      </c>
      <c r="E404" s="354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3"/>
      <c r="P404" s="363"/>
      <c r="Q404" s="363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4301051284</v>
      </c>
      <c r="D405" s="353">
        <v>4607091384352</v>
      </c>
      <c r="E405" s="354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3"/>
      <c r="P405" s="363"/>
      <c r="Q405" s="363"/>
      <c r="R405" s="354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4301051257</v>
      </c>
      <c r="D406" s="353">
        <v>4607091389661</v>
      </c>
      <c r="E406" s="354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3"/>
      <c r="P406" s="363"/>
      <c r="Q406" s="363"/>
      <c r="R406" s="354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7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68"/>
      <c r="N407" s="355" t="s">
        <v>66</v>
      </c>
      <c r="O407" s="356"/>
      <c r="P407" s="356"/>
      <c r="Q407" s="356"/>
      <c r="R407" s="356"/>
      <c r="S407" s="356"/>
      <c r="T407" s="357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68"/>
      <c r="N408" s="355" t="s">
        <v>66</v>
      </c>
      <c r="O408" s="356"/>
      <c r="P408" s="356"/>
      <c r="Q408" s="356"/>
      <c r="R408" s="356"/>
      <c r="S408" s="356"/>
      <c r="T408" s="357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customHeight="1" x14ac:dyDescent="0.25">
      <c r="A409" s="380" t="s">
        <v>198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44"/>
      <c r="Z409" s="344"/>
    </row>
    <row r="410" spans="1:53" ht="27" customHeight="1" x14ac:dyDescent="0.25">
      <c r="A410" s="54" t="s">
        <v>552</v>
      </c>
      <c r="B410" s="54" t="s">
        <v>553</v>
      </c>
      <c r="C410" s="31">
        <v>4301060352</v>
      </c>
      <c r="D410" s="353">
        <v>4680115881648</v>
      </c>
      <c r="E410" s="354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3"/>
      <c r="P410" s="363"/>
      <c r="Q410" s="363"/>
      <c r="R410" s="354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7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68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x14ac:dyDescent="0.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68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customHeight="1" x14ac:dyDescent="0.25">
      <c r="A413" s="380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44"/>
      <c r="Z413" s="344"/>
    </row>
    <row r="414" spans="1:53" ht="27" customHeight="1" x14ac:dyDescent="0.25">
      <c r="A414" s="54" t="s">
        <v>554</v>
      </c>
      <c r="B414" s="54" t="s">
        <v>555</v>
      </c>
      <c r="C414" s="31">
        <v>4301032045</v>
      </c>
      <c r="D414" s="353">
        <v>4680115884335</v>
      </c>
      <c r="E414" s="354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3"/>
      <c r="P414" s="363"/>
      <c r="Q414" s="363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558</v>
      </c>
      <c r="B415" s="54" t="s">
        <v>559</v>
      </c>
      <c r="C415" s="31">
        <v>4301032047</v>
      </c>
      <c r="D415" s="353">
        <v>4680115884342</v>
      </c>
      <c r="E415" s="354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3"/>
      <c r="P415" s="363"/>
      <c r="Q415" s="363"/>
      <c r="R415" s="354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4301170011</v>
      </c>
      <c r="D416" s="353">
        <v>4680115884113</v>
      </c>
      <c r="E416" s="354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3"/>
      <c r="P416" s="363"/>
      <c r="Q416" s="363"/>
      <c r="R416" s="354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7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68"/>
      <c r="N417" s="355" t="s">
        <v>66</v>
      </c>
      <c r="O417" s="356"/>
      <c r="P417" s="356"/>
      <c r="Q417" s="356"/>
      <c r="R417" s="356"/>
      <c r="S417" s="356"/>
      <c r="T417" s="357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x14ac:dyDescent="0.2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68"/>
      <c r="N418" s="355" t="s">
        <v>66</v>
      </c>
      <c r="O418" s="356"/>
      <c r="P418" s="356"/>
      <c r="Q418" s="356"/>
      <c r="R418" s="356"/>
      <c r="S418" s="356"/>
      <c r="T418" s="357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customHeight="1" x14ac:dyDescent="0.25">
      <c r="A419" s="358" t="s">
        <v>562</v>
      </c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45"/>
      <c r="Z419" s="345"/>
    </row>
    <row r="420" spans="1:53" ht="14.25" customHeight="1" x14ac:dyDescent="0.25">
      <c r="A420" s="380" t="s">
        <v>97</v>
      </c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44"/>
      <c r="Z420" s="344"/>
    </row>
    <row r="421" spans="1:53" ht="27" customHeight="1" x14ac:dyDescent="0.25">
      <c r="A421" s="54" t="s">
        <v>563</v>
      </c>
      <c r="B421" s="54" t="s">
        <v>564</v>
      </c>
      <c r="C421" s="31">
        <v>4301020214</v>
      </c>
      <c r="D421" s="353">
        <v>4607091389388</v>
      </c>
      <c r="E421" s="354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3"/>
      <c r="P421" s="363"/>
      <c r="Q421" s="363"/>
      <c r="R421" s="354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565</v>
      </c>
      <c r="B422" s="54" t="s">
        <v>566</v>
      </c>
      <c r="C422" s="31">
        <v>4301020185</v>
      </c>
      <c r="D422" s="353">
        <v>4607091389364</v>
      </c>
      <c r="E422" s="354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3"/>
      <c r="P422" s="363"/>
      <c r="Q422" s="363"/>
      <c r="R422" s="354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7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68"/>
      <c r="N423" s="355" t="s">
        <v>66</v>
      </c>
      <c r="O423" s="356"/>
      <c r="P423" s="356"/>
      <c r="Q423" s="356"/>
      <c r="R423" s="356"/>
      <c r="S423" s="356"/>
      <c r="T423" s="357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68"/>
      <c r="N424" s="355" t="s">
        <v>66</v>
      </c>
      <c r="O424" s="356"/>
      <c r="P424" s="356"/>
      <c r="Q424" s="356"/>
      <c r="R424" s="356"/>
      <c r="S424" s="356"/>
      <c r="T424" s="357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customHeight="1" x14ac:dyDescent="0.25">
      <c r="A425" s="380" t="s">
        <v>60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3">
        <v>4607091389739</v>
      </c>
      <c r="E426" s="354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3"/>
      <c r="P426" s="363"/>
      <c r="Q426" s="363"/>
      <c r="R426" s="354"/>
      <c r="S426" s="34"/>
      <c r="T426" s="34"/>
      <c r="U426" s="35" t="s">
        <v>65</v>
      </c>
      <c r="V426" s="349">
        <v>0</v>
      </c>
      <c r="W426" s="350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569</v>
      </c>
      <c r="B427" s="54" t="s">
        <v>570</v>
      </c>
      <c r="C427" s="31">
        <v>4301031247</v>
      </c>
      <c r="D427" s="353">
        <v>4680115883048</v>
      </c>
      <c r="E427" s="354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3"/>
      <c r="P427" s="363"/>
      <c r="Q427" s="363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4301031176</v>
      </c>
      <c r="D428" s="353">
        <v>4607091389425</v>
      </c>
      <c r="E428" s="354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3"/>
      <c r="P428" s="363"/>
      <c r="Q428" s="363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4301031215</v>
      </c>
      <c r="D429" s="353">
        <v>4680115882911</v>
      </c>
      <c r="E429" s="354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3"/>
      <c r="P429" s="363"/>
      <c r="Q429" s="363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4301031167</v>
      </c>
      <c r="D430" s="353">
        <v>4680115880771</v>
      </c>
      <c r="E430" s="354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3"/>
      <c r="P430" s="363"/>
      <c r="Q430" s="363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4301031173</v>
      </c>
      <c r="D431" s="353">
        <v>4607091389500</v>
      </c>
      <c r="E431" s="354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3"/>
      <c r="P431" s="363"/>
      <c r="Q431" s="363"/>
      <c r="R431" s="354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4301031103</v>
      </c>
      <c r="D432" s="353">
        <v>4680115881983</v>
      </c>
      <c r="E432" s="354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3"/>
      <c r="P432" s="363"/>
      <c r="Q432" s="363"/>
      <c r="R432" s="354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68"/>
      <c r="N433" s="355" t="s">
        <v>66</v>
      </c>
      <c r="O433" s="356"/>
      <c r="P433" s="356"/>
      <c r="Q433" s="356"/>
      <c r="R433" s="356"/>
      <c r="S433" s="356"/>
      <c r="T433" s="357"/>
      <c r="U433" s="37" t="s">
        <v>67</v>
      </c>
      <c r="V433" s="351">
        <f>IFERROR(V426/H426,"0")+IFERROR(V427/H427,"0")+IFERROR(V428/H428,"0")+IFERROR(V429/H429,"0")+IFERROR(V430/H430,"0")+IFERROR(V431/H431,"0")+IFERROR(V432/H432,"0")</f>
        <v>0</v>
      </c>
      <c r="W433" s="351">
        <f>IFERROR(W426/H426,"0")+IFERROR(W427/H427,"0")+IFERROR(W428/H428,"0")+IFERROR(W429/H429,"0")+IFERROR(W430/H430,"0")+IFERROR(W431/H431,"0")+IFERROR(W432/H432,"0")</f>
        <v>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52"/>
      <c r="Z433" s="352"/>
    </row>
    <row r="434" spans="1:53" x14ac:dyDescent="0.2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68"/>
      <c r="N434" s="355" t="s">
        <v>66</v>
      </c>
      <c r="O434" s="356"/>
      <c r="P434" s="356"/>
      <c r="Q434" s="356"/>
      <c r="R434" s="356"/>
      <c r="S434" s="356"/>
      <c r="T434" s="357"/>
      <c r="U434" s="37" t="s">
        <v>65</v>
      </c>
      <c r="V434" s="351">
        <f>IFERROR(SUM(V426:V432),"0")</f>
        <v>0</v>
      </c>
      <c r="W434" s="351">
        <f>IFERROR(SUM(W426:W432),"0")</f>
        <v>0</v>
      </c>
      <c r="X434" s="37"/>
      <c r="Y434" s="352"/>
      <c r="Z434" s="352"/>
    </row>
    <row r="435" spans="1:53" ht="14.25" customHeight="1" x14ac:dyDescent="0.25">
      <c r="A435" s="380" t="s">
        <v>92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44"/>
      <c r="Z435" s="344"/>
    </row>
    <row r="436" spans="1:53" ht="27" customHeight="1" x14ac:dyDescent="0.25">
      <c r="A436" s="54" t="s">
        <v>581</v>
      </c>
      <c r="B436" s="54" t="s">
        <v>582</v>
      </c>
      <c r="C436" s="31">
        <v>4301170010</v>
      </c>
      <c r="D436" s="353">
        <v>4680115884090</v>
      </c>
      <c r="E436" s="354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3"/>
      <c r="P436" s="363"/>
      <c r="Q436" s="363"/>
      <c r="R436" s="354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7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68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x14ac:dyDescent="0.2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68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customHeight="1" x14ac:dyDescent="0.25">
      <c r="A439" s="380" t="s">
        <v>583</v>
      </c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44"/>
      <c r="Z439" s="344"/>
    </row>
    <row r="440" spans="1:53" ht="27" customHeight="1" x14ac:dyDescent="0.25">
      <c r="A440" s="54" t="s">
        <v>584</v>
      </c>
      <c r="B440" s="54" t="s">
        <v>585</v>
      </c>
      <c r="C440" s="31">
        <v>4301040357</v>
      </c>
      <c r="D440" s="353">
        <v>4680115884564</v>
      </c>
      <c r="E440" s="354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3"/>
      <c r="P440" s="363"/>
      <c r="Q440" s="363"/>
      <c r="R440" s="354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7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68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x14ac:dyDescent="0.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68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customHeight="1" x14ac:dyDescent="0.2">
      <c r="A443" s="406" t="s">
        <v>586</v>
      </c>
      <c r="B443" s="407"/>
      <c r="C443" s="407"/>
      <c r="D443" s="407"/>
      <c r="E443" s="407"/>
      <c r="F443" s="407"/>
      <c r="G443" s="407"/>
      <c r="H443" s="407"/>
      <c r="I443" s="407"/>
      <c r="J443" s="407"/>
      <c r="K443" s="407"/>
      <c r="L443" s="407"/>
      <c r="M443" s="407"/>
      <c r="N443" s="407"/>
      <c r="O443" s="407"/>
      <c r="P443" s="407"/>
      <c r="Q443" s="407"/>
      <c r="R443" s="407"/>
      <c r="S443" s="407"/>
      <c r="T443" s="407"/>
      <c r="U443" s="407"/>
      <c r="V443" s="407"/>
      <c r="W443" s="407"/>
      <c r="X443" s="407"/>
      <c r="Y443" s="48"/>
      <c r="Z443" s="48"/>
    </row>
    <row r="444" spans="1:53" ht="16.5" customHeight="1" x14ac:dyDescent="0.25">
      <c r="A444" s="358" t="s">
        <v>586</v>
      </c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45"/>
      <c r="Z444" s="345"/>
    </row>
    <row r="445" spans="1:53" ht="14.25" customHeight="1" x14ac:dyDescent="0.25">
      <c r="A445" s="380" t="s">
        <v>105</v>
      </c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3">
        <v>4607091389067</v>
      </c>
      <c r="E446" s="354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3"/>
      <c r="P446" s="363"/>
      <c r="Q446" s="363"/>
      <c r="R446" s="354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587</v>
      </c>
      <c r="B447" s="54" t="s">
        <v>589</v>
      </c>
      <c r="C447" s="31">
        <v>4301011795</v>
      </c>
      <c r="D447" s="353">
        <v>4607091389067</v>
      </c>
      <c r="E447" s="354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590</v>
      </c>
      <c r="O447" s="363"/>
      <c r="P447" s="363"/>
      <c r="Q447" s="363"/>
      <c r="R447" s="354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3">
        <v>4607091383522</v>
      </c>
      <c r="E448" s="354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3"/>
      <c r="P448" s="363"/>
      <c r="Q448" s="363"/>
      <c r="R448" s="354"/>
      <c r="S448" s="34"/>
      <c r="T448" s="34"/>
      <c r="U448" s="35" t="s">
        <v>65</v>
      </c>
      <c r="V448" s="349">
        <v>301</v>
      </c>
      <c r="W448" s="350">
        <f t="shared" si="21"/>
        <v>306.24</v>
      </c>
      <c r="X448" s="36">
        <f t="shared" si="22"/>
        <v>0.69367999999999996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591</v>
      </c>
      <c r="B449" s="54" t="s">
        <v>593</v>
      </c>
      <c r="C449" s="31">
        <v>4301011779</v>
      </c>
      <c r="D449" s="353">
        <v>4607091383522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7" t="s">
        <v>594</v>
      </c>
      <c r="O449" s="363"/>
      <c r="P449" s="363"/>
      <c r="Q449" s="363"/>
      <c r="R449" s="354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3">
        <v>4607091384437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597</v>
      </c>
      <c r="O450" s="363"/>
      <c r="P450" s="363"/>
      <c r="Q450" s="363"/>
      <c r="R450" s="354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598</v>
      </c>
      <c r="B451" s="54" t="s">
        <v>599</v>
      </c>
      <c r="C451" s="31">
        <v>4301011774</v>
      </c>
      <c r="D451" s="353">
        <v>4680115884502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600</v>
      </c>
      <c r="O451" s="363"/>
      <c r="P451" s="363"/>
      <c r="Q451" s="363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3">
        <v>4607091389104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3"/>
      <c r="P452" s="363"/>
      <c r="Q452" s="363"/>
      <c r="R452" s="354"/>
      <c r="S452" s="34"/>
      <c r="T452" s="34"/>
      <c r="U452" s="35" t="s">
        <v>65</v>
      </c>
      <c r="V452" s="349">
        <v>219</v>
      </c>
      <c r="W452" s="350">
        <f t="shared" si="21"/>
        <v>221.76000000000002</v>
      </c>
      <c r="X452" s="36">
        <f t="shared" si="22"/>
        <v>0.50231999999999999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604</v>
      </c>
      <c r="O453" s="363"/>
      <c r="P453" s="363"/>
      <c r="Q453" s="363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605</v>
      </c>
      <c r="B454" s="54" t="s">
        <v>606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2" t="s">
        <v>607</v>
      </c>
      <c r="O454" s="363"/>
      <c r="P454" s="363"/>
      <c r="Q454" s="363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3"/>
      <c r="P455" s="363"/>
      <c r="Q455" s="363"/>
      <c r="R455" s="354"/>
      <c r="S455" s="34"/>
      <c r="T455" s="34"/>
      <c r="U455" s="35" t="s">
        <v>65</v>
      </c>
      <c r="V455" s="349">
        <v>63</v>
      </c>
      <c r="W455" s="350">
        <f t="shared" si="21"/>
        <v>64.8</v>
      </c>
      <c r="X455" s="36">
        <f t="shared" ref="X455:X460" si="23">IFERROR(IF(W455=0,"",ROUNDUP(W455/H455,0)*0.00937),"")</f>
        <v>0.16866</v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608</v>
      </c>
      <c r="B456" s="54" t="s">
        <v>610</v>
      </c>
      <c r="C456" s="31">
        <v>4301011778</v>
      </c>
      <c r="D456" s="353">
        <v>4680115880603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7" t="s">
        <v>611</v>
      </c>
      <c r="O456" s="363"/>
      <c r="P456" s="363"/>
      <c r="Q456" s="363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612</v>
      </c>
      <c r="B457" s="54" t="s">
        <v>613</v>
      </c>
      <c r="C457" s="31">
        <v>4301011168</v>
      </c>
      <c r="D457" s="353">
        <v>4607091389999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3"/>
      <c r="P457" s="363"/>
      <c r="Q457" s="363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612</v>
      </c>
      <c r="B458" s="54" t="s">
        <v>614</v>
      </c>
      <c r="C458" s="31">
        <v>4301011775</v>
      </c>
      <c r="D458" s="353">
        <v>4607091389999</v>
      </c>
      <c r="E458" s="354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3" t="s">
        <v>615</v>
      </c>
      <c r="O458" s="363"/>
      <c r="P458" s="363"/>
      <c r="Q458" s="363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4301011372</v>
      </c>
      <c r="D459" s="353">
        <v>4680115882782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3"/>
      <c r="P459" s="363"/>
      <c r="Q459" s="363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4301011770</v>
      </c>
      <c r="D460" s="353">
        <v>4680115882782</v>
      </c>
      <c r="E460" s="354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2" t="s">
        <v>619</v>
      </c>
      <c r="O460" s="363"/>
      <c r="P460" s="363"/>
      <c r="Q460" s="363"/>
      <c r="R460" s="354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3">
        <v>4607091389098</v>
      </c>
      <c r="E461" s="354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3"/>
      <c r="P461" s="363"/>
      <c r="Q461" s="363"/>
      <c r="R461" s="354"/>
      <c r="S461" s="34"/>
      <c r="T461" s="34"/>
      <c r="U461" s="35" t="s">
        <v>65</v>
      </c>
      <c r="V461" s="349">
        <v>14</v>
      </c>
      <c r="W461" s="350">
        <f t="shared" si="21"/>
        <v>14.399999999999999</v>
      </c>
      <c r="X461" s="36">
        <f>IFERROR(IF(W461=0,"",ROUNDUP(W461/H461,0)*0.00753),"")</f>
        <v>4.5179999999999998E-2</v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622</v>
      </c>
      <c r="B462" s="54" t="s">
        <v>623</v>
      </c>
      <c r="C462" s="31">
        <v>4301011366</v>
      </c>
      <c r="D462" s="353">
        <v>4607091389982</v>
      </c>
      <c r="E462" s="354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3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3"/>
      <c r="P462" s="363"/>
      <c r="Q462" s="363"/>
      <c r="R462" s="354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624</v>
      </c>
      <c r="C463" s="31">
        <v>4301011784</v>
      </c>
      <c r="D463" s="353">
        <v>4607091389982</v>
      </c>
      <c r="E463" s="354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5" t="s">
        <v>625</v>
      </c>
      <c r="O463" s="363"/>
      <c r="P463" s="363"/>
      <c r="Q463" s="363"/>
      <c r="R463" s="354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67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68"/>
      <c r="N464" s="355" t="s">
        <v>66</v>
      </c>
      <c r="O464" s="356"/>
      <c r="P464" s="356"/>
      <c r="Q464" s="356"/>
      <c r="R464" s="356"/>
      <c r="S464" s="356"/>
      <c r="T464" s="357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121.81818181818181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124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1.40984</v>
      </c>
      <c r="Y464" s="352"/>
      <c r="Z464" s="352"/>
    </row>
    <row r="465" spans="1:53" x14ac:dyDescent="0.2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68"/>
      <c r="N465" s="355" t="s">
        <v>66</v>
      </c>
      <c r="O465" s="356"/>
      <c r="P465" s="356"/>
      <c r="Q465" s="356"/>
      <c r="R465" s="356"/>
      <c r="S465" s="356"/>
      <c r="T465" s="357"/>
      <c r="U465" s="37" t="s">
        <v>65</v>
      </c>
      <c r="V465" s="351">
        <f>IFERROR(SUM(V446:V463),"0")</f>
        <v>597</v>
      </c>
      <c r="W465" s="351">
        <f>IFERROR(SUM(W446:W463),"0")</f>
        <v>607.19999999999993</v>
      </c>
      <c r="X465" s="37"/>
      <c r="Y465" s="352"/>
      <c r="Z465" s="352"/>
    </row>
    <row r="466" spans="1:53" ht="14.25" customHeight="1" x14ac:dyDescent="0.25">
      <c r="A466" s="380" t="s">
        <v>97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3">
        <v>4607091388930</v>
      </c>
      <c r="E467" s="354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3"/>
      <c r="P467" s="363"/>
      <c r="Q467" s="363"/>
      <c r="R467" s="354"/>
      <c r="S467" s="34"/>
      <c r="T467" s="34"/>
      <c r="U467" s="35" t="s">
        <v>65</v>
      </c>
      <c r="V467" s="349">
        <v>31</v>
      </c>
      <c r="W467" s="350">
        <f>IFERROR(IF(V467="",0,CEILING((V467/$H467),1)*$H467),"")</f>
        <v>31.68</v>
      </c>
      <c r="X467" s="36">
        <f>IFERROR(IF(W467=0,"",ROUNDUP(W467/H467,0)*0.01196),"")</f>
        <v>7.1760000000000004E-2</v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3">
        <v>4680115880054</v>
      </c>
      <c r="E468" s="354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3"/>
      <c r="P468" s="363"/>
      <c r="Q468" s="363"/>
      <c r="R468" s="354"/>
      <c r="S468" s="34"/>
      <c r="T468" s="34"/>
      <c r="U468" s="35" t="s">
        <v>65</v>
      </c>
      <c r="V468" s="349">
        <v>49</v>
      </c>
      <c r="W468" s="350">
        <f>IFERROR(IF(V468="",0,CEILING((V468/$H468),1)*$H468),"")</f>
        <v>50.4</v>
      </c>
      <c r="X468" s="36">
        <f>IFERROR(IF(W468=0,"",ROUNDUP(W468/H468,0)*0.00937),"")</f>
        <v>0.13117999999999999</v>
      </c>
      <c r="Y468" s="56"/>
      <c r="Z468" s="57"/>
      <c r="AD468" s="58"/>
      <c r="BA468" s="316" t="s">
        <v>1</v>
      </c>
    </row>
    <row r="469" spans="1:53" x14ac:dyDescent="0.2">
      <c r="A469" s="367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68"/>
      <c r="N469" s="355" t="s">
        <v>66</v>
      </c>
      <c r="O469" s="356"/>
      <c r="P469" s="356"/>
      <c r="Q469" s="356"/>
      <c r="R469" s="356"/>
      <c r="S469" s="356"/>
      <c r="T469" s="357"/>
      <c r="U469" s="37" t="s">
        <v>67</v>
      </c>
      <c r="V469" s="351">
        <f>IFERROR(V467/H467,"0")+IFERROR(V468/H468,"0")</f>
        <v>19.482323232323232</v>
      </c>
      <c r="W469" s="351">
        <f>IFERROR(W467/H467,"0")+IFERROR(W468/H468,"0")</f>
        <v>20</v>
      </c>
      <c r="X469" s="351">
        <f>IFERROR(IF(X467="",0,X467),"0")+IFERROR(IF(X468="",0,X468),"0")</f>
        <v>0.20294000000000001</v>
      </c>
      <c r="Y469" s="352"/>
      <c r="Z469" s="352"/>
    </row>
    <row r="470" spans="1:53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68"/>
      <c r="N470" s="355" t="s">
        <v>66</v>
      </c>
      <c r="O470" s="356"/>
      <c r="P470" s="356"/>
      <c r="Q470" s="356"/>
      <c r="R470" s="356"/>
      <c r="S470" s="356"/>
      <c r="T470" s="357"/>
      <c r="U470" s="37" t="s">
        <v>65</v>
      </c>
      <c r="V470" s="351">
        <f>IFERROR(SUM(V467:V468),"0")</f>
        <v>80</v>
      </c>
      <c r="W470" s="351">
        <f>IFERROR(SUM(W467:W468),"0")</f>
        <v>82.08</v>
      </c>
      <c r="X470" s="37"/>
      <c r="Y470" s="352"/>
      <c r="Z470" s="352"/>
    </row>
    <row r="471" spans="1:53" ht="14.25" customHeight="1" x14ac:dyDescent="0.25">
      <c r="A471" s="380" t="s">
        <v>60</v>
      </c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3">
        <v>4680115883116</v>
      </c>
      <c r="E472" s="354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3"/>
      <c r="P472" s="363"/>
      <c r="Q472" s="363"/>
      <c r="R472" s="354"/>
      <c r="S472" s="34"/>
      <c r="T472" s="34"/>
      <c r="U472" s="35" t="s">
        <v>65</v>
      </c>
      <c r="V472" s="349">
        <v>11</v>
      </c>
      <c r="W472" s="350">
        <f t="shared" ref="W472:W477" si="24">IFERROR(IF(V472="",0,CEILING((V472/$H472),1)*$H472),"")</f>
        <v>15.84</v>
      </c>
      <c r="X472" s="36">
        <f>IFERROR(IF(W472=0,"",ROUNDUP(W472/H472,0)*0.01196),"")</f>
        <v>3.5880000000000002E-2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3">
        <v>4680115883093</v>
      </c>
      <c r="E473" s="354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3"/>
      <c r="P473" s="363"/>
      <c r="Q473" s="363"/>
      <c r="R473" s="354"/>
      <c r="S473" s="34"/>
      <c r="T473" s="34"/>
      <c r="U473" s="35" t="s">
        <v>65</v>
      </c>
      <c r="V473" s="349">
        <v>74</v>
      </c>
      <c r="W473" s="350">
        <f t="shared" si="24"/>
        <v>79.2</v>
      </c>
      <c r="X473" s="36">
        <f>IFERROR(IF(W473=0,"",ROUNDUP(W473/H473,0)*0.01196),"")</f>
        <v>0.1794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3">
        <v>4680115883109</v>
      </c>
      <c r="E474" s="354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3"/>
      <c r="P474" s="363"/>
      <c r="Q474" s="363"/>
      <c r="R474" s="354"/>
      <c r="S474" s="34"/>
      <c r="T474" s="34"/>
      <c r="U474" s="35" t="s">
        <v>65</v>
      </c>
      <c r="V474" s="349">
        <v>71</v>
      </c>
      <c r="W474" s="350">
        <f t="shared" si="24"/>
        <v>73.92</v>
      </c>
      <c r="X474" s="36">
        <f>IFERROR(IF(W474=0,"",ROUNDUP(W474/H474,0)*0.01196),"")</f>
        <v>0.16744000000000001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636</v>
      </c>
      <c r="B475" s="54" t="s">
        <v>637</v>
      </c>
      <c r="C475" s="31">
        <v>4301031249</v>
      </c>
      <c r="D475" s="353">
        <v>4680115882072</v>
      </c>
      <c r="E475" s="354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3"/>
      <c r="P475" s="363"/>
      <c r="Q475" s="363"/>
      <c r="R475" s="354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638</v>
      </c>
      <c r="B476" s="54" t="s">
        <v>639</v>
      </c>
      <c r="C476" s="31">
        <v>4301031251</v>
      </c>
      <c r="D476" s="353">
        <v>4680115882102</v>
      </c>
      <c r="E476" s="354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3"/>
      <c r="P476" s="363"/>
      <c r="Q476" s="363"/>
      <c r="R476" s="354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4301031253</v>
      </c>
      <c r="D477" s="353">
        <v>4680115882096</v>
      </c>
      <c r="E477" s="354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3"/>
      <c r="P477" s="363"/>
      <c r="Q477" s="363"/>
      <c r="R477" s="354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67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68"/>
      <c r="N478" s="355" t="s">
        <v>66</v>
      </c>
      <c r="O478" s="356"/>
      <c r="P478" s="356"/>
      <c r="Q478" s="356"/>
      <c r="R478" s="356"/>
      <c r="S478" s="356"/>
      <c r="T478" s="357"/>
      <c r="U478" s="37" t="s">
        <v>67</v>
      </c>
      <c r="V478" s="351">
        <f>IFERROR(V472/H472,"0")+IFERROR(V473/H473,"0")+IFERROR(V474/H474,"0")+IFERROR(V475/H475,"0")+IFERROR(V476/H476,"0")+IFERROR(V477/H477,"0")</f>
        <v>29.545454545454543</v>
      </c>
      <c r="W478" s="351">
        <f>IFERROR(W472/H472,"0")+IFERROR(W473/H473,"0")+IFERROR(W474/H474,"0")+IFERROR(W475/H475,"0")+IFERROR(W476/H476,"0")+IFERROR(W477/H477,"0")</f>
        <v>32</v>
      </c>
      <c r="X478" s="351">
        <f>IFERROR(IF(X472="",0,X472),"0")+IFERROR(IF(X473="",0,X473),"0")+IFERROR(IF(X474="",0,X474),"0")+IFERROR(IF(X475="",0,X475),"0")+IFERROR(IF(X476="",0,X476),"0")+IFERROR(IF(X477="",0,X477),"0")</f>
        <v>0.38272</v>
      </c>
      <c r="Y478" s="352"/>
      <c r="Z478" s="352"/>
    </row>
    <row r="479" spans="1:53" x14ac:dyDescent="0.2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68"/>
      <c r="N479" s="355" t="s">
        <v>66</v>
      </c>
      <c r="O479" s="356"/>
      <c r="P479" s="356"/>
      <c r="Q479" s="356"/>
      <c r="R479" s="356"/>
      <c r="S479" s="356"/>
      <c r="T479" s="357"/>
      <c r="U479" s="37" t="s">
        <v>65</v>
      </c>
      <c r="V479" s="351">
        <f>IFERROR(SUM(V472:V477),"0")</f>
        <v>156</v>
      </c>
      <c r="W479" s="351">
        <f>IFERROR(SUM(W472:W477),"0")</f>
        <v>168.96</v>
      </c>
      <c r="X479" s="37"/>
      <c r="Y479" s="352"/>
      <c r="Z479" s="352"/>
    </row>
    <row r="480" spans="1:53" ht="14.25" customHeight="1" x14ac:dyDescent="0.25">
      <c r="A480" s="380" t="s">
        <v>68</v>
      </c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3">
        <v>4607091383409</v>
      </c>
      <c r="E481" s="354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3"/>
      <c r="P481" s="363"/>
      <c r="Q481" s="363"/>
      <c r="R481" s="354"/>
      <c r="S481" s="34"/>
      <c r="T481" s="34"/>
      <c r="U481" s="35" t="s">
        <v>65</v>
      </c>
      <c r="V481" s="349">
        <v>73</v>
      </c>
      <c r="W481" s="350">
        <f>IFERROR(IF(V481="",0,CEILING((V481/$H481),1)*$H481),"")</f>
        <v>78</v>
      </c>
      <c r="X481" s="36">
        <f>IFERROR(IF(W481=0,"",ROUNDUP(W481/H481,0)*0.02175),"")</f>
        <v>0.21749999999999997</v>
      </c>
      <c r="Y481" s="56"/>
      <c r="Z481" s="57"/>
      <c r="AD481" s="58"/>
      <c r="BA481" s="323" t="s">
        <v>1</v>
      </c>
    </row>
    <row r="482" spans="1:53" ht="16.5" customHeight="1" x14ac:dyDescent="0.25">
      <c r="A482" s="54" t="s">
        <v>644</v>
      </c>
      <c r="B482" s="54" t="s">
        <v>645</v>
      </c>
      <c r="C482" s="31">
        <v>4301051231</v>
      </c>
      <c r="D482" s="353">
        <v>4607091383416</v>
      </c>
      <c r="E482" s="354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3"/>
      <c r="P482" s="363"/>
      <c r="Q482" s="363"/>
      <c r="R482" s="354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x14ac:dyDescent="0.2">
      <c r="A483" s="367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68"/>
      <c r="N483" s="355" t="s">
        <v>66</v>
      </c>
      <c r="O483" s="356"/>
      <c r="P483" s="356"/>
      <c r="Q483" s="356"/>
      <c r="R483" s="356"/>
      <c r="S483" s="356"/>
      <c r="T483" s="357"/>
      <c r="U483" s="37" t="s">
        <v>67</v>
      </c>
      <c r="V483" s="351">
        <f>IFERROR(V481/H481,"0")+IFERROR(V482/H482,"0")</f>
        <v>9.3589743589743595</v>
      </c>
      <c r="W483" s="351">
        <f>IFERROR(W481/H481,"0")+IFERROR(W482/H482,"0")</f>
        <v>10</v>
      </c>
      <c r="X483" s="351">
        <f>IFERROR(IF(X481="",0,X481),"0")+IFERROR(IF(X482="",0,X482),"0")</f>
        <v>0.21749999999999997</v>
      </c>
      <c r="Y483" s="352"/>
      <c r="Z483" s="352"/>
    </row>
    <row r="484" spans="1:53" x14ac:dyDescent="0.2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68"/>
      <c r="N484" s="355" t="s">
        <v>66</v>
      </c>
      <c r="O484" s="356"/>
      <c r="P484" s="356"/>
      <c r="Q484" s="356"/>
      <c r="R484" s="356"/>
      <c r="S484" s="356"/>
      <c r="T484" s="357"/>
      <c r="U484" s="37" t="s">
        <v>65</v>
      </c>
      <c r="V484" s="351">
        <f>IFERROR(SUM(V481:V482),"0")</f>
        <v>73</v>
      </c>
      <c r="W484" s="351">
        <f>IFERROR(SUM(W481:W482),"0")</f>
        <v>78</v>
      </c>
      <c r="X484" s="37"/>
      <c r="Y484" s="352"/>
      <c r="Z484" s="352"/>
    </row>
    <row r="485" spans="1:53" ht="27.75" customHeight="1" x14ac:dyDescent="0.2">
      <c r="A485" s="406" t="s">
        <v>646</v>
      </c>
      <c r="B485" s="407"/>
      <c r="C485" s="407"/>
      <c r="D485" s="407"/>
      <c r="E485" s="407"/>
      <c r="F485" s="407"/>
      <c r="G485" s="407"/>
      <c r="H485" s="407"/>
      <c r="I485" s="407"/>
      <c r="J485" s="407"/>
      <c r="K485" s="407"/>
      <c r="L485" s="407"/>
      <c r="M485" s="407"/>
      <c r="N485" s="407"/>
      <c r="O485" s="407"/>
      <c r="P485" s="407"/>
      <c r="Q485" s="407"/>
      <c r="R485" s="407"/>
      <c r="S485" s="407"/>
      <c r="T485" s="407"/>
      <c r="U485" s="407"/>
      <c r="V485" s="407"/>
      <c r="W485" s="407"/>
      <c r="X485" s="407"/>
      <c r="Y485" s="48"/>
      <c r="Z485" s="48"/>
    </row>
    <row r="486" spans="1:53" ht="16.5" customHeight="1" x14ac:dyDescent="0.25">
      <c r="A486" s="358" t="s">
        <v>647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45"/>
      <c r="Z486" s="345"/>
    </row>
    <row r="487" spans="1:53" ht="14.25" customHeight="1" x14ac:dyDescent="0.25">
      <c r="A487" s="380" t="s">
        <v>105</v>
      </c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44"/>
      <c r="Z487" s="344"/>
    </row>
    <row r="488" spans="1:53" ht="27" customHeight="1" x14ac:dyDescent="0.25">
      <c r="A488" s="54" t="s">
        <v>648</v>
      </c>
      <c r="B488" s="54" t="s">
        <v>649</v>
      </c>
      <c r="C488" s="31">
        <v>4301011763</v>
      </c>
      <c r="D488" s="353">
        <v>4640242181011</v>
      </c>
      <c r="E488" s="354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3" t="s">
        <v>650</v>
      </c>
      <c r="O488" s="363"/>
      <c r="P488" s="363"/>
      <c r="Q488" s="363"/>
      <c r="R488" s="354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651</v>
      </c>
      <c r="B489" s="54" t="s">
        <v>652</v>
      </c>
      <c r="C489" s="31">
        <v>4301011585</v>
      </c>
      <c r="D489" s="353">
        <v>4640242180441</v>
      </c>
      <c r="E489" s="354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1" t="s">
        <v>653</v>
      </c>
      <c r="O489" s="363"/>
      <c r="P489" s="363"/>
      <c r="Q489" s="363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654</v>
      </c>
      <c r="B490" s="54" t="s">
        <v>655</v>
      </c>
      <c r="C490" s="31">
        <v>4301011584</v>
      </c>
      <c r="D490" s="353">
        <v>4640242180564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7" t="s">
        <v>656</v>
      </c>
      <c r="O490" s="363"/>
      <c r="P490" s="363"/>
      <c r="Q490" s="363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657</v>
      </c>
      <c r="B491" s="54" t="s">
        <v>658</v>
      </c>
      <c r="C491" s="31">
        <v>4301011762</v>
      </c>
      <c r="D491" s="353">
        <v>4640242180922</v>
      </c>
      <c r="E491" s="354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9" t="s">
        <v>659</v>
      </c>
      <c r="O491" s="363"/>
      <c r="P491" s="363"/>
      <c r="Q491" s="363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660</v>
      </c>
      <c r="B492" s="54" t="s">
        <v>661</v>
      </c>
      <c r="C492" s="31">
        <v>4301011551</v>
      </c>
      <c r="D492" s="353">
        <v>4640242180038</v>
      </c>
      <c r="E492" s="354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82" t="s">
        <v>662</v>
      </c>
      <c r="O492" s="363"/>
      <c r="P492" s="363"/>
      <c r="Q492" s="363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x14ac:dyDescent="0.2">
      <c r="A493" s="367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68"/>
      <c r="N493" s="355" t="s">
        <v>66</v>
      </c>
      <c r="O493" s="356"/>
      <c r="P493" s="356"/>
      <c r="Q493" s="356"/>
      <c r="R493" s="356"/>
      <c r="S493" s="356"/>
      <c r="T493" s="357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x14ac:dyDescent="0.2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68"/>
      <c r="N494" s="355" t="s">
        <v>66</v>
      </c>
      <c r="O494" s="356"/>
      <c r="P494" s="356"/>
      <c r="Q494" s="356"/>
      <c r="R494" s="356"/>
      <c r="S494" s="356"/>
      <c r="T494" s="357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customHeight="1" x14ac:dyDescent="0.25">
      <c r="A495" s="380" t="s">
        <v>97</v>
      </c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44"/>
      <c r="Z495" s="344"/>
    </row>
    <row r="496" spans="1:53" ht="27" customHeight="1" x14ac:dyDescent="0.25">
      <c r="A496" s="54" t="s">
        <v>663</v>
      </c>
      <c r="B496" s="54" t="s">
        <v>664</v>
      </c>
      <c r="C496" s="31">
        <v>4301020260</v>
      </c>
      <c r="D496" s="353">
        <v>4640242180526</v>
      </c>
      <c r="E496" s="354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6" t="s">
        <v>665</v>
      </c>
      <c r="O496" s="363"/>
      <c r="P496" s="363"/>
      <c r="Q496" s="363"/>
      <c r="R496" s="354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customHeight="1" x14ac:dyDescent="0.25">
      <c r="A497" s="54" t="s">
        <v>666</v>
      </c>
      <c r="B497" s="54" t="s">
        <v>667</v>
      </c>
      <c r="C497" s="31">
        <v>4301020269</v>
      </c>
      <c r="D497" s="353">
        <v>4640242180519</v>
      </c>
      <c r="E497" s="354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66" t="s">
        <v>668</v>
      </c>
      <c r="O497" s="363"/>
      <c r="P497" s="363"/>
      <c r="Q497" s="363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4301020309</v>
      </c>
      <c r="D498" s="353">
        <v>4640242180090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15" t="s">
        <v>671</v>
      </c>
      <c r="O498" s="363"/>
      <c r="P498" s="363"/>
      <c r="Q498" s="363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x14ac:dyDescent="0.2">
      <c r="A499" s="367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68"/>
      <c r="N499" s="355" t="s">
        <v>66</v>
      </c>
      <c r="O499" s="356"/>
      <c r="P499" s="356"/>
      <c r="Q499" s="356"/>
      <c r="R499" s="356"/>
      <c r="S499" s="356"/>
      <c r="T499" s="357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68"/>
      <c r="N500" s="355" t="s">
        <v>66</v>
      </c>
      <c r="O500" s="356"/>
      <c r="P500" s="356"/>
      <c r="Q500" s="356"/>
      <c r="R500" s="356"/>
      <c r="S500" s="356"/>
      <c r="T500" s="357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customHeight="1" x14ac:dyDescent="0.25">
      <c r="A501" s="380" t="s">
        <v>60</v>
      </c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3">
        <v>4640242180816</v>
      </c>
      <c r="E502" s="354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5" t="s">
        <v>674</v>
      </c>
      <c r="O502" s="363"/>
      <c r="P502" s="363"/>
      <c r="Q502" s="363"/>
      <c r="R502" s="354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3">
        <v>4640242180595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2" t="s">
        <v>677</v>
      </c>
      <c r="O503" s="363"/>
      <c r="P503" s="363"/>
      <c r="Q503" s="363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678</v>
      </c>
      <c r="B504" s="54" t="s">
        <v>679</v>
      </c>
      <c r="C504" s="31">
        <v>4301031203</v>
      </c>
      <c r="D504" s="353">
        <v>4640242180908</v>
      </c>
      <c r="E504" s="354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8" t="s">
        <v>680</v>
      </c>
      <c r="O504" s="363"/>
      <c r="P504" s="363"/>
      <c r="Q504" s="363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customHeight="1" x14ac:dyDescent="0.25">
      <c r="A505" s="54" t="s">
        <v>681</v>
      </c>
      <c r="B505" s="54" t="s">
        <v>682</v>
      </c>
      <c r="C505" s="31">
        <v>4301031200</v>
      </c>
      <c r="D505" s="353">
        <v>4640242180489</v>
      </c>
      <c r="E505" s="354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26" t="s">
        <v>683</v>
      </c>
      <c r="O505" s="363"/>
      <c r="P505" s="363"/>
      <c r="Q505" s="363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67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68"/>
      <c r="N506" s="355" t="s">
        <v>66</v>
      </c>
      <c r="O506" s="356"/>
      <c r="P506" s="356"/>
      <c r="Q506" s="356"/>
      <c r="R506" s="356"/>
      <c r="S506" s="356"/>
      <c r="T506" s="357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x14ac:dyDescent="0.2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68"/>
      <c r="N507" s="355" t="s">
        <v>66</v>
      </c>
      <c r="O507" s="356"/>
      <c r="P507" s="356"/>
      <c r="Q507" s="356"/>
      <c r="R507" s="356"/>
      <c r="S507" s="356"/>
      <c r="T507" s="357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customHeight="1" x14ac:dyDescent="0.25">
      <c r="A508" s="380" t="s">
        <v>68</v>
      </c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3">
        <v>4680115880870</v>
      </c>
      <c r="E509" s="354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3"/>
      <c r="P509" s="363"/>
      <c r="Q509" s="363"/>
      <c r="R509" s="354"/>
      <c r="S509" s="34"/>
      <c r="T509" s="34"/>
      <c r="U509" s="35" t="s">
        <v>65</v>
      </c>
      <c r="V509" s="349">
        <v>0</v>
      </c>
      <c r="W509" s="350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686</v>
      </c>
      <c r="B510" s="54" t="s">
        <v>687</v>
      </c>
      <c r="C510" s="31">
        <v>4301051510</v>
      </c>
      <c r="D510" s="353">
        <v>4640242180540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8" t="s">
        <v>688</v>
      </c>
      <c r="O510" s="363"/>
      <c r="P510" s="363"/>
      <c r="Q510" s="363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689</v>
      </c>
      <c r="B511" s="54" t="s">
        <v>690</v>
      </c>
      <c r="C511" s="31">
        <v>4301051390</v>
      </c>
      <c r="D511" s="353">
        <v>4640242181233</v>
      </c>
      <c r="E511" s="354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0" t="s">
        <v>691</v>
      </c>
      <c r="O511" s="363"/>
      <c r="P511" s="363"/>
      <c r="Q511" s="363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692</v>
      </c>
      <c r="B512" s="54" t="s">
        <v>693</v>
      </c>
      <c r="C512" s="31">
        <v>4301051508</v>
      </c>
      <c r="D512" s="353">
        <v>4640242180557</v>
      </c>
      <c r="E512" s="354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6" t="s">
        <v>694</v>
      </c>
      <c r="O512" s="363"/>
      <c r="P512" s="363"/>
      <c r="Q512" s="363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695</v>
      </c>
      <c r="B513" s="54" t="s">
        <v>696</v>
      </c>
      <c r="C513" s="31">
        <v>4301051448</v>
      </c>
      <c r="D513" s="353">
        <v>4640242181226</v>
      </c>
      <c r="E513" s="354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19" t="s">
        <v>697</v>
      </c>
      <c r="O513" s="363"/>
      <c r="P513" s="363"/>
      <c r="Q513" s="363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67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68"/>
      <c r="N514" s="355" t="s">
        <v>66</v>
      </c>
      <c r="O514" s="356"/>
      <c r="P514" s="356"/>
      <c r="Q514" s="356"/>
      <c r="R514" s="356"/>
      <c r="S514" s="356"/>
      <c r="T514" s="357"/>
      <c r="U514" s="37" t="s">
        <v>67</v>
      </c>
      <c r="V514" s="351">
        <f>IFERROR(V509/H509,"0")+IFERROR(V510/H510,"0")+IFERROR(V511/H511,"0")+IFERROR(V512/H512,"0")+IFERROR(V513/H513,"0")</f>
        <v>0</v>
      </c>
      <c r="W514" s="351">
        <f>IFERROR(W509/H509,"0")+IFERROR(W510/H510,"0")+IFERROR(W511/H511,"0")+IFERROR(W512/H512,"0")+IFERROR(W513/H513,"0")</f>
        <v>0</v>
      </c>
      <c r="X514" s="351">
        <f>IFERROR(IF(X509="",0,X509),"0")+IFERROR(IF(X510="",0,X510),"0")+IFERROR(IF(X511="",0,X511),"0")+IFERROR(IF(X512="",0,X512),"0")+IFERROR(IF(X513="",0,X513),"0")</f>
        <v>0</v>
      </c>
      <c r="Y514" s="352"/>
      <c r="Z514" s="352"/>
    </row>
    <row r="515" spans="1:53" x14ac:dyDescent="0.2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68"/>
      <c r="N515" s="355" t="s">
        <v>66</v>
      </c>
      <c r="O515" s="356"/>
      <c r="P515" s="356"/>
      <c r="Q515" s="356"/>
      <c r="R515" s="356"/>
      <c r="S515" s="356"/>
      <c r="T515" s="357"/>
      <c r="U515" s="37" t="s">
        <v>65</v>
      </c>
      <c r="V515" s="351">
        <f>IFERROR(SUM(V509:V513),"0")</f>
        <v>0</v>
      </c>
      <c r="W515" s="351">
        <f>IFERROR(SUM(W509:W513),"0")</f>
        <v>0</v>
      </c>
      <c r="X515" s="37"/>
      <c r="Y515" s="352"/>
      <c r="Z515" s="352"/>
    </row>
    <row r="516" spans="1:53" ht="15" customHeight="1" x14ac:dyDescent="0.2">
      <c r="A516" s="372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373"/>
      <c r="N516" s="437" t="s">
        <v>698</v>
      </c>
      <c r="O516" s="438"/>
      <c r="P516" s="438"/>
      <c r="Q516" s="438"/>
      <c r="R516" s="438"/>
      <c r="S516" s="438"/>
      <c r="T516" s="439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6560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6718.78</v>
      </c>
      <c r="X516" s="37"/>
      <c r="Y516" s="352"/>
      <c r="Z516" s="352"/>
    </row>
    <row r="517" spans="1:53" x14ac:dyDescent="0.2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373"/>
      <c r="N517" s="437" t="s">
        <v>699</v>
      </c>
      <c r="O517" s="438"/>
      <c r="P517" s="438"/>
      <c r="Q517" s="438"/>
      <c r="R517" s="438"/>
      <c r="S517" s="438"/>
      <c r="T517" s="439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6930.0660871250284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7097.8620000000019</v>
      </c>
      <c r="X517" s="37"/>
      <c r="Y517" s="352"/>
      <c r="Z517" s="352"/>
    </row>
    <row r="518" spans="1:53" x14ac:dyDescent="0.2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373"/>
      <c r="N518" s="437" t="s">
        <v>700</v>
      </c>
      <c r="O518" s="438"/>
      <c r="P518" s="438"/>
      <c r="Q518" s="438"/>
      <c r="R518" s="438"/>
      <c r="S518" s="438"/>
      <c r="T518" s="439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13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13</v>
      </c>
      <c r="X518" s="37"/>
      <c r="Y518" s="352"/>
      <c r="Z518" s="352"/>
    </row>
    <row r="519" spans="1:53" x14ac:dyDescent="0.2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373"/>
      <c r="N519" s="437" t="s">
        <v>702</v>
      </c>
      <c r="O519" s="438"/>
      <c r="P519" s="438"/>
      <c r="Q519" s="438"/>
      <c r="R519" s="438"/>
      <c r="S519" s="438"/>
      <c r="T519" s="439"/>
      <c r="U519" s="37" t="s">
        <v>65</v>
      </c>
      <c r="V519" s="351">
        <f>GrossWeightTotal+PalletQtyTotal*25</f>
        <v>7255.0660871250284</v>
      </c>
      <c r="W519" s="351">
        <f>GrossWeightTotalR+PalletQtyTotalR*25</f>
        <v>7422.8620000000019</v>
      </c>
      <c r="X519" s="37"/>
      <c r="Y519" s="352"/>
      <c r="Z519" s="352"/>
    </row>
    <row r="520" spans="1:53" x14ac:dyDescent="0.2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373"/>
      <c r="N520" s="437" t="s">
        <v>703</v>
      </c>
      <c r="O520" s="438"/>
      <c r="P520" s="438"/>
      <c r="Q520" s="438"/>
      <c r="R520" s="438"/>
      <c r="S520" s="438"/>
      <c r="T520" s="439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1099.2050943609768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1123</v>
      </c>
      <c r="X520" s="37"/>
      <c r="Y520" s="352"/>
      <c r="Z520" s="352"/>
    </row>
    <row r="521" spans="1:53" ht="14.25" customHeight="1" x14ac:dyDescent="0.2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373"/>
      <c r="N521" s="437" t="s">
        <v>704</v>
      </c>
      <c r="O521" s="438"/>
      <c r="P521" s="438"/>
      <c r="Q521" s="438"/>
      <c r="R521" s="438"/>
      <c r="S521" s="438"/>
      <c r="T521" s="439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14.310280000000001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64" t="s">
        <v>95</v>
      </c>
      <c r="D523" s="416"/>
      <c r="E523" s="416"/>
      <c r="F523" s="417"/>
      <c r="G523" s="364" t="s">
        <v>220</v>
      </c>
      <c r="H523" s="416"/>
      <c r="I523" s="416"/>
      <c r="J523" s="416"/>
      <c r="K523" s="416"/>
      <c r="L523" s="416"/>
      <c r="M523" s="416"/>
      <c r="N523" s="416"/>
      <c r="O523" s="417"/>
      <c r="P523" s="342" t="s">
        <v>455</v>
      </c>
      <c r="Q523" s="364" t="s">
        <v>459</v>
      </c>
      <c r="R523" s="417"/>
      <c r="S523" s="364" t="s">
        <v>512</v>
      </c>
      <c r="T523" s="417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62" t="s">
        <v>707</v>
      </c>
      <c r="B524" s="364" t="s">
        <v>59</v>
      </c>
      <c r="C524" s="364" t="s">
        <v>96</v>
      </c>
      <c r="D524" s="364" t="s">
        <v>104</v>
      </c>
      <c r="E524" s="364" t="s">
        <v>95</v>
      </c>
      <c r="F524" s="364" t="s">
        <v>212</v>
      </c>
      <c r="G524" s="364" t="s">
        <v>221</v>
      </c>
      <c r="H524" s="364" t="s">
        <v>228</v>
      </c>
      <c r="I524" s="364" t="s">
        <v>247</v>
      </c>
      <c r="J524" s="364" t="s">
        <v>306</v>
      </c>
      <c r="K524" s="343"/>
      <c r="L524" s="364" t="s">
        <v>327</v>
      </c>
      <c r="M524" s="364" t="s">
        <v>346</v>
      </c>
      <c r="N524" s="364" t="s">
        <v>426</v>
      </c>
      <c r="O524" s="364" t="s">
        <v>444</v>
      </c>
      <c r="P524" s="364" t="s">
        <v>456</v>
      </c>
      <c r="Q524" s="364" t="s">
        <v>460</v>
      </c>
      <c r="R524" s="364" t="s">
        <v>487</v>
      </c>
      <c r="S524" s="364" t="s">
        <v>513</v>
      </c>
      <c r="T524" s="364" t="s">
        <v>562</v>
      </c>
      <c r="U524" s="364" t="s">
        <v>586</v>
      </c>
      <c r="V524" s="364" t="s">
        <v>647</v>
      </c>
      <c r="Z524" s="52"/>
      <c r="AC524" s="343"/>
    </row>
    <row r="525" spans="1:53" ht="13.5" customHeight="1" thickBot="1" x14ac:dyDescent="0.25">
      <c r="A525" s="463"/>
      <c r="B525" s="365"/>
      <c r="C525" s="365"/>
      <c r="D525" s="365"/>
      <c r="E525" s="365"/>
      <c r="F525" s="365"/>
      <c r="G525" s="365"/>
      <c r="H525" s="365"/>
      <c r="I525" s="365"/>
      <c r="J525" s="365"/>
      <c r="K525" s="343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103.60000000000001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764.6</v>
      </c>
      <c r="F526" s="46">
        <f>IFERROR(W129*1,"0")+IFERROR(W130*1,"0")+IFERROR(W131*1,"0")+IFERROR(W132*1,"0")</f>
        <v>117.60000000000001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474.6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1235.7</v>
      </c>
      <c r="J526" s="46">
        <f>IFERROR(W203*1,"0")+IFERROR(W204*1,"0")+IFERROR(W205*1,"0")+IFERROR(W206*1,"0")+IFERROR(W207*1,"0")+IFERROR(W208*1,"0")+IFERROR(W212*1,"0")</f>
        <v>34.799999999999997</v>
      </c>
      <c r="K526" s="343"/>
      <c r="L526" s="46">
        <f>IFERROR(W217*1,"0")+IFERROR(W218*1,"0")+IFERROR(W219*1,"0")+IFERROR(W220*1,"0")+IFERROR(W221*1,"0")+IFERROR(W222*1,"0")</f>
        <v>92.8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264.3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5.0999999999999996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2341.1999999999998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343.2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5.04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936.2399999999999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U524:U525"/>
    <mergeCell ref="A377:M378"/>
    <mergeCell ref="N514:T514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185:R185"/>
    <mergeCell ref="N299:R299"/>
    <mergeCell ref="D171:E171"/>
    <mergeCell ref="D342:E342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A483:M484"/>
    <mergeCell ref="D457:E457"/>
    <mergeCell ref="D475:E475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450:E450"/>
    <mergeCell ref="N465:T465"/>
    <mergeCell ref="N366:T366"/>
    <mergeCell ref="N437:T437"/>
    <mergeCell ref="A225:X225"/>
    <mergeCell ref="D452:E452"/>
    <mergeCell ref="D252:E252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132:R132"/>
    <mergeCell ref="N223:T223"/>
    <mergeCell ref="N430:R430"/>
    <mergeCell ref="N230:R230"/>
    <mergeCell ref="A253:M254"/>
    <mergeCell ref="A324:M325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D130:E130"/>
    <mergeCell ref="N245:R245"/>
    <mergeCell ref="N329:R329"/>
    <mergeCell ref="D335:E335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N124:R124"/>
    <mergeCell ref="N449:R449"/>
    <mergeCell ref="D492:E492"/>
    <mergeCell ref="A423:M424"/>
    <mergeCell ref="N469:T469"/>
    <mergeCell ref="N441:T441"/>
    <mergeCell ref="N31:R31"/>
    <mergeCell ref="D74:E74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N32:R32"/>
    <mergeCell ref="A41:M42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2024-03-01T09:56:30Z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