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A7AC6B07-0FD4-470E-B845-CFB02512174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TDSheet!$A$3:$AC$63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" i="1"/>
  <c r="H7" i="1" l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" i="1"/>
  <c r="F18" i="1" l="1"/>
  <c r="Q13" i="1"/>
  <c r="Q14" i="1"/>
  <c r="Q15" i="1"/>
  <c r="Q16" i="1"/>
  <c r="Q17" i="1"/>
  <c r="Q18" i="1"/>
  <c r="Q19" i="1"/>
  <c r="Q22" i="1"/>
  <c r="Q25" i="1"/>
  <c r="Q29" i="1"/>
  <c r="Q30" i="1"/>
  <c r="Q33" i="1"/>
  <c r="Q34" i="1"/>
  <c r="Q41" i="1"/>
  <c r="Q42" i="1"/>
  <c r="Q43" i="1"/>
  <c r="Q44" i="1"/>
  <c r="Q46" i="1"/>
  <c r="Q47" i="1"/>
  <c r="Q48" i="1"/>
  <c r="Q50" i="1"/>
  <c r="Q51" i="1"/>
  <c r="Q52" i="1"/>
  <c r="Q53" i="1"/>
  <c r="Q54" i="1"/>
  <c r="Q55" i="1"/>
  <c r="Q59" i="1"/>
  <c r="Q60" i="1"/>
  <c r="Q61" i="1"/>
  <c r="Q62" i="1"/>
  <c r="Q63" i="1"/>
  <c r="Q6" i="1"/>
  <c r="F41" i="1" l="1"/>
  <c r="E41" i="1"/>
  <c r="N41" i="1" s="1"/>
  <c r="F36" i="1"/>
  <c r="E36" i="1"/>
  <c r="N7" i="1"/>
  <c r="P7" i="1" s="1"/>
  <c r="N8" i="1"/>
  <c r="N9" i="1"/>
  <c r="U9" i="1" s="1"/>
  <c r="N10" i="1"/>
  <c r="N11" i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N27" i="1"/>
  <c r="U27" i="1" s="1"/>
  <c r="N28" i="1"/>
  <c r="N29" i="1"/>
  <c r="U29" i="1" s="1"/>
  <c r="N30" i="1"/>
  <c r="U30" i="1" s="1"/>
  <c r="N31" i="1"/>
  <c r="N32" i="1"/>
  <c r="N33" i="1"/>
  <c r="U33" i="1" s="1"/>
  <c r="N34" i="1"/>
  <c r="U34" i="1" s="1"/>
  <c r="N35" i="1"/>
  <c r="U35" i="1" s="1"/>
  <c r="N36" i="1"/>
  <c r="N37" i="1"/>
  <c r="U37" i="1" s="1"/>
  <c r="N38" i="1"/>
  <c r="U38" i="1" s="1"/>
  <c r="N39" i="1"/>
  <c r="U39" i="1" s="1"/>
  <c r="N40" i="1"/>
  <c r="U40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" i="1"/>
  <c r="T6" i="1" s="1"/>
  <c r="K14" i="1"/>
  <c r="K17" i="1"/>
  <c r="K19" i="1"/>
  <c r="K46" i="1"/>
  <c r="K47" i="1"/>
  <c r="K48" i="1"/>
  <c r="K52" i="1"/>
  <c r="K53" i="1"/>
  <c r="K61" i="1"/>
  <c r="T41" i="1" l="1"/>
  <c r="U49" i="1"/>
  <c r="T49" i="1"/>
  <c r="U32" i="1"/>
  <c r="T32" i="1"/>
  <c r="U28" i="1"/>
  <c r="T28" i="1"/>
  <c r="U26" i="1"/>
  <c r="T26" i="1"/>
  <c r="U10" i="1"/>
  <c r="T10" i="1"/>
  <c r="U8" i="1"/>
  <c r="T8" i="1"/>
  <c r="T7" i="1"/>
  <c r="T17" i="1"/>
  <c r="T33" i="1"/>
  <c r="T45" i="1"/>
  <c r="T61" i="1"/>
  <c r="T13" i="1"/>
  <c r="T19" i="1"/>
  <c r="T43" i="1"/>
  <c r="T51" i="1"/>
  <c r="T63" i="1"/>
  <c r="U31" i="1"/>
  <c r="T31" i="1"/>
  <c r="U11" i="1"/>
  <c r="T11" i="1"/>
  <c r="T25" i="1"/>
  <c r="T37" i="1"/>
  <c r="T53" i="1"/>
  <c r="T14" i="1"/>
  <c r="T16" i="1"/>
  <c r="T18" i="1"/>
  <c r="T22" i="1"/>
  <c r="T30" i="1"/>
  <c r="T34" i="1"/>
  <c r="T42" i="1"/>
  <c r="T44" i="1"/>
  <c r="T46" i="1"/>
  <c r="T48" i="1"/>
  <c r="T60" i="1"/>
  <c r="T62" i="1"/>
  <c r="T15" i="1"/>
  <c r="T29" i="1"/>
  <c r="T47" i="1"/>
  <c r="T50" i="1"/>
  <c r="T52" i="1"/>
  <c r="T54" i="1"/>
  <c r="T59" i="1"/>
  <c r="T55" i="1"/>
  <c r="U41" i="1"/>
  <c r="U36" i="1"/>
  <c r="P26" i="1"/>
  <c r="P38" i="1"/>
  <c r="P23" i="1"/>
  <c r="Q23" i="1" s="1"/>
  <c r="P32" i="1"/>
  <c r="P21" i="1"/>
  <c r="Q21" i="1" s="1"/>
  <c r="P20" i="1"/>
  <c r="Q20" i="1" s="1"/>
  <c r="P56" i="1"/>
  <c r="P12" i="1"/>
  <c r="Q12" i="1" s="1"/>
  <c r="P35" i="1"/>
  <c r="P10" i="1"/>
  <c r="P58" i="1"/>
  <c r="Q58" i="1" s="1"/>
  <c r="P8" i="1"/>
  <c r="P27" i="1"/>
  <c r="Q27" i="1" s="1"/>
  <c r="P39" i="1"/>
  <c r="Q39" i="1" s="1"/>
  <c r="U6" i="1"/>
  <c r="P9" i="1"/>
  <c r="P11" i="1"/>
  <c r="P24" i="1"/>
  <c r="P28" i="1"/>
  <c r="P36" i="1"/>
  <c r="P40" i="1"/>
  <c r="Q40" i="1" s="1"/>
  <c r="P57" i="1"/>
  <c r="Q57" i="1" s="1"/>
  <c r="U7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5" i="1"/>
  <c r="K15" i="1" s="1"/>
  <c r="J16" i="1"/>
  <c r="K16" i="1" s="1"/>
  <c r="J18" i="1"/>
  <c r="K18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9" i="1"/>
  <c r="K49" i="1" s="1"/>
  <c r="J50" i="1"/>
  <c r="K50" i="1" s="1"/>
  <c r="J51" i="1"/>
  <c r="K51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2" i="1"/>
  <c r="K62" i="1" s="1"/>
  <c r="J63" i="1"/>
  <c r="K63" i="1" s="1"/>
  <c r="J6" i="1"/>
  <c r="K6" i="1" s="1"/>
  <c r="G7" i="1"/>
  <c r="V7" i="1"/>
  <c r="W7" i="1"/>
  <c r="X7" i="1"/>
  <c r="AA7" i="1"/>
  <c r="AC7" i="1" s="1"/>
  <c r="G8" i="1"/>
  <c r="V8" i="1"/>
  <c r="W8" i="1"/>
  <c r="X8" i="1"/>
  <c r="AA8" i="1"/>
  <c r="AC8" i="1" s="1"/>
  <c r="G9" i="1"/>
  <c r="Z9" i="1" s="1"/>
  <c r="V9" i="1"/>
  <c r="W9" i="1"/>
  <c r="X9" i="1"/>
  <c r="AA9" i="1"/>
  <c r="AC9" i="1" s="1"/>
  <c r="G10" i="1"/>
  <c r="V10" i="1"/>
  <c r="W10" i="1"/>
  <c r="X10" i="1"/>
  <c r="AA10" i="1"/>
  <c r="AC10" i="1" s="1"/>
  <c r="G11" i="1"/>
  <c r="V11" i="1"/>
  <c r="W11" i="1"/>
  <c r="X11" i="1"/>
  <c r="AA11" i="1"/>
  <c r="AC11" i="1" s="1"/>
  <c r="G12" i="1"/>
  <c r="Z12" i="1" s="1"/>
  <c r="V12" i="1"/>
  <c r="W12" i="1"/>
  <c r="X12" i="1"/>
  <c r="AA12" i="1"/>
  <c r="AC12" i="1" s="1"/>
  <c r="G13" i="1"/>
  <c r="V13" i="1"/>
  <c r="W13" i="1"/>
  <c r="X13" i="1"/>
  <c r="Y13" i="1"/>
  <c r="AA13" i="1"/>
  <c r="AB13" i="1" s="1"/>
  <c r="G14" i="1"/>
  <c r="V14" i="1"/>
  <c r="W14" i="1"/>
  <c r="X14" i="1"/>
  <c r="Y14" i="1"/>
  <c r="AA14" i="1"/>
  <c r="AB14" i="1" s="1"/>
  <c r="G15" i="1"/>
  <c r="V15" i="1"/>
  <c r="W15" i="1"/>
  <c r="X15" i="1"/>
  <c r="Y15" i="1"/>
  <c r="AA15" i="1"/>
  <c r="AB15" i="1" s="1"/>
  <c r="G16" i="1"/>
  <c r="V16" i="1"/>
  <c r="W16" i="1"/>
  <c r="X16" i="1"/>
  <c r="Y16" i="1"/>
  <c r="AA16" i="1"/>
  <c r="AB16" i="1" s="1"/>
  <c r="G17" i="1"/>
  <c r="V17" i="1"/>
  <c r="W17" i="1"/>
  <c r="X17" i="1"/>
  <c r="Y17" i="1"/>
  <c r="AA17" i="1"/>
  <c r="AB17" i="1" s="1"/>
  <c r="G18" i="1"/>
  <c r="V18" i="1"/>
  <c r="W18" i="1"/>
  <c r="X18" i="1"/>
  <c r="Y18" i="1"/>
  <c r="AA18" i="1"/>
  <c r="AB18" i="1" s="1"/>
  <c r="G19" i="1"/>
  <c r="V19" i="1"/>
  <c r="W19" i="1"/>
  <c r="X19" i="1"/>
  <c r="Y19" i="1"/>
  <c r="AA19" i="1"/>
  <c r="G20" i="1"/>
  <c r="Z20" i="1" s="1"/>
  <c r="V20" i="1"/>
  <c r="W20" i="1"/>
  <c r="X20" i="1"/>
  <c r="AA20" i="1"/>
  <c r="AC20" i="1" s="1"/>
  <c r="G21" i="1"/>
  <c r="Z21" i="1" s="1"/>
  <c r="V21" i="1"/>
  <c r="W21" i="1"/>
  <c r="X21" i="1"/>
  <c r="AA21" i="1"/>
  <c r="AC21" i="1" s="1"/>
  <c r="G22" i="1"/>
  <c r="V22" i="1"/>
  <c r="W22" i="1"/>
  <c r="X22" i="1"/>
  <c r="Y22" i="1"/>
  <c r="AA22" i="1"/>
  <c r="AB22" i="1" s="1"/>
  <c r="G23" i="1"/>
  <c r="Z23" i="1" s="1"/>
  <c r="V23" i="1"/>
  <c r="W23" i="1"/>
  <c r="X23" i="1"/>
  <c r="AA23" i="1"/>
  <c r="AC23" i="1" s="1"/>
  <c r="G24" i="1"/>
  <c r="Z24" i="1" s="1"/>
  <c r="V24" i="1"/>
  <c r="W24" i="1"/>
  <c r="X24" i="1"/>
  <c r="AA24" i="1"/>
  <c r="AC24" i="1" s="1"/>
  <c r="G25" i="1"/>
  <c r="V25" i="1"/>
  <c r="W25" i="1"/>
  <c r="X25" i="1"/>
  <c r="Y25" i="1"/>
  <c r="AA25" i="1"/>
  <c r="AB25" i="1" s="1"/>
  <c r="G26" i="1"/>
  <c r="V26" i="1"/>
  <c r="W26" i="1"/>
  <c r="X26" i="1"/>
  <c r="AA26" i="1"/>
  <c r="AC26" i="1" s="1"/>
  <c r="G27" i="1"/>
  <c r="Z27" i="1" s="1"/>
  <c r="V27" i="1"/>
  <c r="W27" i="1"/>
  <c r="X27" i="1"/>
  <c r="AA27" i="1"/>
  <c r="AC27" i="1" s="1"/>
  <c r="G28" i="1"/>
  <c r="V28" i="1"/>
  <c r="W28" i="1"/>
  <c r="X28" i="1"/>
  <c r="AA28" i="1"/>
  <c r="AC28" i="1" s="1"/>
  <c r="G29" i="1"/>
  <c r="V29" i="1"/>
  <c r="W29" i="1"/>
  <c r="X29" i="1"/>
  <c r="Y29" i="1"/>
  <c r="AA29" i="1"/>
  <c r="AB29" i="1" s="1"/>
  <c r="G30" i="1"/>
  <c r="V30" i="1"/>
  <c r="W30" i="1"/>
  <c r="X30" i="1"/>
  <c r="Y30" i="1"/>
  <c r="AA30" i="1"/>
  <c r="G31" i="1"/>
  <c r="V31" i="1"/>
  <c r="W31" i="1"/>
  <c r="X31" i="1"/>
  <c r="AA31" i="1"/>
  <c r="AC31" i="1" s="1"/>
  <c r="G32" i="1"/>
  <c r="V32" i="1"/>
  <c r="W32" i="1"/>
  <c r="X32" i="1"/>
  <c r="AA32" i="1"/>
  <c r="AC32" i="1" s="1"/>
  <c r="G33" i="1"/>
  <c r="V33" i="1"/>
  <c r="W33" i="1"/>
  <c r="X33" i="1"/>
  <c r="Y33" i="1"/>
  <c r="AA33" i="1"/>
  <c r="AB33" i="1" s="1"/>
  <c r="G34" i="1"/>
  <c r="V34" i="1"/>
  <c r="W34" i="1"/>
  <c r="X34" i="1"/>
  <c r="Y34" i="1"/>
  <c r="AA34" i="1"/>
  <c r="AB34" i="1" s="1"/>
  <c r="G35" i="1"/>
  <c r="Z35" i="1" s="1"/>
  <c r="V35" i="1"/>
  <c r="W35" i="1"/>
  <c r="X35" i="1"/>
  <c r="AA35" i="1"/>
  <c r="AC35" i="1" s="1"/>
  <c r="G36" i="1"/>
  <c r="Z36" i="1" s="1"/>
  <c r="V36" i="1"/>
  <c r="W36" i="1"/>
  <c r="X36" i="1"/>
  <c r="AA36" i="1"/>
  <c r="AC36" i="1" s="1"/>
  <c r="G37" i="1"/>
  <c r="V37" i="1"/>
  <c r="W37" i="1"/>
  <c r="X37" i="1"/>
  <c r="AA37" i="1"/>
  <c r="AC37" i="1" s="1"/>
  <c r="G38" i="1"/>
  <c r="Z38" i="1" s="1"/>
  <c r="V38" i="1"/>
  <c r="W38" i="1"/>
  <c r="X38" i="1"/>
  <c r="AA38" i="1"/>
  <c r="AC38" i="1" s="1"/>
  <c r="G39" i="1"/>
  <c r="Z39" i="1" s="1"/>
  <c r="V39" i="1"/>
  <c r="W39" i="1"/>
  <c r="X39" i="1"/>
  <c r="AA39" i="1"/>
  <c r="G40" i="1"/>
  <c r="Z40" i="1" s="1"/>
  <c r="V40" i="1"/>
  <c r="W40" i="1"/>
  <c r="X40" i="1"/>
  <c r="AA40" i="1"/>
  <c r="AC40" i="1" s="1"/>
  <c r="G41" i="1"/>
  <c r="V41" i="1"/>
  <c r="W41" i="1"/>
  <c r="X41" i="1"/>
  <c r="Y41" i="1"/>
  <c r="AA41" i="1"/>
  <c r="AB41" i="1" s="1"/>
  <c r="G42" i="1"/>
  <c r="V42" i="1"/>
  <c r="W42" i="1"/>
  <c r="X42" i="1"/>
  <c r="Y42" i="1"/>
  <c r="AA42" i="1"/>
  <c r="G43" i="1"/>
  <c r="V43" i="1"/>
  <c r="W43" i="1"/>
  <c r="X43" i="1"/>
  <c r="Y43" i="1"/>
  <c r="AA43" i="1"/>
  <c r="G44" i="1"/>
  <c r="V44" i="1"/>
  <c r="W44" i="1"/>
  <c r="X44" i="1"/>
  <c r="AA44" i="1"/>
  <c r="G45" i="1"/>
  <c r="V45" i="1"/>
  <c r="W45" i="1"/>
  <c r="X45" i="1"/>
  <c r="AA45" i="1"/>
  <c r="AC45" i="1" s="1"/>
  <c r="G46" i="1"/>
  <c r="V46" i="1"/>
  <c r="W46" i="1"/>
  <c r="X46" i="1"/>
  <c r="Y46" i="1"/>
  <c r="AA46" i="1"/>
  <c r="G47" i="1"/>
  <c r="V47" i="1"/>
  <c r="W47" i="1"/>
  <c r="X47" i="1"/>
  <c r="Y47" i="1"/>
  <c r="AA47" i="1"/>
  <c r="G48" i="1"/>
  <c r="V48" i="1"/>
  <c r="W48" i="1"/>
  <c r="X48" i="1"/>
  <c r="Y48" i="1"/>
  <c r="AA48" i="1"/>
  <c r="G49" i="1"/>
  <c r="V49" i="1"/>
  <c r="W49" i="1"/>
  <c r="X49" i="1"/>
  <c r="AA49" i="1"/>
  <c r="AC49" i="1" s="1"/>
  <c r="G50" i="1"/>
  <c r="V50" i="1"/>
  <c r="W50" i="1"/>
  <c r="X50" i="1"/>
  <c r="AA50" i="1"/>
  <c r="AC50" i="1" s="1"/>
  <c r="G51" i="1"/>
  <c r="V51" i="1"/>
  <c r="W51" i="1"/>
  <c r="X51" i="1"/>
  <c r="AA51" i="1"/>
  <c r="AC51" i="1" s="1"/>
  <c r="G52" i="1"/>
  <c r="V52" i="1"/>
  <c r="W52" i="1"/>
  <c r="X52" i="1"/>
  <c r="Y52" i="1"/>
  <c r="AA52" i="1"/>
  <c r="AB52" i="1" s="1"/>
  <c r="G53" i="1"/>
  <c r="V53" i="1"/>
  <c r="W53" i="1"/>
  <c r="X53" i="1"/>
  <c r="Y53" i="1"/>
  <c r="AA53" i="1"/>
  <c r="AB53" i="1" s="1"/>
  <c r="G54" i="1"/>
  <c r="V54" i="1"/>
  <c r="W54" i="1"/>
  <c r="X54" i="1"/>
  <c r="Y54" i="1"/>
  <c r="AA54" i="1"/>
  <c r="AB54" i="1" s="1"/>
  <c r="G55" i="1"/>
  <c r="V55" i="1"/>
  <c r="W55" i="1"/>
  <c r="X55" i="1"/>
  <c r="Y55" i="1"/>
  <c r="AA55" i="1"/>
  <c r="AB55" i="1" s="1"/>
  <c r="G56" i="1"/>
  <c r="Z56" i="1" s="1"/>
  <c r="V56" i="1"/>
  <c r="W56" i="1"/>
  <c r="X56" i="1"/>
  <c r="AA56" i="1"/>
  <c r="AC56" i="1" s="1"/>
  <c r="G57" i="1"/>
  <c r="Z57" i="1" s="1"/>
  <c r="V57" i="1"/>
  <c r="W57" i="1"/>
  <c r="X57" i="1"/>
  <c r="AA57" i="1"/>
  <c r="AC57" i="1" s="1"/>
  <c r="G58" i="1"/>
  <c r="Z58" i="1" s="1"/>
  <c r="V58" i="1"/>
  <c r="W58" i="1"/>
  <c r="X58" i="1"/>
  <c r="AA58" i="1"/>
  <c r="AC58" i="1" s="1"/>
  <c r="G59" i="1"/>
  <c r="V59" i="1"/>
  <c r="W59" i="1"/>
  <c r="X59" i="1"/>
  <c r="Y59" i="1"/>
  <c r="AA59" i="1"/>
  <c r="G60" i="1"/>
  <c r="V60" i="1"/>
  <c r="W60" i="1"/>
  <c r="X60" i="1"/>
  <c r="Y60" i="1"/>
  <c r="AA60" i="1"/>
  <c r="G61" i="1"/>
  <c r="V61" i="1"/>
  <c r="W61" i="1"/>
  <c r="X61" i="1"/>
  <c r="AA61" i="1"/>
  <c r="AC61" i="1" s="1"/>
  <c r="G62" i="1"/>
  <c r="V62" i="1"/>
  <c r="W62" i="1"/>
  <c r="X62" i="1"/>
  <c r="AA62" i="1"/>
  <c r="AC62" i="1" s="1"/>
  <c r="G63" i="1"/>
  <c r="V63" i="1"/>
  <c r="W63" i="1"/>
  <c r="X63" i="1"/>
  <c r="AA63" i="1"/>
  <c r="AC63" i="1" s="1"/>
  <c r="AA6" i="1"/>
  <c r="AB6" i="1" s="1"/>
  <c r="Y6" i="1"/>
  <c r="X6" i="1"/>
  <c r="W6" i="1"/>
  <c r="V6" i="1"/>
  <c r="G6" i="1"/>
  <c r="F5" i="1"/>
  <c r="E5" i="1"/>
  <c r="R5" i="1"/>
  <c r="N5" i="1"/>
  <c r="M5" i="1"/>
  <c r="L5" i="1"/>
  <c r="AC44" i="1" l="1"/>
  <c r="AB44" i="1"/>
  <c r="AC60" i="1"/>
  <c r="AB60" i="1"/>
  <c r="AC59" i="1"/>
  <c r="AB59" i="1"/>
  <c r="AC48" i="1"/>
  <c r="AB48" i="1"/>
  <c r="AC47" i="1"/>
  <c r="AB47" i="1"/>
  <c r="AC46" i="1"/>
  <c r="AB46" i="1"/>
  <c r="AC43" i="1"/>
  <c r="AB43" i="1"/>
  <c r="AC42" i="1"/>
  <c r="AB42" i="1"/>
  <c r="AC30" i="1"/>
  <c r="AB30" i="1"/>
  <c r="AC55" i="1"/>
  <c r="AC54" i="1"/>
  <c r="AC53" i="1"/>
  <c r="AC52" i="1"/>
  <c r="AC25" i="1"/>
  <c r="AC22" i="1"/>
  <c r="AC19" i="1"/>
  <c r="AC18" i="1"/>
  <c r="AC17" i="1"/>
  <c r="AC16" i="1"/>
  <c r="AC15" i="1"/>
  <c r="AC14" i="1"/>
  <c r="AC13" i="1"/>
  <c r="AC39" i="1"/>
  <c r="AC6" i="1"/>
  <c r="AC41" i="1"/>
  <c r="AC34" i="1"/>
  <c r="AC33" i="1"/>
  <c r="AC29" i="1"/>
  <c r="Z6" i="1"/>
  <c r="Z63" i="1"/>
  <c r="Z61" i="1"/>
  <c r="Z60" i="1"/>
  <c r="Z51" i="1"/>
  <c r="Z48" i="1"/>
  <c r="Z46" i="1"/>
  <c r="Z44" i="1"/>
  <c r="Z62" i="1"/>
  <c r="Z55" i="1"/>
  <c r="Z54" i="1"/>
  <c r="Z53" i="1"/>
  <c r="Z52" i="1"/>
  <c r="Z50" i="1"/>
  <c r="Z45" i="1"/>
  <c r="Z32" i="1"/>
  <c r="Z28" i="1"/>
  <c r="Z26" i="1"/>
  <c r="Z25" i="1"/>
  <c r="Z22" i="1"/>
  <c r="Z19" i="1"/>
  <c r="Z18" i="1"/>
  <c r="Z17" i="1"/>
  <c r="Z16" i="1"/>
  <c r="Z15" i="1"/>
  <c r="Z14" i="1"/>
  <c r="Z13" i="1"/>
  <c r="Z11" i="1"/>
  <c r="Z7" i="1"/>
  <c r="T40" i="1"/>
  <c r="T27" i="1"/>
  <c r="T58" i="1"/>
  <c r="T35" i="1"/>
  <c r="T56" i="1"/>
  <c r="T21" i="1"/>
  <c r="T23" i="1"/>
  <c r="Z59" i="1"/>
  <c r="Z49" i="1"/>
  <c r="Z47" i="1"/>
  <c r="Z43" i="1"/>
  <c r="Z42" i="1"/>
  <c r="Z41" i="1"/>
  <c r="Z37" i="1"/>
  <c r="Z34" i="1"/>
  <c r="Z33" i="1"/>
  <c r="Z31" i="1"/>
  <c r="Z30" i="1"/>
  <c r="Z29" i="1"/>
  <c r="Z10" i="1"/>
  <c r="Z8" i="1"/>
  <c r="T57" i="1"/>
  <c r="T36" i="1"/>
  <c r="T24" i="1"/>
  <c r="Q5" i="1"/>
  <c r="T9" i="1"/>
  <c r="T39" i="1"/>
  <c r="T12" i="1"/>
  <c r="T20" i="1"/>
  <c r="T38" i="1"/>
  <c r="K5" i="1"/>
  <c r="P5" i="1"/>
  <c r="J5" i="1"/>
  <c r="W5" i="1"/>
  <c r="V5" i="1"/>
  <c r="X5" i="1"/>
  <c r="AC5" i="1" l="1"/>
  <c r="AB5" i="1"/>
  <c r="Z5" i="1"/>
</calcChain>
</file>

<file path=xl/sharedStrings.xml><?xml version="1.0" encoding="utf-8"?>
<sst xmlns="http://schemas.openxmlformats.org/spreadsheetml/2006/main" count="163" uniqueCount="98">
  <si>
    <t>Период: 09.01.2024 - 16.01.2024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</si>
  <si>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</si>
  <si>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</si>
  <si>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</si>
  <si>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</si>
  <si>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</si>
  <si>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</si>
  <si>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</si>
  <si>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</si>
  <si>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</si>
  <si>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</si>
  <si>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</si>
  <si>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</si>
  <si>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</si>
  <si>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</si>
  <si>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</si>
  <si>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</si>
  <si>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</si>
  <si>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</si>
  <si>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</si>
  <si>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</si>
  <si>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</si>
  <si>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</si>
  <si>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</si>
  <si>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</si>
  <si>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</si>
  <si>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ЖАР-мени ВЕС ТМ Зареченские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</si>
  <si>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</si>
  <si>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</si>
  <si>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</si>
  <si>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</si>
  <si>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</si>
  <si>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</si>
  <si>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</si>
  <si>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</si>
  <si>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</si>
  <si>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</si>
  <si>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</si>
  <si>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</si>
  <si>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</si>
  <si>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</si>
  <si>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</si>
  <si>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</si>
  <si>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</si>
  <si>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</si>
  <si>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</si>
  <si>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</si>
  <si>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</si>
  <si>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</si>
  <si>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</si>
  <si>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</si>
  <si>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</si>
  <si>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</si>
  <si>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</si>
  <si>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</si>
  <si>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</si>
  <si>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</si>
  <si>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</si>
  <si>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</si>
  <si>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</si>
  <si>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</si>
  <si>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</si>
  <si>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</si>
  <si>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</si>
  <si>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</si>
  <si>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</si>
  <si>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</si>
  <si>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 ПОКОМ</t>
  </si>
  <si>
    <t>Чебуреки сочные ВЕС ТМ Зареченские  ПОКОМ</t>
  </si>
  <si>
    <t>крат</t>
  </si>
  <si>
    <t>заяв</t>
  </si>
  <si>
    <t>раз</t>
  </si>
  <si>
    <t>заказ в дороге</t>
  </si>
  <si>
    <t>ср</t>
  </si>
  <si>
    <t>заказ</t>
  </si>
  <si>
    <t xml:space="preserve">ЗАКАЗ </t>
  </si>
  <si>
    <t>кон ост</t>
  </si>
  <si>
    <t>ост без заказа</t>
  </si>
  <si>
    <t>коментарий</t>
  </si>
  <si>
    <t>вес</t>
  </si>
  <si>
    <t>ВЕС</t>
  </si>
  <si>
    <t>от филиала</t>
  </si>
  <si>
    <t>комментарий филиала</t>
  </si>
  <si>
    <t>12,12,</t>
  </si>
  <si>
    <t>29,12,</t>
  </si>
  <si>
    <t>крат кор</t>
  </si>
  <si>
    <t>09,01,</t>
  </si>
  <si>
    <t>Чебуречище ТМ Горячая штучка .0,14 кг зам. ПОКОМ</t>
  </si>
  <si>
    <t>необходимо увеличить продажи</t>
  </si>
  <si>
    <t>заказ св</t>
  </si>
  <si>
    <t>расчет</t>
  </si>
  <si>
    <t>сроки</t>
  </si>
  <si>
    <t>для сравнения</t>
  </si>
  <si>
    <t>19,02,</t>
  </si>
  <si>
    <t>нет</t>
  </si>
  <si>
    <t>заказ кор.</t>
  </si>
  <si>
    <t>метка</t>
  </si>
  <si>
    <t>16,01,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</si>
</sst>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7" borderId="0" xfId="0" applyNumberForma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4" borderId="0" xfId="0" applyNumberFormat="1" applyFill="1" applyAlignment="1"/>
    <xf numFmtId="164" fontId="6" fillId="4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2" fillId="0" borderId="0" xfId="0" applyNumberFormat="1" applyFont="1" applyAlignment="1"/>
    <xf numFmtId="164" fontId="0" fillId="0" borderId="6" xfId="0" applyNumberFormat="1" applyBorder="1" applyAlignment="1"/>
    <xf numFmtId="164" fontId="0" fillId="4" borderId="6" xfId="0" applyNumberFormat="1" applyFill="1" applyBorder="1" applyAlignment="1"/>
    <xf numFmtId="164" fontId="0" fillId="0" borderId="7" xfId="0" applyNumberFormat="1" applyBorder="1" applyAlignment="1"/>
    <xf numFmtId="164" fontId="0" fillId="0" borderId="8" xfId="0" applyNumberFormat="1" applyBorder="1"/>
    <xf numFmtId="164" fontId="0" fillId="0" borderId="9" xfId="0" applyNumberFormat="1" applyBorder="1" applyAlignment="1">
      <alignment wrapText="1"/>
    </xf>
    <xf numFmtId="164" fontId="5" fillId="6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0" fillId="0" borderId="12" xfId="0" applyNumberFormat="1" applyBorder="1" applyAlignment="1"/>
    <xf numFmtId="1" fontId="0" fillId="0" borderId="0" xfId="0" applyNumberFormat="1" applyAlignment="1"/>
    <xf numFmtId="1" fontId="2" fillId="0" borderId="0" xfId="0" applyNumberFormat="1" applyFont="1"/>
    <xf numFmtId="1" fontId="0" fillId="0" borderId="0" xfId="0" applyNumberFormat="1"/>
    <xf numFmtId="164" fontId="0" fillId="8" borderId="0" xfId="0" applyNumberFormat="1" applyFill="1"/>
    <xf numFmtId="164" fontId="0" fillId="8" borderId="0" xfId="0" applyNumberFormat="1" applyFill="1" applyAlignment="1"/>
    <xf numFmtId="164" fontId="0" fillId="8" borderId="11" xfId="0" applyNumberFormat="1" applyFill="1" applyBorder="1" applyAlignment="1"/>
    <xf numFmtId="164" fontId="0" fillId="9" borderId="11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09,01,24%20&#1057;&#1086;&#1095;&#1080;%20&#1047;&#1055;&#1060;/&#1076;&#1074;%2009,01,24%20&#1089;&#109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16,01,24%20&#1057;&#1086;&#1095;&#1080;%20&#1047;&#1055;&#1060;/&#1089;&#1090;&#1072;&#1090;&#1099;/&#1079;&#1072;&#1103;&#1074;&#1083;&#1077;&#1085;&#1086;%20&#1057;&#1086;&#1095;&#1080;%2010,01,24-16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16,01,24%20&#1057;&#1086;&#1095;&#1080;%20&#1047;&#1055;&#1060;/&#1076;&#1074;%20160124%20&#1089;&#1095;&#1088;&#1089;&#1095;%20&#1079;&#1087;&#1092;%20&#1074;%20&#1088;&#1072;&#1073;&#1086;&#1090;&#10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02.01.2024 - 09.01.2024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  <cell r="R4" t="str">
            <v>15,11,</v>
          </cell>
          <cell r="S4" t="str">
            <v>12,12,</v>
          </cell>
          <cell r="T4" t="str">
            <v>29,12,</v>
          </cell>
        </row>
        <row r="5">
          <cell r="E5">
            <v>2038.2</v>
          </cell>
          <cell r="F5">
            <v>11539.46</v>
          </cell>
          <cell r="H5">
            <v>2066.1999999999998</v>
          </cell>
          <cell r="I5">
            <v>-28</v>
          </cell>
          <cell r="J5">
            <v>0</v>
          </cell>
          <cell r="K5">
            <v>0</v>
          </cell>
          <cell r="L5">
            <v>509.55</v>
          </cell>
          <cell r="M5">
            <v>5435.5</v>
          </cell>
          <cell r="N5">
            <v>0</v>
          </cell>
          <cell r="R5">
            <v>1018.0599999999998</v>
          </cell>
          <cell r="S5">
            <v>709.18</v>
          </cell>
          <cell r="T5">
            <v>941.38</v>
          </cell>
          <cell r="V5">
            <v>1970.33</v>
          </cell>
          <cell r="W5" t="str">
            <v>крат кор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C6">
            <v>55</v>
          </cell>
          <cell r="F6">
            <v>55</v>
          </cell>
          <cell r="G6">
            <v>1</v>
          </cell>
          <cell r="I6">
            <v>0</v>
          </cell>
          <cell r="L6">
            <v>0</v>
          </cell>
          <cell r="P6" t="e">
            <v>#DIV/0!</v>
          </cell>
          <cell r="Q6" t="e">
            <v>#DIV/0!</v>
          </cell>
          <cell r="R6">
            <v>0</v>
          </cell>
          <cell r="S6">
            <v>2</v>
          </cell>
          <cell r="T6">
            <v>2</v>
          </cell>
          <cell r="U6" t="str">
            <v>необходимо увеличить продажи</v>
          </cell>
          <cell r="V6">
            <v>0</v>
          </cell>
          <cell r="W6">
            <v>5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319</v>
          </cell>
          <cell r="D7">
            <v>5</v>
          </cell>
          <cell r="E7">
            <v>68</v>
          </cell>
          <cell r="F7">
            <v>256</v>
          </cell>
          <cell r="G7">
            <v>0.3</v>
          </cell>
          <cell r="H7">
            <v>67</v>
          </cell>
          <cell r="I7">
            <v>1</v>
          </cell>
          <cell r="L7">
            <v>17</v>
          </cell>
          <cell r="M7">
            <v>169</v>
          </cell>
          <cell r="P7">
            <v>25</v>
          </cell>
          <cell r="Q7">
            <v>15.058823529411764</v>
          </cell>
          <cell r="R7">
            <v>40.799999999999997</v>
          </cell>
          <cell r="S7">
            <v>21</v>
          </cell>
          <cell r="T7">
            <v>16.600000000000001</v>
          </cell>
          <cell r="V7">
            <v>50.699999999999996</v>
          </cell>
          <cell r="W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1086</v>
          </cell>
          <cell r="E8">
            <v>50</v>
          </cell>
          <cell r="F8">
            <v>1036</v>
          </cell>
          <cell r="G8">
            <v>0.3</v>
          </cell>
          <cell r="H8">
            <v>49</v>
          </cell>
          <cell r="I8">
            <v>1</v>
          </cell>
          <cell r="L8">
            <v>12.5</v>
          </cell>
          <cell r="P8">
            <v>82.88</v>
          </cell>
          <cell r="Q8">
            <v>82.88</v>
          </cell>
          <cell r="R8">
            <v>82.4</v>
          </cell>
          <cell r="S8">
            <v>47</v>
          </cell>
          <cell r="T8">
            <v>29.4</v>
          </cell>
          <cell r="U8" t="str">
            <v>необходимо увеличить продажи</v>
          </cell>
          <cell r="V8">
            <v>0</v>
          </cell>
          <cell r="W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785</v>
          </cell>
          <cell r="D9">
            <v>2</v>
          </cell>
          <cell r="E9">
            <v>98</v>
          </cell>
          <cell r="F9">
            <v>689</v>
          </cell>
          <cell r="G9">
            <v>0.3</v>
          </cell>
          <cell r="H9">
            <v>97</v>
          </cell>
          <cell r="I9">
            <v>1</v>
          </cell>
          <cell r="L9">
            <v>24.5</v>
          </cell>
          <cell r="P9">
            <v>28.122448979591837</v>
          </cell>
          <cell r="Q9">
            <v>28.122448979591837</v>
          </cell>
          <cell r="R9">
            <v>73.599999999999994</v>
          </cell>
          <cell r="S9">
            <v>40.200000000000003</v>
          </cell>
          <cell r="T9">
            <v>43.6</v>
          </cell>
          <cell r="U9" t="str">
            <v>необходимо увеличить продажи</v>
          </cell>
          <cell r="V9">
            <v>0</v>
          </cell>
          <cell r="W9">
            <v>12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65</v>
          </cell>
          <cell r="D10">
            <v>2</v>
          </cell>
          <cell r="E10">
            <v>8</v>
          </cell>
          <cell r="F10">
            <v>59</v>
          </cell>
          <cell r="G10">
            <v>0.3</v>
          </cell>
          <cell r="H10">
            <v>8</v>
          </cell>
          <cell r="I10">
            <v>0</v>
          </cell>
          <cell r="L10">
            <v>2</v>
          </cell>
          <cell r="P10">
            <v>29.5</v>
          </cell>
          <cell r="Q10">
            <v>29.5</v>
          </cell>
          <cell r="R10">
            <v>0</v>
          </cell>
          <cell r="S10">
            <v>5.8</v>
          </cell>
          <cell r="T10">
            <v>9.1999999999999993</v>
          </cell>
          <cell r="U10" t="str">
            <v>необходимо увеличить продажи</v>
          </cell>
          <cell r="V10">
            <v>0</v>
          </cell>
          <cell r="W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456</v>
          </cell>
          <cell r="D11">
            <v>2</v>
          </cell>
          <cell r="E11">
            <v>67</v>
          </cell>
          <cell r="F11">
            <v>391</v>
          </cell>
          <cell r="G11">
            <v>0.3</v>
          </cell>
          <cell r="H11">
            <v>66</v>
          </cell>
          <cell r="I11">
            <v>1</v>
          </cell>
          <cell r="L11">
            <v>16.75</v>
          </cell>
          <cell r="M11">
            <v>27.75</v>
          </cell>
          <cell r="P11">
            <v>25</v>
          </cell>
          <cell r="Q11">
            <v>23.343283582089551</v>
          </cell>
          <cell r="R11">
            <v>97.2</v>
          </cell>
          <cell r="S11">
            <v>40.6</v>
          </cell>
          <cell r="T11">
            <v>58.6</v>
          </cell>
          <cell r="V11">
            <v>8.3249999999999993</v>
          </cell>
          <cell r="W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28</v>
          </cell>
          <cell r="E12">
            <v>3</v>
          </cell>
          <cell r="F12">
            <v>25</v>
          </cell>
          <cell r="G12">
            <v>0.09</v>
          </cell>
          <cell r="H12">
            <v>3</v>
          </cell>
          <cell r="I12">
            <v>0</v>
          </cell>
          <cell r="L12">
            <v>0.75</v>
          </cell>
          <cell r="P12">
            <v>33.333333333333336</v>
          </cell>
          <cell r="Q12">
            <v>33.333333333333336</v>
          </cell>
          <cell r="R12">
            <v>0</v>
          </cell>
          <cell r="S12">
            <v>2.4</v>
          </cell>
          <cell r="T12">
            <v>6.2</v>
          </cell>
          <cell r="U12" t="str">
            <v>необходимо увеличить продажи</v>
          </cell>
          <cell r="V12">
            <v>0</v>
          </cell>
          <cell r="W12">
            <v>24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379</v>
          </cell>
          <cell r="D13">
            <v>2</v>
          </cell>
          <cell r="E13">
            <v>5</v>
          </cell>
          <cell r="F13">
            <v>376</v>
          </cell>
          <cell r="G13">
            <v>0.36</v>
          </cell>
          <cell r="H13">
            <v>5</v>
          </cell>
          <cell r="I13">
            <v>0</v>
          </cell>
          <cell r="L13">
            <v>1.25</v>
          </cell>
          <cell r="P13">
            <v>300.8</v>
          </cell>
          <cell r="Q13">
            <v>300.8</v>
          </cell>
          <cell r="R13">
            <v>0</v>
          </cell>
          <cell r="S13">
            <v>0</v>
          </cell>
          <cell r="T13">
            <v>3.6</v>
          </cell>
          <cell r="U13" t="str">
            <v>необходимо увеличить продажи</v>
          </cell>
          <cell r="V13">
            <v>0</v>
          </cell>
          <cell r="W13">
            <v>10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98.56</v>
          </cell>
          <cell r="F14">
            <v>98.56</v>
          </cell>
          <cell r="G14">
            <v>1</v>
          </cell>
          <cell r="I14">
            <v>0</v>
          </cell>
          <cell r="L14">
            <v>0</v>
          </cell>
          <cell r="P14" t="e">
            <v>#DIV/0!</v>
          </cell>
          <cell r="Q14" t="e">
            <v>#DIV/0!</v>
          </cell>
          <cell r="R14">
            <v>0</v>
          </cell>
          <cell r="S14">
            <v>0</v>
          </cell>
          <cell r="T14">
            <v>0</v>
          </cell>
          <cell r="U14" t="str">
            <v>необходимо увеличить продажи</v>
          </cell>
          <cell r="V14">
            <v>0</v>
          </cell>
          <cell r="W14">
            <v>2.2400000000000002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156</v>
          </cell>
          <cell r="E15">
            <v>3</v>
          </cell>
          <cell r="F15">
            <v>153</v>
          </cell>
          <cell r="G15">
            <v>1</v>
          </cell>
          <cell r="H15">
            <v>3</v>
          </cell>
          <cell r="I15">
            <v>0</v>
          </cell>
          <cell r="L15">
            <v>0.75</v>
          </cell>
          <cell r="P15">
            <v>204</v>
          </cell>
          <cell r="Q15">
            <v>204</v>
          </cell>
          <cell r="R15">
            <v>0</v>
          </cell>
          <cell r="S15">
            <v>2.4</v>
          </cell>
          <cell r="T15">
            <v>0.6</v>
          </cell>
          <cell r="U15" t="str">
            <v>необходимо увеличить продажи</v>
          </cell>
          <cell r="V15">
            <v>0</v>
          </cell>
          <cell r="W15">
            <v>3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111</v>
          </cell>
          <cell r="E16">
            <v>3.7</v>
          </cell>
          <cell r="F16">
            <v>107.3</v>
          </cell>
          <cell r="G16">
            <v>1</v>
          </cell>
          <cell r="H16">
            <v>3.7</v>
          </cell>
          <cell r="I16">
            <v>0</v>
          </cell>
          <cell r="L16">
            <v>0.92500000000000004</v>
          </cell>
          <cell r="P16">
            <v>115.99999999999999</v>
          </cell>
          <cell r="Q16">
            <v>115.99999999999999</v>
          </cell>
          <cell r="R16">
            <v>0</v>
          </cell>
          <cell r="S16">
            <v>1.48</v>
          </cell>
          <cell r="T16">
            <v>2.2199999999999998</v>
          </cell>
          <cell r="U16" t="str">
            <v>необходимо увеличить продажи</v>
          </cell>
          <cell r="V16">
            <v>0</v>
          </cell>
          <cell r="W16">
            <v>3.7</v>
          </cell>
        </row>
        <row r="17">
          <cell r="A17" t="str">
            <v>Жар-ладушки с яблоком и грушей, ВЕС  ПОКОМ</v>
          </cell>
          <cell r="B17" t="str">
            <v>кг</v>
          </cell>
          <cell r="C17">
            <v>29.6</v>
          </cell>
          <cell r="F17">
            <v>29.6</v>
          </cell>
          <cell r="G17">
            <v>1</v>
          </cell>
          <cell r="I17">
            <v>0</v>
          </cell>
          <cell r="L17">
            <v>0</v>
          </cell>
          <cell r="P17" t="e">
            <v>#DIV/0!</v>
          </cell>
          <cell r="Q17" t="e">
            <v>#DIV/0!</v>
          </cell>
          <cell r="R17">
            <v>0</v>
          </cell>
          <cell r="S17">
            <v>0</v>
          </cell>
          <cell r="T17">
            <v>0</v>
          </cell>
          <cell r="U17" t="str">
            <v>необходимо увеличить продажи</v>
          </cell>
          <cell r="V17">
            <v>0</v>
          </cell>
          <cell r="W17">
            <v>3.7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143</v>
          </cell>
          <cell r="E18">
            <v>5.5</v>
          </cell>
          <cell r="F18">
            <v>137.5</v>
          </cell>
          <cell r="G18">
            <v>1</v>
          </cell>
          <cell r="H18">
            <v>5.5</v>
          </cell>
          <cell r="I18">
            <v>0</v>
          </cell>
          <cell r="L18">
            <v>1.375</v>
          </cell>
          <cell r="P18">
            <v>100</v>
          </cell>
          <cell r="Q18">
            <v>100</v>
          </cell>
          <cell r="R18">
            <v>0</v>
          </cell>
          <cell r="S18">
            <v>0</v>
          </cell>
          <cell r="T18">
            <v>0</v>
          </cell>
          <cell r="U18" t="str">
            <v>необходимо увеличить продажи</v>
          </cell>
          <cell r="V18">
            <v>0</v>
          </cell>
          <cell r="W18">
            <v>5.5</v>
          </cell>
        </row>
        <row r="19">
          <cell r="A19" t="str">
            <v>Жар-мени рубленые в тесте куриные жареные. ВЕС  ПОКОМ</v>
          </cell>
          <cell r="B19" t="str">
            <v>кг</v>
          </cell>
          <cell r="C19">
            <v>-16.5</v>
          </cell>
          <cell r="F19">
            <v>-16.5</v>
          </cell>
          <cell r="G19">
            <v>0</v>
          </cell>
          <cell r="I19">
            <v>0</v>
          </cell>
          <cell r="L19">
            <v>0</v>
          </cell>
          <cell r="P19" t="e">
            <v>#DIV/0!</v>
          </cell>
          <cell r="Q19" t="e">
            <v>#DIV/0!</v>
          </cell>
          <cell r="R19">
            <v>2.2000000000000002</v>
          </cell>
          <cell r="S19">
            <v>0</v>
          </cell>
          <cell r="T19">
            <v>0</v>
          </cell>
          <cell r="U19" t="str">
            <v>устар.</v>
          </cell>
          <cell r="V19">
            <v>0</v>
          </cell>
          <cell r="W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223</v>
          </cell>
          <cell r="D20">
            <v>2</v>
          </cell>
          <cell r="E20">
            <v>51</v>
          </cell>
          <cell r="F20">
            <v>174</v>
          </cell>
          <cell r="G20">
            <v>0.25</v>
          </cell>
          <cell r="H20">
            <v>50</v>
          </cell>
          <cell r="I20">
            <v>1</v>
          </cell>
          <cell r="L20">
            <v>12.75</v>
          </cell>
          <cell r="M20">
            <v>144.75</v>
          </cell>
          <cell r="P20">
            <v>25</v>
          </cell>
          <cell r="Q20">
            <v>13.647058823529411</v>
          </cell>
          <cell r="R20">
            <v>43.2</v>
          </cell>
          <cell r="S20">
            <v>22.4</v>
          </cell>
          <cell r="T20">
            <v>32.200000000000003</v>
          </cell>
          <cell r="V20">
            <v>36.1875</v>
          </cell>
          <cell r="W20">
            <v>12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308</v>
          </cell>
          <cell r="D21">
            <v>3</v>
          </cell>
          <cell r="E21">
            <v>51</v>
          </cell>
          <cell r="F21">
            <v>260</v>
          </cell>
          <cell r="G21">
            <v>0.25</v>
          </cell>
          <cell r="H21">
            <v>50</v>
          </cell>
          <cell r="I21">
            <v>1</v>
          </cell>
          <cell r="L21">
            <v>12.75</v>
          </cell>
          <cell r="M21">
            <v>58.75</v>
          </cell>
          <cell r="P21">
            <v>25</v>
          </cell>
          <cell r="Q21">
            <v>20.392156862745097</v>
          </cell>
          <cell r="R21">
            <v>32.799999999999997</v>
          </cell>
          <cell r="S21">
            <v>22.2</v>
          </cell>
          <cell r="T21">
            <v>25.8</v>
          </cell>
          <cell r="V21">
            <v>14.6875</v>
          </cell>
          <cell r="W21">
            <v>12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99.9</v>
          </cell>
          <cell r="F22">
            <v>99.9</v>
          </cell>
          <cell r="G22">
            <v>1</v>
          </cell>
          <cell r="I22">
            <v>0</v>
          </cell>
          <cell r="L22">
            <v>0</v>
          </cell>
          <cell r="P22" t="e">
            <v>#DIV/0!</v>
          </cell>
          <cell r="Q22" t="e">
            <v>#DIV/0!</v>
          </cell>
          <cell r="R22">
            <v>0</v>
          </cell>
          <cell r="S22">
            <v>0.74</v>
          </cell>
          <cell r="T22">
            <v>0.74</v>
          </cell>
          <cell r="U22" t="str">
            <v>необходимо увеличить продажи</v>
          </cell>
          <cell r="V22">
            <v>0</v>
          </cell>
          <cell r="W22">
            <v>3.7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164</v>
          </cell>
          <cell r="D23">
            <v>3</v>
          </cell>
          <cell r="E23">
            <v>14</v>
          </cell>
          <cell r="F23">
            <v>153</v>
          </cell>
          <cell r="G23">
            <v>0.25</v>
          </cell>
          <cell r="H23">
            <v>14</v>
          </cell>
          <cell r="I23">
            <v>0</v>
          </cell>
          <cell r="L23">
            <v>3.5</v>
          </cell>
          <cell r="P23">
            <v>43.714285714285715</v>
          </cell>
          <cell r="Q23">
            <v>43.714285714285715</v>
          </cell>
          <cell r="R23">
            <v>14.6</v>
          </cell>
          <cell r="S23">
            <v>2.8</v>
          </cell>
          <cell r="T23">
            <v>12</v>
          </cell>
          <cell r="U23" t="str">
            <v>пересорт устранили???</v>
          </cell>
          <cell r="V23">
            <v>0</v>
          </cell>
          <cell r="W23">
            <v>12</v>
          </cell>
        </row>
        <row r="24">
          <cell r="A24" t="str">
            <v>Наггетсы Нагетосы Сочная курочка в хрустящей панировке ТМ Горячая штучка 0,25 кг зам  ПОКОМ</v>
          </cell>
          <cell r="B24" t="str">
            <v>шт</v>
          </cell>
          <cell r="C24">
            <v>753</v>
          </cell>
          <cell r="E24">
            <v>14</v>
          </cell>
          <cell r="F24">
            <v>739</v>
          </cell>
          <cell r="G24">
            <v>0.25</v>
          </cell>
          <cell r="H24">
            <v>14</v>
          </cell>
          <cell r="I24">
            <v>0</v>
          </cell>
          <cell r="L24">
            <v>3.5</v>
          </cell>
          <cell r="P24">
            <v>211.14285714285714</v>
          </cell>
          <cell r="Q24">
            <v>211.14285714285714</v>
          </cell>
          <cell r="R24">
            <v>44.8</v>
          </cell>
          <cell r="S24">
            <v>28.2</v>
          </cell>
          <cell r="T24">
            <v>10.4</v>
          </cell>
          <cell r="U24" t="str">
            <v>необходимо увеличить продажи</v>
          </cell>
          <cell r="V24">
            <v>0</v>
          </cell>
          <cell r="W24">
            <v>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566</v>
          </cell>
          <cell r="E25">
            <v>73</v>
          </cell>
          <cell r="F25">
            <v>493</v>
          </cell>
          <cell r="G25">
            <v>0.25</v>
          </cell>
          <cell r="H25">
            <v>73</v>
          </cell>
          <cell r="I25">
            <v>0</v>
          </cell>
          <cell r="L25">
            <v>18.25</v>
          </cell>
          <cell r="P25">
            <v>27.013698630136986</v>
          </cell>
          <cell r="Q25">
            <v>27.013698630136986</v>
          </cell>
          <cell r="R25">
            <v>9.6</v>
          </cell>
          <cell r="S25">
            <v>33.799999999999997</v>
          </cell>
          <cell r="T25">
            <v>25.8</v>
          </cell>
          <cell r="U25" t="str">
            <v>необходимо увеличить продажи</v>
          </cell>
          <cell r="V25">
            <v>0</v>
          </cell>
          <cell r="W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93</v>
          </cell>
          <cell r="D26">
            <v>2</v>
          </cell>
          <cell r="E26">
            <v>9</v>
          </cell>
          <cell r="F26">
            <v>86</v>
          </cell>
          <cell r="G26">
            <v>0.25</v>
          </cell>
          <cell r="H26">
            <v>9</v>
          </cell>
          <cell r="I26">
            <v>0</v>
          </cell>
          <cell r="L26">
            <v>2.25</v>
          </cell>
          <cell r="P26">
            <v>38.222222222222221</v>
          </cell>
          <cell r="Q26">
            <v>38.222222222222221</v>
          </cell>
          <cell r="R26">
            <v>7.2</v>
          </cell>
          <cell r="S26">
            <v>7.6</v>
          </cell>
          <cell r="T26">
            <v>8.8000000000000007</v>
          </cell>
          <cell r="U26" t="str">
            <v>необходимо увеличить продажи</v>
          </cell>
          <cell r="V26">
            <v>0</v>
          </cell>
          <cell r="W26">
            <v>12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155</v>
          </cell>
          <cell r="E27">
            <v>8</v>
          </cell>
          <cell r="F27">
            <v>147</v>
          </cell>
          <cell r="G27">
            <v>0.25</v>
          </cell>
          <cell r="H27">
            <v>8</v>
          </cell>
          <cell r="I27">
            <v>0</v>
          </cell>
          <cell r="L27">
            <v>2</v>
          </cell>
          <cell r="P27">
            <v>73.5</v>
          </cell>
          <cell r="Q27">
            <v>73.5</v>
          </cell>
          <cell r="R27">
            <v>0</v>
          </cell>
          <cell r="S27">
            <v>0</v>
          </cell>
          <cell r="T27">
            <v>6.8</v>
          </cell>
          <cell r="U27" t="str">
            <v>необходимо увеличить продажи</v>
          </cell>
          <cell r="V27">
            <v>0</v>
          </cell>
          <cell r="W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84</v>
          </cell>
          <cell r="E28">
            <v>6</v>
          </cell>
          <cell r="F28">
            <v>78</v>
          </cell>
          <cell r="G28">
            <v>1</v>
          </cell>
          <cell r="H28">
            <v>6</v>
          </cell>
          <cell r="I28">
            <v>0</v>
          </cell>
          <cell r="L28">
            <v>1.5</v>
          </cell>
          <cell r="P28">
            <v>52</v>
          </cell>
          <cell r="Q28">
            <v>52</v>
          </cell>
          <cell r="R28">
            <v>0</v>
          </cell>
          <cell r="S28">
            <v>3.6</v>
          </cell>
          <cell r="T28">
            <v>6</v>
          </cell>
          <cell r="U28" t="str">
            <v>необходимо увеличить продажи</v>
          </cell>
          <cell r="V28">
            <v>0</v>
          </cell>
          <cell r="W28">
            <v>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201</v>
          </cell>
          <cell r="E29">
            <v>2</v>
          </cell>
          <cell r="F29">
            <v>199</v>
          </cell>
          <cell r="G29">
            <v>0.25</v>
          </cell>
          <cell r="H29">
            <v>2</v>
          </cell>
          <cell r="I29">
            <v>0</v>
          </cell>
          <cell r="L29">
            <v>0.5</v>
          </cell>
          <cell r="P29">
            <v>398</v>
          </cell>
          <cell r="Q29">
            <v>398</v>
          </cell>
          <cell r="R29">
            <v>0</v>
          </cell>
          <cell r="S29">
            <v>0</v>
          </cell>
          <cell r="T29">
            <v>0.2</v>
          </cell>
          <cell r="U29" t="str">
            <v>необходимо увеличить продажи</v>
          </cell>
          <cell r="V29">
            <v>0</v>
          </cell>
          <cell r="W29">
            <v>12</v>
          </cell>
        </row>
        <row r="30">
          <cell r="A30" t="str">
            <v>Пельмени Grandmeni с говядиной ТМ Горячая  0,75 кг. ПОКОМ</v>
          </cell>
          <cell r="B30" t="str">
            <v>шт</v>
          </cell>
          <cell r="C30">
            <v>89</v>
          </cell>
          <cell r="F30">
            <v>89</v>
          </cell>
          <cell r="G30">
            <v>0.75</v>
          </cell>
          <cell r="I30">
            <v>0</v>
          </cell>
          <cell r="L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0.2</v>
          </cell>
          <cell r="T30">
            <v>0</v>
          </cell>
          <cell r="U30" t="str">
            <v>необходимо увеличить продажи</v>
          </cell>
          <cell r="V30">
            <v>0</v>
          </cell>
          <cell r="W30">
            <v>8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107</v>
          </cell>
          <cell r="E31">
            <v>30</v>
          </cell>
          <cell r="F31">
            <v>77</v>
          </cell>
          <cell r="G31">
            <v>0.43</v>
          </cell>
          <cell r="H31">
            <v>30</v>
          </cell>
          <cell r="I31">
            <v>0</v>
          </cell>
          <cell r="L31">
            <v>7.5</v>
          </cell>
          <cell r="M31">
            <v>110.5</v>
          </cell>
          <cell r="P31">
            <v>25</v>
          </cell>
          <cell r="Q31">
            <v>10.266666666666667</v>
          </cell>
          <cell r="R31">
            <v>19.600000000000001</v>
          </cell>
          <cell r="S31">
            <v>6</v>
          </cell>
          <cell r="T31">
            <v>24.2</v>
          </cell>
          <cell r="V31">
            <v>47.515000000000001</v>
          </cell>
          <cell r="W31">
            <v>16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25</v>
          </cell>
          <cell r="E32">
            <v>39</v>
          </cell>
          <cell r="F32">
            <v>-14</v>
          </cell>
          <cell r="G32">
            <v>0.9</v>
          </cell>
          <cell r="H32">
            <v>36</v>
          </cell>
          <cell r="I32">
            <v>3</v>
          </cell>
          <cell r="L32">
            <v>9.75</v>
          </cell>
          <cell r="M32">
            <v>209</v>
          </cell>
          <cell r="P32">
            <v>20</v>
          </cell>
          <cell r="Q32">
            <v>-1.4358974358974359</v>
          </cell>
          <cell r="R32">
            <v>31.6</v>
          </cell>
          <cell r="S32">
            <v>7</v>
          </cell>
          <cell r="T32">
            <v>29.4</v>
          </cell>
          <cell r="V32">
            <v>188.1</v>
          </cell>
          <cell r="W32">
            <v>8</v>
          </cell>
        </row>
        <row r="33">
          <cell r="A33" t="str">
            <v>Пельмени Бульмени с говядиной и свининой 2,7кг Наваристые Горячая штучка ВЕС  ПОКОМ</v>
          </cell>
          <cell r="B33" t="str">
            <v>кг</v>
          </cell>
          <cell r="C33">
            <v>70.2</v>
          </cell>
          <cell r="F33">
            <v>70.2</v>
          </cell>
          <cell r="G33">
            <v>1</v>
          </cell>
          <cell r="I33">
            <v>0</v>
          </cell>
          <cell r="L33">
            <v>0</v>
          </cell>
          <cell r="P33" t="e">
            <v>#DIV/0!</v>
          </cell>
          <cell r="Q33" t="e">
            <v>#DIV/0!</v>
          </cell>
          <cell r="R33">
            <v>0</v>
          </cell>
          <cell r="S33">
            <v>1.08</v>
          </cell>
          <cell r="T33">
            <v>1.08</v>
          </cell>
          <cell r="U33" t="str">
            <v>необходимо увеличить продажи</v>
          </cell>
          <cell r="V33">
            <v>0</v>
          </cell>
          <cell r="W33">
            <v>2.7</v>
          </cell>
        </row>
        <row r="34">
          <cell r="A34" t="str">
            <v>Пельмени Бульмени с говядиной и свининой 5кг Наваристые Горячая штучка ВЕС  ПОКОМ</v>
          </cell>
          <cell r="B34" t="str">
            <v>кг</v>
          </cell>
          <cell r="C34">
            <v>75</v>
          </cell>
          <cell r="E34">
            <v>5</v>
          </cell>
          <cell r="F34">
            <v>70</v>
          </cell>
          <cell r="G34">
            <v>1</v>
          </cell>
          <cell r="H34">
            <v>5</v>
          </cell>
          <cell r="I34">
            <v>0</v>
          </cell>
          <cell r="L34">
            <v>1.25</v>
          </cell>
          <cell r="P34">
            <v>56</v>
          </cell>
          <cell r="Q34">
            <v>56</v>
          </cell>
          <cell r="R34">
            <v>1</v>
          </cell>
          <cell r="S34">
            <v>0</v>
          </cell>
          <cell r="T34">
            <v>2</v>
          </cell>
          <cell r="U34" t="str">
            <v>необходимо увеличить продажи</v>
          </cell>
          <cell r="V34">
            <v>0</v>
          </cell>
          <cell r="W34">
            <v>5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221</v>
          </cell>
          <cell r="D35">
            <v>2</v>
          </cell>
          <cell r="E35">
            <v>71</v>
          </cell>
          <cell r="F35">
            <v>152</v>
          </cell>
          <cell r="G35">
            <v>0.9</v>
          </cell>
          <cell r="H35">
            <v>65</v>
          </cell>
          <cell r="I35">
            <v>6</v>
          </cell>
          <cell r="L35">
            <v>17.75</v>
          </cell>
          <cell r="M35">
            <v>291.75</v>
          </cell>
          <cell r="P35">
            <v>25</v>
          </cell>
          <cell r="Q35">
            <v>8.5633802816901401</v>
          </cell>
          <cell r="R35">
            <v>43.8</v>
          </cell>
          <cell r="S35">
            <v>18.2</v>
          </cell>
          <cell r="T35">
            <v>52</v>
          </cell>
          <cell r="V35">
            <v>262.57499999999999</v>
          </cell>
          <cell r="W35">
            <v>8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372</v>
          </cell>
          <cell r="D36">
            <v>3</v>
          </cell>
          <cell r="E36">
            <v>46</v>
          </cell>
          <cell r="F36">
            <v>298</v>
          </cell>
          <cell r="G36">
            <v>0.43</v>
          </cell>
          <cell r="H36">
            <v>45</v>
          </cell>
          <cell r="I36">
            <v>1</v>
          </cell>
          <cell r="L36">
            <v>11.5</v>
          </cell>
          <cell r="P36">
            <v>25.913043478260871</v>
          </cell>
          <cell r="Q36">
            <v>25.913043478260871</v>
          </cell>
          <cell r="R36">
            <v>35.4</v>
          </cell>
          <cell r="S36">
            <v>20.8</v>
          </cell>
          <cell r="T36">
            <v>32.200000000000003</v>
          </cell>
          <cell r="U36" t="str">
            <v>необходимо увеличить продажи</v>
          </cell>
          <cell r="V36">
            <v>0</v>
          </cell>
          <cell r="W36">
            <v>16</v>
          </cell>
        </row>
        <row r="37">
          <cell r="A37" t="str">
            <v>Пельмени Бульмени со сливочным маслом Горячая штучка 0,9 кг  ПОКОМ</v>
          </cell>
          <cell r="B37" t="str">
            <v>шт</v>
          </cell>
          <cell r="C37">
            <v>1</v>
          </cell>
          <cell r="D37">
            <v>2</v>
          </cell>
          <cell r="E37">
            <v>28</v>
          </cell>
          <cell r="F37">
            <v>-25</v>
          </cell>
          <cell r="G37">
            <v>0.9</v>
          </cell>
          <cell r="H37">
            <v>26</v>
          </cell>
          <cell r="I37">
            <v>2</v>
          </cell>
          <cell r="L37">
            <v>7</v>
          </cell>
          <cell r="M37">
            <v>165</v>
          </cell>
          <cell r="P37">
            <v>20</v>
          </cell>
          <cell r="Q37">
            <v>-3.5714285714285716</v>
          </cell>
          <cell r="R37">
            <v>45.8</v>
          </cell>
          <cell r="S37">
            <v>14.4</v>
          </cell>
          <cell r="T37">
            <v>43.8</v>
          </cell>
          <cell r="V37">
            <v>148.5</v>
          </cell>
          <cell r="W37">
            <v>8</v>
          </cell>
        </row>
        <row r="38">
          <cell r="A38" t="str">
            <v>Пельмени Бульмени со сливочным маслом ТМ Горячая шт. 0,43 кг  ПОКОМ</v>
          </cell>
          <cell r="B38" t="str">
            <v>шт</v>
          </cell>
          <cell r="C38">
            <v>282</v>
          </cell>
          <cell r="D38">
            <v>9</v>
          </cell>
          <cell r="E38">
            <v>44</v>
          </cell>
          <cell r="F38">
            <v>247</v>
          </cell>
          <cell r="G38">
            <v>0.43</v>
          </cell>
          <cell r="H38">
            <v>44</v>
          </cell>
          <cell r="I38">
            <v>0</v>
          </cell>
          <cell r="L38">
            <v>11</v>
          </cell>
          <cell r="M38">
            <v>28</v>
          </cell>
          <cell r="P38">
            <v>25</v>
          </cell>
          <cell r="Q38">
            <v>22.454545454545453</v>
          </cell>
          <cell r="R38">
            <v>27.4</v>
          </cell>
          <cell r="S38">
            <v>10.8</v>
          </cell>
          <cell r="T38">
            <v>29.6</v>
          </cell>
          <cell r="V38">
            <v>12.04</v>
          </cell>
          <cell r="W38">
            <v>16</v>
          </cell>
        </row>
        <row r="39">
          <cell r="A39" t="str">
            <v>Пельмени Быстромени сфера, ВЕС  ПОКОМ</v>
          </cell>
          <cell r="B39" t="str">
            <v>кг</v>
          </cell>
          <cell r="C39">
            <v>30</v>
          </cell>
          <cell r="F39">
            <v>30</v>
          </cell>
          <cell r="G39">
            <v>1</v>
          </cell>
          <cell r="I39">
            <v>0</v>
          </cell>
          <cell r="L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1</v>
          </cell>
          <cell r="T39">
            <v>0</v>
          </cell>
          <cell r="U39" t="str">
            <v>необходимо увеличить продажи</v>
          </cell>
          <cell r="V39">
            <v>0</v>
          </cell>
          <cell r="W39">
            <v>5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382</v>
          </cell>
          <cell r="D40">
            <v>2</v>
          </cell>
          <cell r="E40">
            <v>48</v>
          </cell>
          <cell r="F40">
            <v>336</v>
          </cell>
          <cell r="G40">
            <v>0.7</v>
          </cell>
          <cell r="H40">
            <v>48</v>
          </cell>
          <cell r="I40">
            <v>0</v>
          </cell>
          <cell r="L40">
            <v>12</v>
          </cell>
          <cell r="P40">
            <v>28</v>
          </cell>
          <cell r="Q40">
            <v>28</v>
          </cell>
          <cell r="R40">
            <v>37.200000000000003</v>
          </cell>
          <cell r="S40">
            <v>18.600000000000001</v>
          </cell>
          <cell r="T40">
            <v>35.200000000000003</v>
          </cell>
          <cell r="U40" t="str">
            <v>необходимо увеличить продажи</v>
          </cell>
          <cell r="V40">
            <v>0</v>
          </cell>
          <cell r="W40">
            <v>8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352</v>
          </cell>
          <cell r="E41">
            <v>6</v>
          </cell>
          <cell r="F41">
            <v>261</v>
          </cell>
          <cell r="G41">
            <v>0.9</v>
          </cell>
          <cell r="H41">
            <v>3</v>
          </cell>
          <cell r="I41">
            <v>3</v>
          </cell>
          <cell r="L41">
            <v>1.5</v>
          </cell>
          <cell r="P41">
            <v>174</v>
          </cell>
          <cell r="Q41">
            <v>174</v>
          </cell>
          <cell r="R41">
            <v>13.8</v>
          </cell>
          <cell r="S41">
            <v>13</v>
          </cell>
          <cell r="T41">
            <v>6.8</v>
          </cell>
          <cell r="U41" t="str">
            <v>необходимо увеличить продажи</v>
          </cell>
          <cell r="V41">
            <v>0</v>
          </cell>
          <cell r="W41">
            <v>8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111</v>
          </cell>
          <cell r="E42">
            <v>2</v>
          </cell>
          <cell r="F42">
            <v>109</v>
          </cell>
          <cell r="G42">
            <v>0.43</v>
          </cell>
          <cell r="H42">
            <v>2</v>
          </cell>
          <cell r="I42">
            <v>0</v>
          </cell>
          <cell r="L42">
            <v>0.5</v>
          </cell>
          <cell r="P42">
            <v>218</v>
          </cell>
          <cell r="Q42">
            <v>218</v>
          </cell>
          <cell r="R42">
            <v>2.4</v>
          </cell>
          <cell r="S42">
            <v>2.2000000000000002</v>
          </cell>
          <cell r="T42">
            <v>1.2</v>
          </cell>
          <cell r="U42" t="str">
            <v>необходимо увеличить продажи</v>
          </cell>
          <cell r="V42">
            <v>0</v>
          </cell>
          <cell r="W42">
            <v>16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155</v>
          </cell>
          <cell r="E43">
            <v>5</v>
          </cell>
          <cell r="F43">
            <v>150</v>
          </cell>
          <cell r="G43">
            <v>0.9</v>
          </cell>
          <cell r="H43">
            <v>5</v>
          </cell>
          <cell r="I43">
            <v>0</v>
          </cell>
          <cell r="L43">
            <v>1.25</v>
          </cell>
          <cell r="P43">
            <v>120</v>
          </cell>
          <cell r="Q43">
            <v>120</v>
          </cell>
          <cell r="R43">
            <v>1.6</v>
          </cell>
          <cell r="S43">
            <v>2.8</v>
          </cell>
          <cell r="T43">
            <v>3</v>
          </cell>
          <cell r="U43" t="str">
            <v>необходимо увеличить продажи</v>
          </cell>
          <cell r="V43">
            <v>0</v>
          </cell>
          <cell r="W43">
            <v>8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185</v>
          </cell>
          <cell r="E44">
            <v>4</v>
          </cell>
          <cell r="F44">
            <v>181</v>
          </cell>
          <cell r="G44">
            <v>0.43</v>
          </cell>
          <cell r="H44">
            <v>4</v>
          </cell>
          <cell r="I44">
            <v>0</v>
          </cell>
          <cell r="L44">
            <v>1</v>
          </cell>
          <cell r="P44">
            <v>181</v>
          </cell>
          <cell r="Q44">
            <v>181</v>
          </cell>
          <cell r="R44">
            <v>1.8</v>
          </cell>
          <cell r="S44">
            <v>0</v>
          </cell>
          <cell r="T44">
            <v>1.4</v>
          </cell>
          <cell r="U44" t="str">
            <v>пересорт устранили???</v>
          </cell>
          <cell r="V44">
            <v>0</v>
          </cell>
          <cell r="W44">
            <v>16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280</v>
          </cell>
          <cell r="E45">
            <v>14</v>
          </cell>
          <cell r="F45">
            <v>266</v>
          </cell>
          <cell r="G45">
            <v>1</v>
          </cell>
          <cell r="H45">
            <v>14</v>
          </cell>
          <cell r="I45">
            <v>0</v>
          </cell>
          <cell r="L45">
            <v>3.5</v>
          </cell>
          <cell r="P45">
            <v>76</v>
          </cell>
          <cell r="Q45">
            <v>76</v>
          </cell>
          <cell r="R45">
            <v>6.2</v>
          </cell>
          <cell r="S45">
            <v>8.1999999999999993</v>
          </cell>
          <cell r="T45">
            <v>7</v>
          </cell>
          <cell r="U45" t="str">
            <v>необходимо увеличить продажи</v>
          </cell>
          <cell r="V45">
            <v>0</v>
          </cell>
          <cell r="W45">
            <v>5</v>
          </cell>
        </row>
        <row r="46">
          <cell r="A46" t="str">
            <v>Снеки  ЖАР-мени ВЕС. рубленые в тесте замор.  ПОКОМ</v>
          </cell>
          <cell r="B46" t="str">
            <v>кг</v>
          </cell>
          <cell r="C46">
            <v>39</v>
          </cell>
          <cell r="F46">
            <v>39</v>
          </cell>
          <cell r="G46">
            <v>1</v>
          </cell>
          <cell r="I46">
            <v>0</v>
          </cell>
          <cell r="L46">
            <v>0</v>
          </cell>
          <cell r="P46" t="e">
            <v>#DIV/0!</v>
          </cell>
          <cell r="Q46" t="e">
            <v>#DIV/0!</v>
          </cell>
          <cell r="R46">
            <v>0</v>
          </cell>
          <cell r="S46">
            <v>5.5</v>
          </cell>
          <cell r="T46">
            <v>0</v>
          </cell>
          <cell r="U46" t="str">
            <v>необходимо увеличить продажи</v>
          </cell>
          <cell r="V46">
            <v>0</v>
          </cell>
          <cell r="W46">
            <v>5.5</v>
          </cell>
        </row>
        <row r="47">
          <cell r="A47" t="str">
            <v>Сосиски Сливушки #нежнушки ТМ Вязанка  0,33 кг.  ПОКОМ</v>
          </cell>
          <cell r="B47" t="str">
            <v>шт</v>
          </cell>
          <cell r="C47">
            <v>60</v>
          </cell>
          <cell r="F47">
            <v>60</v>
          </cell>
          <cell r="G47">
            <v>0.33</v>
          </cell>
          <cell r="I47">
            <v>0</v>
          </cell>
          <cell r="L47">
            <v>0</v>
          </cell>
          <cell r="P47" t="e">
            <v>#DIV/0!</v>
          </cell>
          <cell r="Q47" t="e">
            <v>#DIV/0!</v>
          </cell>
          <cell r="R47">
            <v>0</v>
          </cell>
          <cell r="S47">
            <v>0</v>
          </cell>
          <cell r="T47">
            <v>0</v>
          </cell>
          <cell r="U47" t="str">
            <v>необходимо увеличить продажи</v>
          </cell>
          <cell r="V47">
            <v>0</v>
          </cell>
          <cell r="W47">
            <v>6</v>
          </cell>
        </row>
        <row r="48">
          <cell r="A48" t="str">
            <v>Фрайпицца с ветчиной и грибами 3,0 кг. ВЕС.  ПОКОМ</v>
          </cell>
          <cell r="B48" t="str">
            <v>кг</v>
          </cell>
          <cell r="C48">
            <v>35.299999999999997</v>
          </cell>
          <cell r="F48">
            <v>35.299999999999997</v>
          </cell>
          <cell r="G48">
            <v>1</v>
          </cell>
          <cell r="I48">
            <v>0</v>
          </cell>
          <cell r="L48">
            <v>0</v>
          </cell>
          <cell r="P48" t="e">
            <v>#DIV/0!</v>
          </cell>
          <cell r="Q48" t="e">
            <v>#DIV/0!</v>
          </cell>
          <cell r="R48">
            <v>0</v>
          </cell>
          <cell r="S48">
            <v>0.6</v>
          </cell>
          <cell r="T48">
            <v>0</v>
          </cell>
          <cell r="U48" t="str">
            <v>необходимо увеличить продажи</v>
          </cell>
          <cell r="V48">
            <v>0</v>
          </cell>
          <cell r="W48">
            <v>3</v>
          </cell>
        </row>
        <row r="49">
          <cell r="A49" t="str">
            <v>Хотстеры ТМ Горячая штучка ТС Хотстеры 0,25 кг зам  ПОКОМ</v>
          </cell>
          <cell r="B49" t="str">
            <v>шт</v>
          </cell>
          <cell r="C49">
            <v>54</v>
          </cell>
          <cell r="D49">
            <v>2</v>
          </cell>
          <cell r="E49">
            <v>72</v>
          </cell>
          <cell r="F49">
            <v>-16</v>
          </cell>
          <cell r="G49">
            <v>0.25</v>
          </cell>
          <cell r="H49">
            <v>71</v>
          </cell>
          <cell r="I49">
            <v>1</v>
          </cell>
          <cell r="L49">
            <v>18</v>
          </cell>
          <cell r="M49">
            <v>376</v>
          </cell>
          <cell r="P49">
            <v>20</v>
          </cell>
          <cell r="Q49">
            <v>-0.88888888888888884</v>
          </cell>
          <cell r="R49">
            <v>63.8</v>
          </cell>
          <cell r="S49">
            <v>21.8</v>
          </cell>
          <cell r="T49">
            <v>44.6</v>
          </cell>
          <cell r="V49">
            <v>94</v>
          </cell>
          <cell r="W49">
            <v>12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12</v>
          </cell>
          <cell r="E50">
            <v>23</v>
          </cell>
          <cell r="F50">
            <v>-11</v>
          </cell>
          <cell r="G50">
            <v>0.3</v>
          </cell>
          <cell r="H50">
            <v>29</v>
          </cell>
          <cell r="I50">
            <v>-6</v>
          </cell>
          <cell r="L50">
            <v>5.75</v>
          </cell>
          <cell r="M50">
            <v>126</v>
          </cell>
          <cell r="P50">
            <v>20</v>
          </cell>
          <cell r="Q50">
            <v>-1.9130434782608696</v>
          </cell>
          <cell r="R50">
            <v>30.4</v>
          </cell>
          <cell r="S50">
            <v>11.2</v>
          </cell>
          <cell r="T50">
            <v>23</v>
          </cell>
          <cell r="V50">
            <v>37.799999999999997</v>
          </cell>
          <cell r="W50">
            <v>12</v>
          </cell>
        </row>
        <row r="51">
          <cell r="A51" t="str">
            <v>Хрустящие крылышки ТМ Горячая штучка 0,3 кг зам  ПОКОМ</v>
          </cell>
          <cell r="B51" t="str">
            <v>шт</v>
          </cell>
          <cell r="C51">
            <v>24</v>
          </cell>
          <cell r="E51">
            <v>3</v>
          </cell>
          <cell r="F51">
            <v>21</v>
          </cell>
          <cell r="G51">
            <v>0.3</v>
          </cell>
          <cell r="H51">
            <v>51</v>
          </cell>
          <cell r="I51">
            <v>-48</v>
          </cell>
          <cell r="L51">
            <v>0.75</v>
          </cell>
          <cell r="P51">
            <v>28</v>
          </cell>
          <cell r="Q51">
            <v>28</v>
          </cell>
          <cell r="R51">
            <v>34.4</v>
          </cell>
          <cell r="S51">
            <v>9</v>
          </cell>
          <cell r="T51">
            <v>17.600000000000001</v>
          </cell>
          <cell r="V51">
            <v>0</v>
          </cell>
          <cell r="W51">
            <v>12</v>
          </cell>
        </row>
        <row r="52">
          <cell r="A52" t="str">
            <v>Хрустящие крылышки ТМ Зареченские ТС Зареченские продукты. ВЕС ПОКОМ</v>
          </cell>
          <cell r="B52" t="str">
            <v>кг</v>
          </cell>
          <cell r="C52">
            <v>82.8</v>
          </cell>
          <cell r="F52">
            <v>82.8</v>
          </cell>
          <cell r="G52">
            <v>1</v>
          </cell>
          <cell r="I52">
            <v>0</v>
          </cell>
          <cell r="L52">
            <v>0</v>
          </cell>
          <cell r="P52" t="e">
            <v>#DIV/0!</v>
          </cell>
          <cell r="Q52" t="e">
            <v>#DIV/0!</v>
          </cell>
          <cell r="R52">
            <v>0.72</v>
          </cell>
          <cell r="S52">
            <v>1.44</v>
          </cell>
          <cell r="T52">
            <v>0.36</v>
          </cell>
          <cell r="U52" t="str">
            <v>необходимо увеличить продажи</v>
          </cell>
          <cell r="V52">
            <v>0</v>
          </cell>
          <cell r="W52">
            <v>1.8</v>
          </cell>
        </row>
        <row r="53">
          <cell r="A53" t="str">
            <v>Хрустящие крылышки. В панировке куриные жареные.ВЕС  ПОКОМ</v>
          </cell>
          <cell r="B53" t="str">
            <v>кг</v>
          </cell>
          <cell r="C53">
            <v>0.9</v>
          </cell>
          <cell r="F53">
            <v>0.9</v>
          </cell>
          <cell r="G53">
            <v>0</v>
          </cell>
          <cell r="I53">
            <v>0</v>
          </cell>
          <cell r="L53">
            <v>0</v>
          </cell>
          <cell r="P53" t="e">
            <v>#DIV/0!</v>
          </cell>
          <cell r="Q53" t="e">
            <v>#DIV/0!</v>
          </cell>
          <cell r="R53">
            <v>0.54</v>
          </cell>
          <cell r="S53">
            <v>0</v>
          </cell>
          <cell r="T53">
            <v>0</v>
          </cell>
          <cell r="U53" t="str">
            <v>устар.</v>
          </cell>
          <cell r="V53">
            <v>0</v>
          </cell>
          <cell r="W53">
            <v>1.8</v>
          </cell>
        </row>
        <row r="54">
          <cell r="A54" t="str">
            <v>Чебупай сочное яблоко ТМ Горячая штучка 0,2 кг зам.  ПОКОМ</v>
          </cell>
          <cell r="B54" t="str">
            <v>шт</v>
          </cell>
          <cell r="C54">
            <v>28</v>
          </cell>
          <cell r="F54">
            <v>28</v>
          </cell>
          <cell r="G54">
            <v>0.2</v>
          </cell>
          <cell r="I54">
            <v>0</v>
          </cell>
          <cell r="L54">
            <v>0</v>
          </cell>
          <cell r="P54" t="e">
            <v>#DIV/0!</v>
          </cell>
          <cell r="Q54" t="e">
            <v>#DIV/0!</v>
          </cell>
          <cell r="R54">
            <v>0.8</v>
          </cell>
          <cell r="S54">
            <v>1</v>
          </cell>
          <cell r="T54">
            <v>0.6</v>
          </cell>
          <cell r="U54" t="str">
            <v>необходимо увеличить продажи</v>
          </cell>
          <cell r="V54">
            <v>0</v>
          </cell>
          <cell r="W54">
            <v>6</v>
          </cell>
        </row>
        <row r="55">
          <cell r="A55" t="str">
            <v>Чебупай спелая вишня ТМ Горячая штучка 0,2 кг зам.  ПОКОМ</v>
          </cell>
          <cell r="B55" t="str">
            <v>шт</v>
          </cell>
          <cell r="C55">
            <v>29</v>
          </cell>
          <cell r="E55">
            <v>2</v>
          </cell>
          <cell r="F55">
            <v>27</v>
          </cell>
          <cell r="G55">
            <v>0.2</v>
          </cell>
          <cell r="H55">
            <v>2</v>
          </cell>
          <cell r="I55">
            <v>0</v>
          </cell>
          <cell r="L55">
            <v>0.5</v>
          </cell>
          <cell r="P55">
            <v>54</v>
          </cell>
          <cell r="Q55">
            <v>54</v>
          </cell>
          <cell r="R55">
            <v>0.8</v>
          </cell>
          <cell r="S55">
            <v>0</v>
          </cell>
          <cell r="T55">
            <v>0</v>
          </cell>
          <cell r="U55" t="str">
            <v>необходимо увеличить продажи</v>
          </cell>
          <cell r="V55">
            <v>0</v>
          </cell>
          <cell r="W55">
            <v>6</v>
          </cell>
        </row>
        <row r="56">
          <cell r="A56" t="str">
            <v>Чебупели Курочка гриль ТМ Горячая штучка, 0,3 кг зам  ПОКОМ</v>
          </cell>
          <cell r="B56" t="str">
            <v>шт</v>
          </cell>
          <cell r="C56">
            <v>1798</v>
          </cell>
          <cell r="D56">
            <v>3</v>
          </cell>
          <cell r="E56">
            <v>704</v>
          </cell>
          <cell r="F56">
            <v>1097</v>
          </cell>
          <cell r="G56">
            <v>0.3</v>
          </cell>
          <cell r="H56">
            <v>704</v>
          </cell>
          <cell r="I56">
            <v>0</v>
          </cell>
          <cell r="L56">
            <v>176</v>
          </cell>
          <cell r="M56">
            <v>3303</v>
          </cell>
          <cell r="P56">
            <v>25</v>
          </cell>
          <cell r="Q56">
            <v>6.2329545454545459</v>
          </cell>
          <cell r="R56">
            <v>0</v>
          </cell>
          <cell r="S56">
            <v>89.4</v>
          </cell>
          <cell r="T56">
            <v>142.19999999999999</v>
          </cell>
          <cell r="V56">
            <v>990.9</v>
          </cell>
          <cell r="W56">
            <v>14</v>
          </cell>
        </row>
        <row r="57">
          <cell r="A57" t="str">
            <v>Чебупицца курочка по-итальянски Горячая штучка 0,25 кг зам  ПОКОМ</v>
          </cell>
          <cell r="B57" t="str">
            <v>шт</v>
          </cell>
          <cell r="C57">
            <v>777</v>
          </cell>
          <cell r="D57">
            <v>4</v>
          </cell>
          <cell r="E57">
            <v>132</v>
          </cell>
          <cell r="F57">
            <v>649</v>
          </cell>
          <cell r="G57">
            <v>0.25</v>
          </cell>
          <cell r="H57">
            <v>130</v>
          </cell>
          <cell r="I57">
            <v>2</v>
          </cell>
          <cell r="L57">
            <v>33</v>
          </cell>
          <cell r="M57">
            <v>176</v>
          </cell>
          <cell r="P57">
            <v>25</v>
          </cell>
          <cell r="Q57">
            <v>19.666666666666668</v>
          </cell>
          <cell r="R57">
            <v>79.2</v>
          </cell>
          <cell r="S57">
            <v>50.4</v>
          </cell>
          <cell r="T57">
            <v>46.8</v>
          </cell>
          <cell r="V57">
            <v>44</v>
          </cell>
          <cell r="W57">
            <v>12</v>
          </cell>
        </row>
        <row r="58">
          <cell r="A58" t="str">
            <v>Чебупицца Пепперони ТМ Горячая штучка ТС Чебупицца 0.25кг зам  ПОКОМ</v>
          </cell>
          <cell r="B58" t="str">
            <v>шт</v>
          </cell>
          <cell r="C58">
            <v>1569</v>
          </cell>
          <cell r="D58">
            <v>2</v>
          </cell>
          <cell r="E58">
            <v>212</v>
          </cell>
          <cell r="F58">
            <v>1359</v>
          </cell>
          <cell r="G58">
            <v>0.25</v>
          </cell>
          <cell r="H58">
            <v>210</v>
          </cell>
          <cell r="I58">
            <v>2</v>
          </cell>
          <cell r="L58">
            <v>53</v>
          </cell>
          <cell r="P58">
            <v>25.641509433962263</v>
          </cell>
          <cell r="Q58">
            <v>25.641509433962263</v>
          </cell>
          <cell r="R58">
            <v>80.400000000000006</v>
          </cell>
          <cell r="S58">
            <v>94</v>
          </cell>
          <cell r="T58">
            <v>75.599999999999994</v>
          </cell>
          <cell r="U58" t="str">
            <v>необходимо увеличить продажи</v>
          </cell>
          <cell r="V58">
            <v>0</v>
          </cell>
          <cell r="W58">
            <v>12</v>
          </cell>
        </row>
        <row r="59">
          <cell r="A59" t="str">
            <v>Чебуреки Мясные вес 2,7  ПОКОМ</v>
          </cell>
          <cell r="B59" t="str">
            <v>кг</v>
          </cell>
          <cell r="C59">
            <v>99.9</v>
          </cell>
          <cell r="F59">
            <v>99.9</v>
          </cell>
          <cell r="G59">
            <v>1</v>
          </cell>
          <cell r="I59">
            <v>0</v>
          </cell>
          <cell r="L59">
            <v>0</v>
          </cell>
          <cell r="P59" t="e">
            <v>#DIV/0!</v>
          </cell>
          <cell r="Q59" t="e">
            <v>#DIV/0!</v>
          </cell>
          <cell r="R59">
            <v>0</v>
          </cell>
          <cell r="S59">
            <v>0.54</v>
          </cell>
          <cell r="T59">
            <v>3.78</v>
          </cell>
          <cell r="U59" t="str">
            <v>необходимо увеличить продажи</v>
          </cell>
          <cell r="V59">
            <v>0</v>
          </cell>
          <cell r="W59">
            <v>2.7</v>
          </cell>
        </row>
        <row r="60">
          <cell r="A60" t="str">
            <v>Чебуреки сочные ВЕС ТМ Зареченские  ПОКОМ</v>
          </cell>
          <cell r="B60" t="str">
            <v>кг</v>
          </cell>
          <cell r="C60">
            <v>70</v>
          </cell>
          <cell r="E60">
            <v>5</v>
          </cell>
          <cell r="F60">
            <v>65</v>
          </cell>
          <cell r="G60">
            <v>1</v>
          </cell>
          <cell r="H60">
            <v>5</v>
          </cell>
          <cell r="I60">
            <v>0</v>
          </cell>
          <cell r="L60">
            <v>1.25</v>
          </cell>
          <cell r="P60">
            <v>52</v>
          </cell>
          <cell r="Q60">
            <v>52</v>
          </cell>
          <cell r="R60">
            <v>0</v>
          </cell>
          <cell r="S60">
            <v>2</v>
          </cell>
          <cell r="T60">
            <v>1</v>
          </cell>
          <cell r="U60" t="str">
            <v>необходимо увеличить продажи</v>
          </cell>
          <cell r="V60">
            <v>0</v>
          </cell>
          <cell r="W60">
            <v>5</v>
          </cell>
        </row>
        <row r="61">
          <cell r="A61" t="str">
            <v>Чебуречище ТМ Горячая штучка .0,14 кг зам. ПОКОМ</v>
          </cell>
          <cell r="B61" t="str">
            <v>шт</v>
          </cell>
          <cell r="G61">
            <v>0.14000000000000001</v>
          </cell>
          <cell r="I61">
            <v>0</v>
          </cell>
          <cell r="L61">
            <v>0</v>
          </cell>
          <cell r="M61">
            <v>250</v>
          </cell>
          <cell r="P61" t="e">
            <v>#DIV/0!</v>
          </cell>
          <cell r="Q61" t="e">
            <v>#DIV/0!</v>
          </cell>
          <cell r="R61">
            <v>2</v>
          </cell>
          <cell r="S61">
            <v>0</v>
          </cell>
          <cell r="T61">
            <v>1.4</v>
          </cell>
          <cell r="V61">
            <v>35</v>
          </cell>
          <cell r="W61">
            <v>22</v>
          </cell>
        </row>
        <row r="62">
          <cell r="A62" t="str">
            <v>БОНУС_Пельмени Бульмени с говядиной и свининой Горячая штучка 0,43  ПОКОМ</v>
          </cell>
          <cell r="B62" t="str">
            <v>шт</v>
          </cell>
          <cell r="C62">
            <v>-32</v>
          </cell>
          <cell r="D62">
            <v>1</v>
          </cell>
          <cell r="E62">
            <v>1</v>
          </cell>
          <cell r="F62">
            <v>-32</v>
          </cell>
          <cell r="G62">
            <v>0</v>
          </cell>
          <cell r="H62">
            <v>1</v>
          </cell>
          <cell r="I62">
            <v>0</v>
          </cell>
          <cell r="L62">
            <v>0.25</v>
          </cell>
          <cell r="P62">
            <v>-128</v>
          </cell>
          <cell r="Q62">
            <v>-128</v>
          </cell>
          <cell r="R62">
            <v>0</v>
          </cell>
          <cell r="S62">
            <v>3.4</v>
          </cell>
          <cell r="T62">
            <v>3.6</v>
          </cell>
          <cell r="V62">
            <v>0</v>
          </cell>
          <cell r="W62">
            <v>0</v>
          </cell>
        </row>
        <row r="63">
          <cell r="A63" t="str">
            <v>БОНУС_Пельмени Отборные из свинины и говядины 0,9 кг ТМ Стародворье ТС Медвежье ушко  ПОКОМ</v>
          </cell>
          <cell r="B63" t="str">
            <v>шт</v>
          </cell>
          <cell r="C63">
            <v>-86</v>
          </cell>
          <cell r="D63">
            <v>1</v>
          </cell>
          <cell r="E63">
            <v>3</v>
          </cell>
          <cell r="F63">
            <v>-88</v>
          </cell>
          <cell r="G63">
            <v>0</v>
          </cell>
          <cell r="H63">
            <v>3</v>
          </cell>
          <cell r="I63">
            <v>0</v>
          </cell>
          <cell r="L63">
            <v>0.75</v>
          </cell>
          <cell r="P63">
            <v>-117.33333333333333</v>
          </cell>
          <cell r="Q63">
            <v>-117.33333333333333</v>
          </cell>
          <cell r="R63">
            <v>9</v>
          </cell>
          <cell r="S63">
            <v>10.4</v>
          </cell>
          <cell r="T63">
            <v>11.2</v>
          </cell>
          <cell r="V63">
            <v>0</v>
          </cell>
          <cell r="W6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Фрайпики No name Весовые No name 1,8 кг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"Фрайпики" 1,8кг ВЕС,  ПОКОМ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Пельмени отборные с говядиной 0,43кг Поком</v>
          </cell>
          <cell r="B203" t="str">
            <v>SU002067</v>
          </cell>
          <cell r="C203" t="str">
            <v>P002999</v>
          </cell>
          <cell r="D203">
            <v>4301070915</v>
          </cell>
          <cell r="E203">
            <v>4607111035882</v>
          </cell>
          <cell r="F203" t="str">
            <v>Пельмени Отборные из говядины Медвежье ушко 0,43 Псевдозащип Стародворье</v>
          </cell>
          <cell r="G203">
            <v>180</v>
          </cell>
        </row>
        <row r="204">
          <cell r="A204" t="str">
            <v>Пельмени Отборные с говядиной 0,43 кг ТМ Стародворье ТС Медвежье ушко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из говядины Медвежье ушко 0,43 Псевдозащип Стародворье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Сочные ТМ Стародворье.сфера 0,43 кг ПОКОМ</v>
          </cell>
          <cell r="B206" t="str">
            <v>SU001859</v>
          </cell>
          <cell r="C206" t="str">
            <v>P002720</v>
          </cell>
          <cell r="D206">
            <v>4301070874</v>
          </cell>
          <cell r="E206">
            <v>4607111035332</v>
          </cell>
          <cell r="F206" t="str">
            <v>Пельмени Сочные Сочные 0,43 Сфера Стародворье</v>
          </cell>
          <cell r="G206">
            <v>180</v>
          </cell>
        </row>
        <row r="207">
          <cell r="A207" t="str">
            <v>Пельмени Сочные стародв. сфера 0,43кг 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Сочные 0,43 Сфера Стародворье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Чебуречище горячая штучка 0,14кг Поком</v>
          </cell>
          <cell r="B209" t="str">
            <v>SU002570</v>
          </cell>
          <cell r="C209" t="str">
            <v>P002894</v>
          </cell>
          <cell r="D209">
            <v>4301136014</v>
          </cell>
          <cell r="E209">
            <v>4607111035370</v>
          </cell>
          <cell r="F209" t="str">
            <v>Чебуречище Базовый ассортимент Штучка 0,14 Пленка Горячая штучка</v>
          </cell>
          <cell r="G209">
            <v>180</v>
          </cell>
        </row>
        <row r="210">
          <cell r="A210" t="str">
            <v>Чебуречище ТМ Горячая штучка .0,14 кг зам.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Базовый ассортимент Штучка 0,14 Пленка Горячая штучка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Сосиски «Оригинальные» замороженные Фикс.вес 0,33 п/а ТМ «Стародворье»</v>
          </cell>
          <cell r="B212" t="str">
            <v>SU002678</v>
          </cell>
          <cell r="C212" t="str">
            <v>P003054</v>
          </cell>
          <cell r="D212">
            <v>4301051320</v>
          </cell>
          <cell r="E212">
            <v>4680115881334</v>
          </cell>
          <cell r="F212" t="str">
            <v>Сосиски "Оригинальные" замороженные Фикс.вес 0,33 п/а ТМ "Стародворье"</v>
          </cell>
          <cell r="G212">
            <v>365</v>
          </cell>
        </row>
        <row r="213">
          <cell r="A213" t="str">
            <v>Сосиски Оригинальные заморож. ТМ Стародворье в вак 0,33 кг  Поком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ТМ Стародворье  0,33 кг.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Сливушки #нежнушки ТМ Вязанка  0,33 кг.  ПОКОМ</v>
          </cell>
          <cell r="B215" t="str">
            <v>SU002677</v>
          </cell>
          <cell r="C215" t="str">
            <v>P003053</v>
          </cell>
          <cell r="D215">
            <v>4301051319</v>
          </cell>
          <cell r="E215">
            <v>4680115881204</v>
          </cell>
          <cell r="F215" t="str">
            <v>Сосиски "Сливушки #нежнушки" замороженные Фикс.вес 0,33 п/а ТМ "Вязанка"</v>
          </cell>
          <cell r="G215">
            <v>365</v>
          </cell>
        </row>
        <row r="216">
          <cell r="A216" t="str">
            <v>Чебуреки с мясом, грибами и картофелем. ВЕС  ПОКОМ</v>
          </cell>
          <cell r="B216" t="str">
            <v>SU003011</v>
          </cell>
          <cell r="C216" t="str">
            <v>P003477</v>
          </cell>
          <cell r="D216">
            <v>4301136027</v>
          </cell>
          <cell r="E216">
            <v>4640242180298</v>
          </cell>
          <cell r="F216" t="str">
            <v>Чебуреки «с мясом, грибами и картофелем» Весовые ТМ «Зареченские» 2,7 кг</v>
          </cell>
          <cell r="G216">
            <v>180</v>
          </cell>
        </row>
        <row r="217">
          <cell r="A217" t="str">
            <v>Круггетсы сочные Хорека Весовые Пакет 3 кг Горячая штучка  Поком</v>
          </cell>
          <cell r="B217" t="str">
            <v>SU001949</v>
          </cell>
          <cell r="C217" t="str">
            <v>P001980</v>
          </cell>
          <cell r="D217">
            <v>4301130003</v>
          </cell>
          <cell r="E217">
            <v>4607111034687</v>
          </cell>
          <cell r="F217" t="str">
            <v>Круггетсы сочные Хорека Весовые Пакет 3 кг Горячая штучка</v>
          </cell>
          <cell r="G217">
            <v>180</v>
          </cell>
        </row>
        <row r="218">
          <cell r="A218" t="str">
            <v>Круггетсы сочные ТМ Горячая штучка ТС Круггетсы  ВЕС(3 кг)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Пельмени Бульмени с говядиной и свининой 2,7кг Наваристые Горячая штучка ВЕС  ПОКОМ</v>
          </cell>
          <cell r="B219" t="str">
            <v>SU002798</v>
          </cell>
          <cell r="C219" t="str">
            <v>P003687</v>
          </cell>
          <cell r="D219">
            <v>4301070977</v>
          </cell>
          <cell r="E219">
            <v>4607111037411</v>
          </cell>
          <cell r="F219" t="str">
            <v>Пельмени «Бульмени с говядиной и свининой Наваристые» Весовые Сфера ТМ «Горячая штучка» 2,7 кг</v>
          </cell>
          <cell r="G219">
            <v>180</v>
          </cell>
        </row>
        <row r="220">
          <cell r="A220" t="str">
            <v>Пельмени Зареченские сфера вес 5 кг МГ</v>
          </cell>
          <cell r="B220" t="str">
            <v>SU002396</v>
          </cell>
          <cell r="C220" t="str">
            <v>P002689</v>
          </cell>
          <cell r="D220">
            <v>4301070871</v>
          </cell>
          <cell r="E220">
            <v>4607111036384</v>
          </cell>
          <cell r="F220" t="str">
            <v>Пельмени Зареченские No name Весовые Сфера No name 5 кг</v>
          </cell>
          <cell r="G220">
            <v>180</v>
          </cell>
        </row>
        <row r="221">
          <cell r="A221" t="str">
            <v>Пельмени Зареченские сфера 5 кг.  ПОКОМ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Чебупели с мясом Базовый ассортимент Фикс.вес 0,48 Лоток Горячая штучка ХХЛ  Поком</v>
          </cell>
          <cell r="B222" t="str">
            <v>SU002571</v>
          </cell>
          <cell r="C222" t="str">
            <v>P002876</v>
          </cell>
          <cell r="D222">
            <v>4301135111</v>
          </cell>
          <cell r="E222">
            <v>4607111035028</v>
          </cell>
          <cell r="F222" t="str">
            <v>Чебупели с мясом Базовый ассортимент Фикс.вес 0,48 Лоток Горячая штучка ХХЛ</v>
          </cell>
          <cell r="G222">
            <v>180</v>
          </cell>
        </row>
        <row r="223">
          <cell r="A223" t="str">
            <v>Чебупели с мясом ТМ Горячая штучка 0,48 кг XXL зам.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Круггетсы с сырным соусом Хорека Весовые Пакет 3 кг Горячая штучка  Поком</v>
          </cell>
          <cell r="B224" t="str">
            <v>SU001950</v>
          </cell>
          <cell r="C224" t="str">
            <v>P001982</v>
          </cell>
          <cell r="D224">
            <v>4301130006</v>
          </cell>
          <cell r="E224">
            <v>4607111034670</v>
          </cell>
          <cell r="F224" t="str">
            <v>Круггетсы с сырным соусом Хорека Весовые Пакет 3 кг Горячая штучка</v>
          </cell>
          <cell r="G224">
            <v>180</v>
          </cell>
        </row>
        <row r="225">
          <cell r="A225" t="str">
            <v>Круггетсы с сырным соусом ТМ Горячая штучка ТС Круггетсы вес 3 кг Хорека МГ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Пельмени Супермени с мясом, Горячая штучка 0,2кг    ПОКОМ</v>
          </cell>
          <cell r="B226" t="str">
            <v>SU002008</v>
          </cell>
          <cell r="C226" t="str">
            <v>P002098</v>
          </cell>
          <cell r="D226">
            <v>4301070768</v>
          </cell>
          <cell r="E226">
            <v>4607111035639</v>
          </cell>
          <cell r="F226" t="str">
            <v>Пельмени Супермени с мясом Супермени 0,2 Сфера Горячая штучка</v>
          </cell>
          <cell r="G226">
            <v>180</v>
          </cell>
        </row>
        <row r="227">
          <cell r="A227" t="str">
            <v>Пельмени Супермени с мясом ТМ Горячая штучка ТС Супермени сфера ф/в 0,2 кг МГ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со сливочным маслом Супермени 0,2 Сфера Горячая штучка  Поком</v>
          </cell>
          <cell r="B228" t="str">
            <v>SU002177</v>
          </cell>
          <cell r="C228" t="str">
            <v>P002299</v>
          </cell>
          <cell r="D228">
            <v>4301070797</v>
          </cell>
          <cell r="E228">
            <v>4607111035646</v>
          </cell>
          <cell r="F228" t="str">
            <v>Пельмени Супермени со сливочным маслом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ТМ Горячая штучка сфера ТС Супермени ф/в 0,2 кг МГ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Вареники С картофелем и луком вес 5 кг МГ</v>
          </cell>
          <cell r="B230" t="str">
            <v>SU002483</v>
          </cell>
          <cell r="C230" t="str">
            <v>P002961</v>
          </cell>
          <cell r="D230">
            <v>4301080154</v>
          </cell>
          <cell r="E230">
            <v>4607111036834</v>
          </cell>
          <cell r="F230" t="str">
            <v>Вареники с картофелем и луком No name Весовые Классическая форма No name 5 кг</v>
          </cell>
          <cell r="G230">
            <v>90</v>
          </cell>
        </row>
        <row r="231">
          <cell r="A231" t="str">
            <v>Пельмени Со свининой и говядиной Владимирский стандарт ТМ Колбасный стандарт ф/п сфера 0,8 кг МГ</v>
          </cell>
          <cell r="B231" t="str">
            <v>SU002267</v>
          </cell>
          <cell r="C231" t="str">
            <v>P003223</v>
          </cell>
          <cell r="D231">
            <v>4301070941</v>
          </cell>
          <cell r="E231">
            <v>4607111036162</v>
          </cell>
          <cell r="F231" t="str">
            <v>Пельмени Со свининой и говядиной Владимирский стандарт флоу-пак 0,8 Сфера Колбасный стандарт</v>
          </cell>
          <cell r="G231">
            <v>90</v>
          </cell>
        </row>
        <row r="232">
          <cell r="A232" t="str">
            <v>Пельмени С мясом и копченостями ТМ Ядрена копоть ТС Ядрена копоть ф/в 0,43 кг Х5 МГ</v>
          </cell>
          <cell r="B232" t="str">
            <v>SU002224</v>
          </cell>
          <cell r="C232" t="str">
            <v>P002410</v>
          </cell>
          <cell r="D232">
            <v>4301070826</v>
          </cell>
          <cell r="E232">
            <v>4607111035752</v>
          </cell>
          <cell r="F232" t="str">
            <v>Пельмени С мясом и копченостями Ядрена копоть 0,43 сфера Ядрена копоть НД</v>
          </cell>
          <cell r="G232">
            <v>180</v>
          </cell>
        </row>
        <row r="233">
          <cell r="A233" t="str">
            <v>Пельмени Мясорубские с рубленой грудинкой ТМ Стародворье флоупак  0,7 кг. ПОКОМ</v>
          </cell>
          <cell r="B233" t="str">
            <v>SU003077</v>
          </cell>
          <cell r="C233" t="str">
            <v>P003648</v>
          </cell>
          <cell r="D233">
            <v>4301070966</v>
          </cell>
          <cell r="E233">
            <v>4607111038135</v>
          </cell>
          <cell r="F233" t="str">
            <v>Пельмени «Мясорубские с рубленой грудинкой» 0,7 Классическая форма ТМ «Стародворье»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фоу-пак классическая форма 0,7 кг. 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«Мясорубские с рубленой грудинкой» 0,7 Классическая форма ТМ «Стародворье»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Умелый повар No name Весовые Равиоли No name 5 кг</v>
          </cell>
          <cell r="B236" t="str">
            <v>SU002335</v>
          </cell>
          <cell r="C236" t="str">
            <v>P002980</v>
          </cell>
          <cell r="D236">
            <v>4301070911</v>
          </cell>
          <cell r="E236">
            <v>4607111036278</v>
          </cell>
          <cell r="F236" t="str">
            <v>Пельмени Умелый повар No name Весовые Равиоли No name 5 кг</v>
          </cell>
          <cell r="G236">
            <v>120</v>
          </cell>
        </row>
        <row r="237">
          <cell r="A237" t="str">
            <v>Хрустящие крылышки ТМ Зареченские ТС Зареченские продукты. ВЕС ПОКОМ</v>
          </cell>
          <cell r="B237" t="str">
            <v>SU003024</v>
          </cell>
          <cell r="C237" t="str">
            <v>P003488</v>
          </cell>
          <cell r="D237">
            <v>4301131019</v>
          </cell>
          <cell r="E237">
            <v>4640242180427</v>
          </cell>
          <cell r="F237" t="str">
            <v>Крылья «Хрустящие крылышки» Весовой ТМ «Зареченские» 1,8 кг</v>
          </cell>
          <cell r="G237">
            <v>180</v>
          </cell>
        </row>
        <row r="238">
          <cell r="A238" t="str">
            <v>Хрустящие крылышки ТМ Зареченские ТС Зареченские продукты.  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Наггетсы «с куриным филе и сыром» ф/в 0,25 ТМ «Вязанка»</v>
          </cell>
          <cell r="B239" t="str">
            <v>SU003001</v>
          </cell>
          <cell r="C239" t="str">
            <v>P003470</v>
          </cell>
          <cell r="D239">
            <v>4301132079</v>
          </cell>
          <cell r="E239">
            <v>4607111038487</v>
          </cell>
          <cell r="F239" t="str">
            <v>Наггетсы «с куриным филе и сыром» ф/в 0,25 ТМ «Вязанка»</v>
          </cell>
          <cell r="G239">
            <v>180</v>
          </cell>
        </row>
        <row r="240">
          <cell r="A240" t="str">
            <v>Наггетсы с куриным филе и сыром ТМ Вязанка 0,25 кг ПОКОМ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ТС Из печи Сливушки 0,25 кг. 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0.25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Пельмени Grandmeni с говядиной и свининой Grandmeni 0,75 Сфера Горячая штучка  Поком</v>
          </cell>
          <cell r="B243" t="str">
            <v>SU002320</v>
          </cell>
          <cell r="C243" t="str">
            <v>P002782</v>
          </cell>
          <cell r="D243">
            <v>4301070884</v>
          </cell>
          <cell r="E243">
            <v>4607111036315</v>
          </cell>
          <cell r="F243" t="str">
            <v>Пельмени Grandmeni с говядиной и свининой Grandmeni 0,75 Сфера Горячая штучка</v>
          </cell>
          <cell r="G243">
            <v>180</v>
          </cell>
        </row>
        <row r="244">
          <cell r="A244" t="str">
            <v>Печеные пельмени Печь-мени с мясом Печеные пельмени Фикс.вес 0,2 сфера Вязанка  Поком</v>
          </cell>
          <cell r="B244" t="str">
            <v>SU002225</v>
          </cell>
          <cell r="C244" t="str">
            <v>P002411</v>
          </cell>
          <cell r="D244">
            <v>4301133002</v>
          </cell>
          <cell r="E244">
            <v>4607111035783</v>
          </cell>
          <cell r="F244" t="str">
            <v>Печеные пельмени Печь-мени с мясом Печеные пельмени Фикс.вес 0,2 сфера Вязанка</v>
          </cell>
          <cell r="G244">
            <v>180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B245" t="str">
            <v>SU002731</v>
          </cell>
          <cell r="C245" t="str">
            <v>P003603</v>
          </cell>
          <cell r="D245">
            <v>4301070958</v>
          </cell>
          <cell r="E245">
            <v>4607111038098</v>
          </cell>
          <cell r="F245" t="str">
            <v>Пельмени «Бульмени по-сибирски с говядиной и свининой» 0,8 сфера ТМ «Горячая штучка»</v>
          </cell>
          <cell r="G245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10.01.2024 - 16.01.2024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38.35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206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358</v>
          </cell>
        </row>
        <row r="14">
          <cell r="A14" t="str">
            <v xml:space="preserve"> 024  Колбаса Классическая, Вязанка вектор 0,5кг, ПОКОМ</v>
          </cell>
          <cell r="D14">
            <v>1</v>
          </cell>
        </row>
        <row r="15">
          <cell r="A15" t="str">
            <v xml:space="preserve"> 029  Сосиски Венские, Вязанка NDX МГС, 0.5кг, ПОКОМ</v>
          </cell>
          <cell r="D15">
            <v>40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255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122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98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58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21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47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35</v>
          </cell>
        </row>
        <row r="25">
          <cell r="A25" t="str">
            <v xml:space="preserve"> 068  Колбаса Особая ТМ Особый рецепт, 0,5 кг, ПОКОМ</v>
          </cell>
          <cell r="D25">
            <v>7</v>
          </cell>
        </row>
        <row r="26">
          <cell r="A26" t="str">
            <v xml:space="preserve"> 079  Колбаса Сервелат Кремлевский,  0.35 кг, ПОКОМ</v>
          </cell>
          <cell r="D26">
            <v>284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39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94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320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D30">
            <v>227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290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280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249</v>
          </cell>
        </row>
        <row r="34">
          <cell r="A34" t="str">
            <v xml:space="preserve"> 201  Ветчина Нежная ТМ Особый рецепт, (2,5кг), ПОКОМ</v>
          </cell>
          <cell r="D34">
            <v>140.16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293.41000000000003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37.5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55.1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0.6</v>
          </cell>
        </row>
        <row r="39">
          <cell r="A39" t="str">
            <v xml:space="preserve"> 240  Колбаса Салями охотничья, ВЕС. ПОКОМ</v>
          </cell>
          <cell r="D39">
            <v>8.4</v>
          </cell>
        </row>
        <row r="40">
          <cell r="A40" t="str">
            <v xml:space="preserve"> 243  Колбаса Сервелат Зернистый, ВЕС.  ПОКОМ</v>
          </cell>
          <cell r="D40">
            <v>3.5</v>
          </cell>
        </row>
        <row r="41">
          <cell r="A41" t="str">
            <v xml:space="preserve"> 244  Колбаса Сервелат Кремлевский, ВЕС. ПОКОМ</v>
          </cell>
          <cell r="D41">
            <v>218.3</v>
          </cell>
        </row>
        <row r="42">
          <cell r="A42" t="str">
            <v xml:space="preserve"> 247  Сардельки Нежные, ВЕС.  ПОКОМ</v>
          </cell>
          <cell r="D42">
            <v>3.9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62.2</v>
          </cell>
        </row>
        <row r="44">
          <cell r="A44" t="str">
            <v xml:space="preserve"> 251  Сосиски Баварские, ВЕС.  ПОКОМ</v>
          </cell>
          <cell r="D44">
            <v>66.400000000000006</v>
          </cell>
        </row>
        <row r="45">
          <cell r="A45" t="str">
            <v xml:space="preserve"> 253  Сосиски Ганноверские   ПОКОМ</v>
          </cell>
          <cell r="D45">
            <v>225.8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265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236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209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96</v>
          </cell>
        </row>
        <row r="51">
          <cell r="A51" t="str">
            <v xml:space="preserve"> 279  Колбаса Докторский гарант, Вязанка вектор, 0,4 кг.  ПОКОМ</v>
          </cell>
          <cell r="D51">
            <v>159</v>
          </cell>
        </row>
        <row r="52">
          <cell r="A52" t="str">
            <v xml:space="preserve"> 281  Сосиски Молочные для завтрака ТМ Особый рецепт, 0,4кг  ПОКОМ</v>
          </cell>
          <cell r="D52">
            <v>87</v>
          </cell>
        </row>
        <row r="53">
          <cell r="A53" t="str">
            <v xml:space="preserve"> 283  Сосиски Сочинки, ВЕС, ТМ Стародворье ПОКОМ</v>
          </cell>
          <cell r="D53">
            <v>128.26499999999999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55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D55">
            <v>9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124</v>
          </cell>
        </row>
        <row r="57">
          <cell r="A57" t="str">
            <v xml:space="preserve"> 300  Колбаса Сервелат Мясорубский с мелкорубленным окороком ТМ Стародворье, в/у 0,35кг  ПОКОМ</v>
          </cell>
          <cell r="D57">
            <v>4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150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81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87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89.2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15.75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40.6</v>
          </cell>
        </row>
        <row r="64">
          <cell r="A64" t="str">
            <v xml:space="preserve"> 318  Сосиски Датские ТМ Зареченские, ВЕС  ПОКОМ</v>
          </cell>
          <cell r="D64">
            <v>6.5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424</v>
          </cell>
        </row>
        <row r="66">
          <cell r="A66" t="str">
            <v xml:space="preserve"> 321  Колбаса Сервелат Пражский ТМ Зареченские, ВЕС ПОКОМ</v>
          </cell>
          <cell r="D66">
            <v>0.6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298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191</v>
          </cell>
        </row>
        <row r="69">
          <cell r="A69" t="str">
            <v xml:space="preserve"> 328  Сардельки Сочинки Стародворье ТМ  0,4 кг ПОКОМ</v>
          </cell>
          <cell r="D69">
            <v>67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11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108.8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52</v>
          </cell>
        </row>
        <row r="73">
          <cell r="A73" t="str">
            <v xml:space="preserve"> 338  Паштет печеночный с морковью ТМ Стародворье ламистер 0,1 кг.  ПОКОМ</v>
          </cell>
          <cell r="D73">
            <v>11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17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29</v>
          </cell>
        </row>
        <row r="77">
          <cell r="A77" t="str">
            <v xml:space="preserve"> 380  Колбаса Филейбургская с филе сочного окорока 0,13кг с/в ТМ Баварушка  ПОКОМ</v>
          </cell>
          <cell r="D77">
            <v>2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111</v>
          </cell>
        </row>
        <row r="79">
          <cell r="A79" t="str">
            <v xml:space="preserve"> 392  Колбаса Докторская Дугушка ТМ Стародворье ТС Дугушка 0,6 кг. ПОКОМ</v>
          </cell>
          <cell r="D79">
            <v>20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69</v>
          </cell>
        </row>
        <row r="81">
          <cell r="A81" t="str">
            <v xml:space="preserve"> 413  Ветчина Сливушка с индейкой ТМ Вязанка  0,3 кг. ПОКОМ</v>
          </cell>
          <cell r="D81">
            <v>70</v>
          </cell>
        </row>
        <row r="82">
          <cell r="A82" t="str">
            <v xml:space="preserve"> 414  Колбаса Филейбургская с филе сочного окорока 0,11 кг.с/к. ТМ Баварушка ПОКОМ</v>
          </cell>
          <cell r="D82">
            <v>6</v>
          </cell>
        </row>
        <row r="83">
          <cell r="A83" t="str">
            <v>БОНУС_Колбаса вареная Филейская ТМ Вязанка ТС Классическая ВЕС  ПОКОМ</v>
          </cell>
          <cell r="D83">
            <v>7.95</v>
          </cell>
        </row>
        <row r="84">
          <cell r="A84" t="str">
            <v>БОНУС_Колбаса Докторская Особая ТМ Особый рецепт,  0,5кг, ПОКОМ</v>
          </cell>
          <cell r="D84">
            <v>100</v>
          </cell>
        </row>
        <row r="85">
          <cell r="A85" t="str">
            <v>БОНУС_Колбаса Сервелат Филедворский, фиброуз, в/у 0,35 кг срез,  ПОКОМ</v>
          </cell>
          <cell r="D85">
            <v>13</v>
          </cell>
        </row>
        <row r="86">
          <cell r="A86" t="str">
            <v>БОНУС_Пельмени Бульмени с говядиной и свининой Горячая штучка 0,43  ПОКОМ</v>
          </cell>
          <cell r="D86">
            <v>21</v>
          </cell>
        </row>
        <row r="87">
          <cell r="A87" t="str">
            <v>БОНУС_Пельмени Отборные из свинины и говядины 0,9 кг ТМ Стародворье ТС Медвежье ушко  ПОКОМ</v>
          </cell>
          <cell r="D87">
            <v>12</v>
          </cell>
        </row>
        <row r="88">
          <cell r="A88" t="str">
            <v>БОНУС_Сосиски Сочинки с сочной грудинкой, МГС 0.4кг,   ПОКОМ</v>
          </cell>
          <cell r="D88">
            <v>24</v>
          </cell>
        </row>
        <row r="89">
          <cell r="A89" t="str">
            <v>Вареники замороженные постные Благолепные с картофелем и грибами классическая форма, ВЕС,  ПОКОМ</v>
          </cell>
          <cell r="D89">
            <v>5</v>
          </cell>
        </row>
        <row r="90">
          <cell r="A90" t="str">
            <v>Готовые бельмеши сочные с мясом ТМ Горячая штучка 0,3кг зам  ПОКОМ</v>
          </cell>
          <cell r="D90">
            <v>76</v>
          </cell>
        </row>
        <row r="91">
          <cell r="A91" t="str">
            <v>Готовые чебупели острые с мясом Горячая штучка 0,3 кг зам  ПОКОМ</v>
          </cell>
          <cell r="D91">
            <v>189</v>
          </cell>
        </row>
        <row r="92">
          <cell r="A92" t="str">
            <v>Готовые чебупели с ветчиной и сыром Горячая штучка 0,3кг зам  ПОКОМ</v>
          </cell>
          <cell r="D92">
            <v>215</v>
          </cell>
        </row>
        <row r="93">
          <cell r="A93" t="str">
            <v>Готовые чебупели с мясом ТМ Горячая штучка Без свинины 0,3 кг ПОКОМ</v>
          </cell>
          <cell r="D93">
            <v>28</v>
          </cell>
        </row>
        <row r="94">
          <cell r="A94" t="str">
            <v>Готовые чебупели сочные с мясом ТМ Горячая штучка  0,3кг зам  ПОКОМ</v>
          </cell>
          <cell r="D94">
            <v>187</v>
          </cell>
        </row>
        <row r="95">
          <cell r="A95" t="str">
            <v>Готовые чебуреки с мясом ТМ Горячая штучка 0,09 кг флоу-пак ПОКОМ</v>
          </cell>
          <cell r="D95">
            <v>59</v>
          </cell>
        </row>
        <row r="96">
          <cell r="A96" t="str">
            <v>Готовые чебуреки со свининой и говядиной Гор.шт.0,36 кг зам.  ПОКОМ</v>
          </cell>
          <cell r="D96">
            <v>39</v>
          </cell>
        </row>
        <row r="97">
          <cell r="A97" t="str">
            <v>Жар-боллы с курочкой и сыром, ВЕС  ПОКОМ</v>
          </cell>
          <cell r="D97">
            <v>3</v>
          </cell>
        </row>
        <row r="98">
          <cell r="A98" t="str">
            <v>Жар-ладушки с мясом. ВЕС  ПОКОМ</v>
          </cell>
          <cell r="D98">
            <v>3.7</v>
          </cell>
        </row>
        <row r="99">
          <cell r="A99" t="str">
            <v>ЖАР-мени ВЕС ТМ Зареченские  ПОКОМ</v>
          </cell>
          <cell r="D99">
            <v>21</v>
          </cell>
        </row>
        <row r="100">
          <cell r="A100" t="str">
            <v>Круггетсы с сырным соусом ТМ Горячая штучка 0,25 кг зам  ПОКОМ</v>
          </cell>
          <cell r="D100">
            <v>196</v>
          </cell>
        </row>
        <row r="101">
          <cell r="A101" t="str">
            <v>Круггетсы сочные ТМ Горячая штучка ТС Круггетсы 0,25 кг зам  ПОКОМ</v>
          </cell>
          <cell r="D101">
            <v>193</v>
          </cell>
        </row>
        <row r="102">
          <cell r="A102" t="str">
            <v>Мини-сосиски в тесте "Фрайпики" 3,7кг ВЕС,  ПОКОМ</v>
          </cell>
          <cell r="D102">
            <v>7.4</v>
          </cell>
        </row>
        <row r="103">
          <cell r="A103" t="str">
            <v>Наггетсы из печи 0,25кг ТМ Вязанка ТС Няняггетсы Сливушки замор.  ПОКОМ</v>
          </cell>
          <cell r="D103">
            <v>97</v>
          </cell>
        </row>
        <row r="104">
          <cell r="A104" t="str">
            <v>Наггетсы Нагетосы Сочная курочка в хрустящей панировке ТМ Горячая штучка 0,25 кг зам  ПОКОМ</v>
          </cell>
          <cell r="D104">
            <v>146</v>
          </cell>
        </row>
        <row r="105">
          <cell r="A105" t="str">
            <v>Наггетсы Нагетосы Сочная курочка ТМ Горячая штучка 0,25 кг зам  ПОКОМ</v>
          </cell>
          <cell r="D105">
            <v>56</v>
          </cell>
        </row>
        <row r="106">
          <cell r="A106" t="str">
            <v>Наггетсы с индейкой 0,25кг ТМ Вязанка ТС Няняггетсы Сливушки НД2 замор.  ПОКОМ</v>
          </cell>
          <cell r="D106">
            <v>48</v>
          </cell>
        </row>
        <row r="107">
          <cell r="A107" t="str">
            <v>Наггетсы с куриным филе и сыром ТМ Вязанка 0,25 кг ПОКОМ</v>
          </cell>
          <cell r="D107">
            <v>32</v>
          </cell>
        </row>
        <row r="108">
          <cell r="A108" t="str">
            <v>Наггетсы хрустящие п/ф ВЕС ПОКОМ</v>
          </cell>
          <cell r="D108">
            <v>24</v>
          </cell>
        </row>
        <row r="109">
          <cell r="A109" t="str">
            <v>Пекерсы с индейкой в сливочном соусе ТМ Горячая штучка 0,25 кг зам  ПОКОМ</v>
          </cell>
          <cell r="D109">
            <v>9</v>
          </cell>
        </row>
        <row r="110">
          <cell r="A110" t="str">
            <v>Пельмени Grandmeni с говядиной ТМ Горячая  0,75 кг. ПОКОМ</v>
          </cell>
          <cell r="D110">
            <v>1</v>
          </cell>
        </row>
        <row r="111">
          <cell r="A111" t="str">
            <v>Пельмени Бигбули с мясом, Горячая штучка 0,43кг  ПОКОМ</v>
          </cell>
          <cell r="D111">
            <v>68</v>
          </cell>
        </row>
        <row r="112">
          <cell r="A112" t="str">
            <v>Пельмени Бигбули с мясом, Горячая штучка 0,9кг  ПОКОМ</v>
          </cell>
          <cell r="D112">
            <v>18</v>
          </cell>
        </row>
        <row r="113">
          <cell r="A113" t="str">
            <v>Пельмени Бульмени с говядиной и свининой 2,7кг Наваристые Горячая штучка ВЕС  ПОКОМ</v>
          </cell>
          <cell r="D113">
            <v>2.7</v>
          </cell>
        </row>
        <row r="114">
          <cell r="A114" t="str">
            <v>Пельмени Бульмени с говядиной и свининой 5кг Наваристые Горячая штучка ВЕС  ПОКОМ</v>
          </cell>
          <cell r="D114">
            <v>10</v>
          </cell>
        </row>
        <row r="115">
          <cell r="A115" t="str">
            <v>Пельмени Бульмени с говядиной и свининой Горячая шт. 0,9 кг  ПОКОМ</v>
          </cell>
          <cell r="D115">
            <v>112</v>
          </cell>
        </row>
        <row r="116">
          <cell r="A116" t="str">
            <v>Пельмени Бульмени с говядиной и свининой Горячая штучка 0,43  ПОКОМ</v>
          </cell>
          <cell r="D116">
            <v>102</v>
          </cell>
        </row>
        <row r="117">
          <cell r="A117" t="str">
            <v>Пельмени Бульмени со сливочным маслом Горячая штучка 0,9 кг  ПОКОМ</v>
          </cell>
          <cell r="D117">
            <v>23</v>
          </cell>
        </row>
        <row r="118">
          <cell r="A118" t="str">
            <v>Пельмени Бульмени со сливочным маслом ТМ Горячая шт. 0,43 кг  ПОКОМ</v>
          </cell>
          <cell r="D118">
            <v>131</v>
          </cell>
        </row>
        <row r="119">
          <cell r="A119" t="str">
            <v>Пельмени Быстромени сфера, ВЕС  ПОКОМ</v>
          </cell>
          <cell r="D119">
            <v>10</v>
          </cell>
        </row>
        <row r="120">
          <cell r="A120" t="str">
            <v>Пельмени Мясорубские ТМ Стародворье фоупак равиоли 0,7 кг  ПОКОМ</v>
          </cell>
          <cell r="D120">
            <v>76</v>
          </cell>
        </row>
        <row r="121">
          <cell r="A121" t="str">
            <v>Пельмени Отборные из свинины и говядины 0,9 кг ТМ Стародворье ТС Медвежье ушко  ПОКОМ</v>
          </cell>
          <cell r="D121">
            <v>21</v>
          </cell>
        </row>
        <row r="122">
          <cell r="A122" t="str">
            <v>Пельмени Отборные с говядиной 0,43 кг ТМ Стародворье ТС Медвежье ушко</v>
          </cell>
          <cell r="D122">
            <v>5</v>
          </cell>
        </row>
        <row r="123">
          <cell r="A123" t="str">
            <v>Пельмени Отборные с говядиной 0,9 кг НОВА ТМ Стародворье ТС Медвежье ушко  ПОКОМ</v>
          </cell>
          <cell r="D123">
            <v>8</v>
          </cell>
        </row>
        <row r="124">
          <cell r="A124" t="str">
            <v>Пельмени Отборные с говядиной и свининой 0,43 кг ТМ Стародворье ТС Медвежье ушко</v>
          </cell>
          <cell r="D124">
            <v>13</v>
          </cell>
        </row>
        <row r="125">
          <cell r="A125" t="str">
            <v>Пельмени Со свининой и говядиной ТМ Особый рецепт Любимая ложка 1,0 кг  ПОКОМ</v>
          </cell>
          <cell r="D125">
            <v>44</v>
          </cell>
        </row>
        <row r="126">
          <cell r="A126" t="str">
            <v>Хотстеры ТМ Горячая штучка ТС Хотстеры 0,25 кг зам  ПОКОМ</v>
          </cell>
          <cell r="D126">
            <v>37</v>
          </cell>
        </row>
        <row r="127">
          <cell r="A127" t="str">
            <v>Хрустящие крылышки острые к пиву ТМ Горячая штучка 0,3кг зам  ПОКОМ</v>
          </cell>
          <cell r="D127">
            <v>10</v>
          </cell>
        </row>
        <row r="128">
          <cell r="A128" t="str">
            <v>Хрустящие крылышки ТМ Горячая штучка 0,3 кг зам  ПОКОМ</v>
          </cell>
          <cell r="D128">
            <v>88</v>
          </cell>
        </row>
        <row r="129">
          <cell r="A129" t="str">
            <v>Чебупай сочное яблоко ТМ Горячая штучка 0,2 кг зам.  ПОКОМ</v>
          </cell>
          <cell r="D129">
            <v>2</v>
          </cell>
        </row>
        <row r="130">
          <cell r="A130" t="str">
            <v>Чебупай спелая вишня ТМ Горячая штучка 0,2 кг зам.  ПОКОМ</v>
          </cell>
          <cell r="D130">
            <v>4</v>
          </cell>
        </row>
        <row r="131">
          <cell r="A131" t="str">
            <v>Чебупели Курочка гриль ТМ Горячая штучка, 0,3 кг зам  ПОКОМ</v>
          </cell>
          <cell r="D131">
            <v>854</v>
          </cell>
        </row>
        <row r="132">
          <cell r="A132" t="str">
            <v>Чебупицца курочка по-итальянски Горячая штучка 0,25 кг зам  ПОКОМ</v>
          </cell>
          <cell r="D132">
            <v>260</v>
          </cell>
        </row>
        <row r="133">
          <cell r="A133" t="str">
            <v>Чебупицца Пепперони ТМ Горячая штучка ТС Чебупицца 0.25кг зам  ПОКОМ</v>
          </cell>
          <cell r="D133">
            <v>375</v>
          </cell>
        </row>
        <row r="134">
          <cell r="A134" t="str">
            <v>Чебуреки Мясные вес 2,7  ПОКОМ</v>
          </cell>
          <cell r="D134">
            <v>8.1</v>
          </cell>
        </row>
        <row r="135">
          <cell r="A135" t="str">
            <v>Чебуреки сочные ВЕС ТМ Зареченские  ПОКОМ</v>
          </cell>
          <cell r="D135">
            <v>10</v>
          </cell>
        </row>
        <row r="136">
          <cell r="A136" t="str">
            <v>Итого</v>
          </cell>
          <cell r="D136">
            <v>11945.885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Склад</v>
          </cell>
          <cell r="D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заказ в дороге</v>
          </cell>
          <cell r="M3" t="str">
            <v>заказ в дороге</v>
          </cell>
          <cell r="N3" t="str">
            <v>ср</v>
          </cell>
        </row>
        <row r="4">
          <cell r="A4" t="str">
            <v>Номенклатура</v>
          </cell>
          <cell r="C4" t="str">
            <v>Ед. изм.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РАСХОД 2 мес</v>
          </cell>
          <cell r="H4" t="str">
            <v>Конечный остаток</v>
          </cell>
          <cell r="O4" t="str">
            <v>ЗАКАЗ ОТКОРРЕКТ</v>
          </cell>
        </row>
        <row r="5">
          <cell r="A5" t="str">
            <v>Основной склад ЗАМОРОЗКА (Сочи)</v>
          </cell>
          <cell r="F5">
            <v>3804.4</v>
          </cell>
          <cell r="G5">
            <v>34239.599999999999</v>
          </cell>
          <cell r="H5">
            <v>7509.1600000000008</v>
          </cell>
          <cell r="J5">
            <v>3959.9</v>
          </cell>
          <cell r="K5">
            <v>-155.5</v>
          </cell>
          <cell r="L5">
            <v>0</v>
          </cell>
          <cell r="M5">
            <v>0</v>
          </cell>
          <cell r="N5">
            <v>760.88000000000022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>
            <v>1</v>
          </cell>
          <cell r="C6" t="str">
            <v>кг</v>
          </cell>
          <cell r="D6">
            <v>55</v>
          </cell>
          <cell r="F6">
            <v>5</v>
          </cell>
          <cell r="G6">
            <v>45</v>
          </cell>
          <cell r="H6">
            <v>45</v>
          </cell>
          <cell r="I6">
            <v>1</v>
          </cell>
          <cell r="J6">
            <v>5</v>
          </cell>
          <cell r="K6">
            <v>0</v>
          </cell>
          <cell r="N6">
            <v>1</v>
          </cell>
        </row>
        <row r="7">
          <cell r="A7" t="str">
            <v>Готовые бельмеши сочные с мясом ТМ Горячая штучка 0,3кг зам  ПОКОМ</v>
          </cell>
          <cell r="B7">
            <v>0.3</v>
          </cell>
          <cell r="C7" t="str">
            <v>шт</v>
          </cell>
          <cell r="D7">
            <v>256</v>
          </cell>
          <cell r="E7">
            <v>3</v>
          </cell>
          <cell r="F7">
            <v>74</v>
          </cell>
          <cell r="G7">
            <v>666</v>
          </cell>
          <cell r="H7">
            <v>166</v>
          </cell>
          <cell r="I7">
            <v>0.3</v>
          </cell>
          <cell r="J7">
            <v>76</v>
          </cell>
          <cell r="K7">
            <v>-2</v>
          </cell>
          <cell r="N7">
            <v>14.8</v>
          </cell>
          <cell r="O7">
            <v>500</v>
          </cell>
        </row>
        <row r="8">
          <cell r="A8" t="str">
            <v>Готовые чебупели острые с мясом Горячая штучка 0,3 кг зам  ПОКОМ</v>
          </cell>
          <cell r="B8">
            <v>0.3</v>
          </cell>
          <cell r="C8" t="str">
            <v>шт</v>
          </cell>
          <cell r="D8">
            <v>1036</v>
          </cell>
          <cell r="F8">
            <v>190</v>
          </cell>
          <cell r="G8">
            <v>1710</v>
          </cell>
          <cell r="H8">
            <v>829</v>
          </cell>
          <cell r="I8">
            <v>0.3</v>
          </cell>
          <cell r="J8">
            <v>189</v>
          </cell>
          <cell r="K8">
            <v>1</v>
          </cell>
          <cell r="N8">
            <v>38</v>
          </cell>
          <cell r="O8">
            <v>600</v>
          </cell>
        </row>
        <row r="9">
          <cell r="A9" t="str">
            <v>Готовые чебупели с ветчиной и сыром Горячая штучка 0,3кг зам  ПОКОМ</v>
          </cell>
          <cell r="B9">
            <v>0.3</v>
          </cell>
          <cell r="C9" t="str">
            <v>шт</v>
          </cell>
          <cell r="D9">
            <v>689</v>
          </cell>
          <cell r="E9">
            <v>4</v>
          </cell>
          <cell r="F9">
            <v>213</v>
          </cell>
          <cell r="G9">
            <v>1917</v>
          </cell>
          <cell r="H9">
            <v>461</v>
          </cell>
          <cell r="I9">
            <v>0.3</v>
          </cell>
          <cell r="J9">
            <v>215</v>
          </cell>
          <cell r="K9">
            <v>-2</v>
          </cell>
          <cell r="N9">
            <v>42.6</v>
          </cell>
          <cell r="O9">
            <v>1600</v>
          </cell>
        </row>
        <row r="10">
          <cell r="A10" t="str">
            <v>Готовые чебупели с мясом ТМ Горячая штучка Без свинины 0,3 кг ПОКОМ</v>
          </cell>
          <cell r="B10">
            <v>0.3</v>
          </cell>
          <cell r="C10" t="str">
            <v>шт</v>
          </cell>
          <cell r="D10">
            <v>59</v>
          </cell>
          <cell r="F10">
            <v>28</v>
          </cell>
          <cell r="G10">
            <v>252</v>
          </cell>
          <cell r="H10">
            <v>28</v>
          </cell>
          <cell r="I10">
            <v>0.3</v>
          </cell>
          <cell r="J10">
            <v>28</v>
          </cell>
          <cell r="K10">
            <v>0</v>
          </cell>
          <cell r="N10">
            <v>5.6</v>
          </cell>
          <cell r="O10">
            <v>150</v>
          </cell>
        </row>
        <row r="11">
          <cell r="A11" t="str">
            <v>Готовые чебупели сочные с мясом ТМ Горячая штучка  0,3кг зам  ПОКОМ</v>
          </cell>
          <cell r="B11">
            <v>0.3</v>
          </cell>
          <cell r="C11" t="str">
            <v>шт</v>
          </cell>
          <cell r="D11">
            <v>391</v>
          </cell>
          <cell r="F11">
            <v>188</v>
          </cell>
          <cell r="G11">
            <v>1692</v>
          </cell>
          <cell r="H11">
            <v>182</v>
          </cell>
          <cell r="I11">
            <v>0.3</v>
          </cell>
          <cell r="J11">
            <v>187</v>
          </cell>
          <cell r="K11">
            <v>1</v>
          </cell>
          <cell r="N11">
            <v>37.6</v>
          </cell>
          <cell r="O11">
            <v>1600</v>
          </cell>
        </row>
        <row r="12">
          <cell r="A12" t="str">
            <v>Готовые чебуреки с мясом ТМ Горячая штучка 0,09 кг флоу-пак ПОКОМ</v>
          </cell>
          <cell r="B12">
            <v>0.09</v>
          </cell>
          <cell r="C12" t="str">
            <v>шт</v>
          </cell>
          <cell r="D12">
            <v>25</v>
          </cell>
          <cell r="F12">
            <v>41</v>
          </cell>
          <cell r="G12">
            <v>369</v>
          </cell>
          <cell r="H12">
            <v>-16</v>
          </cell>
          <cell r="I12">
            <v>0.09</v>
          </cell>
          <cell r="J12">
            <v>59</v>
          </cell>
          <cell r="K12">
            <v>-18</v>
          </cell>
          <cell r="N12">
            <v>8.1999999999999993</v>
          </cell>
          <cell r="O12">
            <v>200</v>
          </cell>
        </row>
        <row r="13">
          <cell r="A13" t="str">
            <v>Готовые чебуреки со свининой и говядиной Гор.шт.0,36 кг зам.  ПОКОМ</v>
          </cell>
          <cell r="B13">
            <v>0.36</v>
          </cell>
          <cell r="C13" t="str">
            <v>шт</v>
          </cell>
          <cell r="D13">
            <v>376</v>
          </cell>
          <cell r="E13">
            <v>3</v>
          </cell>
          <cell r="F13">
            <v>34</v>
          </cell>
          <cell r="G13">
            <v>306</v>
          </cell>
          <cell r="H13">
            <v>343</v>
          </cell>
          <cell r="I13">
            <v>0.36</v>
          </cell>
          <cell r="J13">
            <v>39</v>
          </cell>
          <cell r="K13">
            <v>-5</v>
          </cell>
          <cell r="N13">
            <v>6.8</v>
          </cell>
        </row>
        <row r="14">
          <cell r="A14" t="str">
            <v>Готовые чебуреки Сочный мегачебурек.Готовые жареные.ВЕС  ПОКОМ</v>
          </cell>
          <cell r="B14">
            <v>1</v>
          </cell>
          <cell r="C14" t="str">
            <v>кг</v>
          </cell>
          <cell r="D14">
            <v>98.56</v>
          </cell>
          <cell r="G14">
            <v>0</v>
          </cell>
          <cell r="H14">
            <v>98.56</v>
          </cell>
          <cell r="I14">
            <v>1</v>
          </cell>
          <cell r="K14">
            <v>0</v>
          </cell>
          <cell r="N14">
            <v>0</v>
          </cell>
        </row>
        <row r="15">
          <cell r="A15" t="str">
            <v>Жар-боллы с курочкой и сыром, ВЕС  ПОКОМ</v>
          </cell>
          <cell r="B15">
            <v>1</v>
          </cell>
          <cell r="C15" t="str">
            <v>кг</v>
          </cell>
          <cell r="D15">
            <v>153</v>
          </cell>
          <cell r="F15">
            <v>3</v>
          </cell>
          <cell r="G15">
            <v>27</v>
          </cell>
          <cell r="H15">
            <v>150</v>
          </cell>
          <cell r="I15">
            <v>1</v>
          </cell>
          <cell r="J15">
            <v>3</v>
          </cell>
          <cell r="K15">
            <v>0</v>
          </cell>
          <cell r="N15">
            <v>0.6</v>
          </cell>
        </row>
        <row r="16">
          <cell r="A16" t="str">
            <v>Жар-ладушки с мясом. ВЕС  ПОКОМ</v>
          </cell>
          <cell r="B16">
            <v>1</v>
          </cell>
          <cell r="C16" t="str">
            <v>кг</v>
          </cell>
          <cell r="D16">
            <v>107.3</v>
          </cell>
          <cell r="F16">
            <v>3.7</v>
          </cell>
          <cell r="G16">
            <v>33.300000000000004</v>
          </cell>
          <cell r="H16">
            <v>103.6</v>
          </cell>
          <cell r="I16">
            <v>1</v>
          </cell>
          <cell r="J16">
            <v>3.7</v>
          </cell>
          <cell r="K16">
            <v>0</v>
          </cell>
          <cell r="N16">
            <v>0.74</v>
          </cell>
        </row>
        <row r="17">
          <cell r="A17" t="str">
            <v>Жар-ладушки с яблоком и грушей, ВЕС  ПОКОМ</v>
          </cell>
          <cell r="B17">
            <v>1</v>
          </cell>
          <cell r="C17" t="str">
            <v>кг</v>
          </cell>
          <cell r="D17">
            <v>29.6</v>
          </cell>
          <cell r="G17">
            <v>0</v>
          </cell>
          <cell r="H17">
            <v>29.6</v>
          </cell>
          <cell r="I17">
            <v>1</v>
          </cell>
          <cell r="K17">
            <v>0</v>
          </cell>
          <cell r="N17">
            <v>0</v>
          </cell>
        </row>
        <row r="18">
          <cell r="A18" t="str">
            <v>ЖАР-мени ВЕС ТМ Зареченские  ПОКОМ</v>
          </cell>
          <cell r="B18">
            <v>1</v>
          </cell>
          <cell r="C18" t="str">
            <v>кг</v>
          </cell>
          <cell r="D18">
            <v>137.5</v>
          </cell>
          <cell r="F18">
            <v>21.5</v>
          </cell>
          <cell r="G18">
            <v>193.5</v>
          </cell>
          <cell r="H18">
            <v>116</v>
          </cell>
          <cell r="I18">
            <v>1</v>
          </cell>
          <cell r="J18">
            <v>21</v>
          </cell>
          <cell r="K18">
            <v>0.5</v>
          </cell>
          <cell r="N18">
            <v>4.3</v>
          </cell>
        </row>
        <row r="19">
          <cell r="A19" t="str">
            <v>Жар-мени рубленые в тесте куриные жареные. ВЕС  ПОКОМ</v>
          </cell>
          <cell r="C19" t="str">
            <v>кг</v>
          </cell>
          <cell r="D19">
            <v>-16.5</v>
          </cell>
          <cell r="G19">
            <v>0</v>
          </cell>
          <cell r="H19">
            <v>-16.5</v>
          </cell>
          <cell r="I19">
            <v>0</v>
          </cell>
          <cell r="K19">
            <v>0</v>
          </cell>
          <cell r="N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>
            <v>0.25</v>
          </cell>
          <cell r="C20" t="str">
            <v>шт</v>
          </cell>
          <cell r="D20">
            <v>174</v>
          </cell>
          <cell r="E20">
            <v>3</v>
          </cell>
          <cell r="F20">
            <v>193</v>
          </cell>
          <cell r="G20">
            <v>1737</v>
          </cell>
          <cell r="H20">
            <v>-18</v>
          </cell>
          <cell r="I20">
            <v>0.25</v>
          </cell>
          <cell r="J20">
            <v>196</v>
          </cell>
          <cell r="K20">
            <v>-3</v>
          </cell>
          <cell r="N20">
            <v>38.6</v>
          </cell>
          <cell r="O20">
            <v>1800</v>
          </cell>
        </row>
        <row r="21">
          <cell r="A21" t="str">
            <v>Круггетсы сочные ТМ Горячая штучка ТС Круггетсы 0,25 кг зам  ПОКОМ</v>
          </cell>
          <cell r="B21">
            <v>0.25</v>
          </cell>
          <cell r="C21" t="str">
            <v>шт</v>
          </cell>
          <cell r="D21">
            <v>260</v>
          </cell>
          <cell r="E21">
            <v>3</v>
          </cell>
          <cell r="F21">
            <v>190</v>
          </cell>
          <cell r="G21">
            <v>1710</v>
          </cell>
          <cell r="H21">
            <v>70</v>
          </cell>
          <cell r="I21">
            <v>0.25</v>
          </cell>
          <cell r="J21">
            <v>193</v>
          </cell>
          <cell r="K21">
            <v>-3</v>
          </cell>
          <cell r="N21">
            <v>38</v>
          </cell>
          <cell r="O21">
            <v>1800</v>
          </cell>
        </row>
        <row r="22">
          <cell r="A22" t="str">
            <v>Мини-сосиски в тесте "Фрайпики" 3,7кг ВЕС,  ПОКОМ</v>
          </cell>
          <cell r="B22">
            <v>1</v>
          </cell>
          <cell r="C22" t="str">
            <v>кг</v>
          </cell>
          <cell r="D22">
            <v>99.9</v>
          </cell>
          <cell r="F22">
            <v>7.4</v>
          </cell>
          <cell r="G22">
            <v>66.600000000000009</v>
          </cell>
          <cell r="H22">
            <v>92.5</v>
          </cell>
          <cell r="I22">
            <v>1</v>
          </cell>
          <cell r="J22">
            <v>7.4</v>
          </cell>
          <cell r="K22">
            <v>0</v>
          </cell>
          <cell r="N22">
            <v>1.48</v>
          </cell>
        </row>
        <row r="23">
          <cell r="A23" t="str">
            <v>Наггетсы из печи 0,25кг ТМ Вязанка ТС Няняггетсы Сливушки замор.  ПОКОМ</v>
          </cell>
          <cell r="B23">
            <v>0.25</v>
          </cell>
          <cell r="C23" t="str">
            <v>шт</v>
          </cell>
          <cell r="D23">
            <v>153</v>
          </cell>
          <cell r="F23">
            <v>95</v>
          </cell>
          <cell r="G23">
            <v>855</v>
          </cell>
          <cell r="H23">
            <v>49</v>
          </cell>
          <cell r="I23">
            <v>0.25</v>
          </cell>
          <cell r="J23">
            <v>97</v>
          </cell>
          <cell r="K23">
            <v>-2</v>
          </cell>
          <cell r="N23">
            <v>19</v>
          </cell>
          <cell r="O23">
            <v>600</v>
          </cell>
        </row>
        <row r="24">
          <cell r="A24" t="str">
            <v>Наггетсы Нагетосы Сочная курочка в хрустящей панировке ТМ Горячая штучка 0,25 кг зам  ПОКОМ</v>
          </cell>
          <cell r="B24">
            <v>0.25</v>
          </cell>
          <cell r="C24" t="str">
            <v>шт</v>
          </cell>
          <cell r="D24">
            <v>739</v>
          </cell>
          <cell r="F24">
            <v>146</v>
          </cell>
          <cell r="G24">
            <v>1314</v>
          </cell>
          <cell r="H24">
            <v>583</v>
          </cell>
          <cell r="I24">
            <v>0.25</v>
          </cell>
          <cell r="J24">
            <v>146</v>
          </cell>
          <cell r="K24">
            <v>0</v>
          </cell>
          <cell r="N24">
            <v>29.2</v>
          </cell>
          <cell r="O24">
            <v>1100</v>
          </cell>
        </row>
        <row r="25">
          <cell r="A25" t="str">
            <v>Наггетсы Нагетосы Сочная курочка ТМ Горячая штучка 0,25 кг зам  ПОКОМ</v>
          </cell>
          <cell r="B25">
            <v>0.25</v>
          </cell>
          <cell r="C25" t="str">
            <v>шт</v>
          </cell>
          <cell r="D25">
            <v>493</v>
          </cell>
          <cell r="F25">
            <v>54</v>
          </cell>
          <cell r="G25">
            <v>486</v>
          </cell>
          <cell r="H25">
            <v>433</v>
          </cell>
          <cell r="I25">
            <v>0.25</v>
          </cell>
          <cell r="J25">
            <v>56</v>
          </cell>
          <cell r="K25">
            <v>-2</v>
          </cell>
          <cell r="N25">
            <v>10.8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>
            <v>0.25</v>
          </cell>
          <cell r="C26" t="str">
            <v>шт</v>
          </cell>
          <cell r="D26">
            <v>86</v>
          </cell>
          <cell r="F26">
            <v>46</v>
          </cell>
          <cell r="G26">
            <v>414</v>
          </cell>
          <cell r="H26">
            <v>35</v>
          </cell>
          <cell r="I26">
            <v>0.25</v>
          </cell>
          <cell r="J26">
            <v>48</v>
          </cell>
          <cell r="K26">
            <v>-2</v>
          </cell>
          <cell r="N26">
            <v>9.1999999999999993</v>
          </cell>
          <cell r="O26">
            <v>300</v>
          </cell>
        </row>
        <row r="27">
          <cell r="A27" t="str">
            <v>Наггетсы с куриным филе и сыром ТМ Вязанка 0,25 кг ПОКОМ</v>
          </cell>
          <cell r="B27">
            <v>0.25</v>
          </cell>
          <cell r="C27" t="str">
            <v>шт</v>
          </cell>
          <cell r="D27">
            <v>147</v>
          </cell>
          <cell r="F27">
            <v>30</v>
          </cell>
          <cell r="G27">
            <v>270</v>
          </cell>
          <cell r="H27">
            <v>115</v>
          </cell>
          <cell r="I27">
            <v>0.25</v>
          </cell>
          <cell r="J27">
            <v>32</v>
          </cell>
          <cell r="K27">
            <v>-2</v>
          </cell>
          <cell r="N27">
            <v>6</v>
          </cell>
          <cell r="O27">
            <v>100</v>
          </cell>
        </row>
        <row r="28">
          <cell r="A28" t="str">
            <v>Наггетсы хрустящие п/ф ВЕС ПОКОМ</v>
          </cell>
          <cell r="B28">
            <v>1</v>
          </cell>
          <cell r="C28" t="str">
            <v>кг</v>
          </cell>
          <cell r="D28">
            <v>78</v>
          </cell>
          <cell r="F28">
            <v>24</v>
          </cell>
          <cell r="G28">
            <v>216</v>
          </cell>
          <cell r="H28">
            <v>54</v>
          </cell>
          <cell r="I28">
            <v>1</v>
          </cell>
          <cell r="J28">
            <v>24</v>
          </cell>
          <cell r="K28">
            <v>0</v>
          </cell>
          <cell r="N28">
            <v>4.8</v>
          </cell>
          <cell r="O28">
            <v>100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>
            <v>0.25</v>
          </cell>
          <cell r="C29" t="str">
            <v>шт</v>
          </cell>
          <cell r="D29">
            <v>199</v>
          </cell>
          <cell r="F29">
            <v>9</v>
          </cell>
          <cell r="G29">
            <v>81</v>
          </cell>
          <cell r="H29">
            <v>190</v>
          </cell>
          <cell r="I29">
            <v>0.25</v>
          </cell>
          <cell r="J29">
            <v>9</v>
          </cell>
          <cell r="K29">
            <v>0</v>
          </cell>
          <cell r="N29">
            <v>1.8</v>
          </cell>
        </row>
        <row r="30">
          <cell r="A30" t="str">
            <v>Пельмени Grandmeni с говядиной ТМ Горячая  0,75 кг. ПОКОМ</v>
          </cell>
          <cell r="B30">
            <v>0.75</v>
          </cell>
          <cell r="C30" t="str">
            <v>шт</v>
          </cell>
          <cell r="D30">
            <v>89</v>
          </cell>
          <cell r="F30">
            <v>1</v>
          </cell>
          <cell r="G30">
            <v>9</v>
          </cell>
          <cell r="H30">
            <v>88</v>
          </cell>
          <cell r="I30">
            <v>0.75</v>
          </cell>
          <cell r="J30">
            <v>1</v>
          </cell>
          <cell r="K30">
            <v>0</v>
          </cell>
          <cell r="N30">
            <v>0.2</v>
          </cell>
        </row>
        <row r="31">
          <cell r="A31" t="str">
            <v>Пельмени Бигбули с мясом, Горячая штучка 0,43кг  ПОКОМ</v>
          </cell>
          <cell r="B31">
            <v>0.43</v>
          </cell>
          <cell r="C31" t="str">
            <v>шт</v>
          </cell>
          <cell r="D31">
            <v>77</v>
          </cell>
          <cell r="E31">
            <v>1</v>
          </cell>
          <cell r="F31">
            <v>67</v>
          </cell>
          <cell r="G31">
            <v>603</v>
          </cell>
          <cell r="I31">
            <v>0.43</v>
          </cell>
          <cell r="J31">
            <v>68</v>
          </cell>
          <cell r="K31">
            <v>-1</v>
          </cell>
          <cell r="N31">
            <v>13.4</v>
          </cell>
          <cell r="O31">
            <v>500</v>
          </cell>
        </row>
        <row r="32">
          <cell r="A32" t="str">
            <v>Пельмени Бигбули с мясом, Горячая штучка 0,9кг  ПОКОМ</v>
          </cell>
          <cell r="B32">
            <v>0.9</v>
          </cell>
          <cell r="C32" t="str">
            <v>шт</v>
          </cell>
          <cell r="D32">
            <v>-14</v>
          </cell>
          <cell r="F32">
            <v>18</v>
          </cell>
          <cell r="G32">
            <v>162</v>
          </cell>
          <cell r="H32">
            <v>-32</v>
          </cell>
          <cell r="I32">
            <v>0.9</v>
          </cell>
          <cell r="J32">
            <v>18</v>
          </cell>
          <cell r="K32">
            <v>0</v>
          </cell>
          <cell r="N32">
            <v>3.6</v>
          </cell>
          <cell r="O32">
            <v>150</v>
          </cell>
        </row>
        <row r="33">
          <cell r="A33" t="str">
            <v>Пельмени Бульмени с говядиной и свининой 2,7кг Наваристые Горячая штучка ВЕС  ПОКОМ</v>
          </cell>
          <cell r="B33">
            <v>1</v>
          </cell>
          <cell r="C33" t="str">
            <v>кг</v>
          </cell>
          <cell r="D33">
            <v>70.2</v>
          </cell>
          <cell r="F33">
            <v>2.7</v>
          </cell>
          <cell r="G33">
            <v>24.3</v>
          </cell>
          <cell r="H33">
            <v>67.5</v>
          </cell>
          <cell r="I33">
            <v>1</v>
          </cell>
          <cell r="J33">
            <v>2.7</v>
          </cell>
          <cell r="K33">
            <v>0</v>
          </cell>
          <cell r="N33">
            <v>0.54</v>
          </cell>
        </row>
        <row r="34">
          <cell r="A34" t="str">
            <v>Пельмени Бульмени с говядиной и свининой 5кг Наваристые Горячая штучка ВЕС  ПОКОМ</v>
          </cell>
          <cell r="B34">
            <v>1</v>
          </cell>
          <cell r="C34" t="str">
            <v>кг</v>
          </cell>
          <cell r="D34">
            <v>70</v>
          </cell>
          <cell r="F34">
            <v>5</v>
          </cell>
          <cell r="G34">
            <v>45</v>
          </cell>
          <cell r="H34">
            <v>55</v>
          </cell>
          <cell r="I34">
            <v>1</v>
          </cell>
          <cell r="J34">
            <v>10</v>
          </cell>
          <cell r="K34">
            <v>-5</v>
          </cell>
          <cell r="N34">
            <v>1</v>
          </cell>
        </row>
        <row r="35">
          <cell r="A35" t="str">
            <v>Пельмени Бульмени с говядиной и свининой Горячая шт. 0,9 кг  ПОКОМ</v>
          </cell>
          <cell r="B35">
            <v>0.9</v>
          </cell>
          <cell r="C35" t="str">
            <v>шт</v>
          </cell>
          <cell r="D35">
            <v>152</v>
          </cell>
          <cell r="E35">
            <v>434</v>
          </cell>
          <cell r="F35">
            <v>109</v>
          </cell>
          <cell r="G35">
            <v>981</v>
          </cell>
          <cell r="H35">
            <v>-2</v>
          </cell>
          <cell r="I35">
            <v>0.9</v>
          </cell>
          <cell r="J35">
            <v>112</v>
          </cell>
          <cell r="K35">
            <v>-3</v>
          </cell>
          <cell r="N35">
            <v>21.8</v>
          </cell>
          <cell r="O35">
            <v>1100</v>
          </cell>
        </row>
        <row r="36">
          <cell r="A36" t="str">
            <v>Пельмени Бульмени с говядиной и свининой Горячая штучка 0,43  ПОКОМ</v>
          </cell>
          <cell r="B36">
            <v>0.43</v>
          </cell>
          <cell r="C36" t="str">
            <v>шт</v>
          </cell>
          <cell r="D36">
            <v>330</v>
          </cell>
          <cell r="F36">
            <v>121</v>
          </cell>
          <cell r="G36">
            <v>1089</v>
          </cell>
          <cell r="H36">
            <v>163</v>
          </cell>
          <cell r="I36">
            <v>0.43</v>
          </cell>
          <cell r="J36">
            <v>102</v>
          </cell>
          <cell r="K36">
            <v>19</v>
          </cell>
          <cell r="N36">
            <v>24.2</v>
          </cell>
          <cell r="O36">
            <v>1000</v>
          </cell>
        </row>
        <row r="37">
          <cell r="A37" t="str">
            <v>Пельмени Бульмени со сливочным маслом Горячая штучка 0,9 кг  ПОКОМ</v>
          </cell>
          <cell r="B37">
            <v>0.9</v>
          </cell>
          <cell r="C37" t="str">
            <v>шт</v>
          </cell>
          <cell r="D37">
            <v>-25</v>
          </cell>
          <cell r="E37">
            <v>131</v>
          </cell>
          <cell r="F37">
            <v>14</v>
          </cell>
          <cell r="G37">
            <v>126</v>
          </cell>
          <cell r="I37">
            <v>0.9</v>
          </cell>
          <cell r="J37">
            <v>23</v>
          </cell>
          <cell r="K37">
            <v>-9</v>
          </cell>
          <cell r="N37">
            <v>2.8</v>
          </cell>
          <cell r="O37">
            <v>800</v>
          </cell>
        </row>
        <row r="38">
          <cell r="A38" t="str">
            <v>Пельмени Бульмени со сливочным маслом ТМ Горячая шт. 0,43 кг  ПОКОМ</v>
          </cell>
          <cell r="B38">
            <v>0.43</v>
          </cell>
          <cell r="C38" t="str">
            <v>шт</v>
          </cell>
          <cell r="D38">
            <v>247</v>
          </cell>
          <cell r="E38">
            <v>5</v>
          </cell>
          <cell r="F38">
            <v>129</v>
          </cell>
          <cell r="G38">
            <v>1161</v>
          </cell>
          <cell r="H38">
            <v>112</v>
          </cell>
          <cell r="I38">
            <v>0.43</v>
          </cell>
          <cell r="J38">
            <v>131</v>
          </cell>
          <cell r="K38">
            <v>-2</v>
          </cell>
          <cell r="N38">
            <v>25.8</v>
          </cell>
          <cell r="O38">
            <v>1000</v>
          </cell>
        </row>
        <row r="39">
          <cell r="A39" t="str">
            <v>Пельмени Быстромени сфера, ВЕС  ПОКОМ</v>
          </cell>
          <cell r="B39">
            <v>1</v>
          </cell>
          <cell r="C39" t="str">
            <v>кг</v>
          </cell>
          <cell r="D39">
            <v>30</v>
          </cell>
          <cell r="F39">
            <v>10</v>
          </cell>
          <cell r="G39">
            <v>90</v>
          </cell>
          <cell r="H39">
            <v>20</v>
          </cell>
          <cell r="I39">
            <v>1</v>
          </cell>
          <cell r="J39">
            <v>10</v>
          </cell>
          <cell r="K39">
            <v>0</v>
          </cell>
          <cell r="N39">
            <v>2</v>
          </cell>
          <cell r="O39">
            <v>30</v>
          </cell>
        </row>
        <row r="40">
          <cell r="A40" t="str">
            <v>Пельмени Мясорубские ТМ Стародворье фоупак равиоли 0,7 кг  ПОКОМ</v>
          </cell>
          <cell r="B40">
            <v>0.7</v>
          </cell>
          <cell r="C40" t="str">
            <v>шт</v>
          </cell>
          <cell r="D40">
            <v>336</v>
          </cell>
          <cell r="F40">
            <v>85</v>
          </cell>
          <cell r="G40">
            <v>765</v>
          </cell>
          <cell r="H40">
            <v>237</v>
          </cell>
          <cell r="I40">
            <v>0.7</v>
          </cell>
          <cell r="J40">
            <v>76</v>
          </cell>
          <cell r="K40">
            <v>9</v>
          </cell>
          <cell r="N40">
            <v>17</v>
          </cell>
          <cell r="O40">
            <v>250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>
            <v>0.9</v>
          </cell>
          <cell r="C41" t="str">
            <v>шт</v>
          </cell>
          <cell r="D41">
            <v>349</v>
          </cell>
          <cell r="F41">
            <v>33</v>
          </cell>
          <cell r="G41">
            <v>297</v>
          </cell>
          <cell r="H41">
            <v>210</v>
          </cell>
          <cell r="I41">
            <v>0.9</v>
          </cell>
          <cell r="J41">
            <v>21</v>
          </cell>
          <cell r="K41">
            <v>12</v>
          </cell>
          <cell r="N41">
            <v>6.6</v>
          </cell>
        </row>
        <row r="42">
          <cell r="A42" t="str">
            <v>Пельмени Отборные с говядиной 0,43 кг ТМ Стародворье ТС Медвежье ушко</v>
          </cell>
          <cell r="B42">
            <v>0.43</v>
          </cell>
          <cell r="C42" t="str">
            <v>шт</v>
          </cell>
          <cell r="D42">
            <v>109</v>
          </cell>
          <cell r="F42">
            <v>5</v>
          </cell>
          <cell r="G42">
            <v>45</v>
          </cell>
          <cell r="H42">
            <v>104</v>
          </cell>
          <cell r="I42">
            <v>0.43</v>
          </cell>
          <cell r="J42">
            <v>5</v>
          </cell>
          <cell r="K42">
            <v>0</v>
          </cell>
          <cell r="N42">
            <v>1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>
            <v>0.9</v>
          </cell>
          <cell r="C43" t="str">
            <v>шт</v>
          </cell>
          <cell r="D43">
            <v>150</v>
          </cell>
          <cell r="F43">
            <v>8</v>
          </cell>
          <cell r="G43">
            <v>72</v>
          </cell>
          <cell r="H43">
            <v>141</v>
          </cell>
          <cell r="I43">
            <v>0.9</v>
          </cell>
          <cell r="J43">
            <v>8</v>
          </cell>
          <cell r="K43">
            <v>0</v>
          </cell>
          <cell r="N43">
            <v>1.6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>
            <v>0.43</v>
          </cell>
          <cell r="C44" t="str">
            <v>шт</v>
          </cell>
          <cell r="D44">
            <v>181</v>
          </cell>
          <cell r="F44">
            <v>13</v>
          </cell>
          <cell r="G44">
            <v>117</v>
          </cell>
          <cell r="H44">
            <v>168</v>
          </cell>
          <cell r="I44">
            <v>0.43</v>
          </cell>
          <cell r="J44">
            <v>13</v>
          </cell>
          <cell r="K44">
            <v>0</v>
          </cell>
          <cell r="N44">
            <v>2.6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>
            <v>1</v>
          </cell>
          <cell r="C45" t="str">
            <v>шт</v>
          </cell>
          <cell r="D45">
            <v>266</v>
          </cell>
          <cell r="F45">
            <v>44</v>
          </cell>
          <cell r="G45">
            <v>396</v>
          </cell>
          <cell r="H45">
            <v>216</v>
          </cell>
          <cell r="I45">
            <v>1</v>
          </cell>
          <cell r="J45">
            <v>44</v>
          </cell>
          <cell r="K45">
            <v>0</v>
          </cell>
          <cell r="N45">
            <v>8.8000000000000007</v>
          </cell>
          <cell r="O45">
            <v>120</v>
          </cell>
        </row>
        <row r="46">
          <cell r="A46" t="str">
            <v>Снеки  ЖАР-мени ВЕС. рубленые в тесте замор.  ПОКОМ</v>
          </cell>
          <cell r="B46">
            <v>1</v>
          </cell>
          <cell r="C46" t="str">
            <v>кг</v>
          </cell>
          <cell r="D46">
            <v>39</v>
          </cell>
          <cell r="G46">
            <v>0</v>
          </cell>
          <cell r="H46">
            <v>39</v>
          </cell>
          <cell r="I46">
            <v>1</v>
          </cell>
          <cell r="K46">
            <v>0</v>
          </cell>
          <cell r="N46">
            <v>0</v>
          </cell>
        </row>
        <row r="47">
          <cell r="A47" t="str">
            <v>Сосиски Сливушки #нежнушки ТМ Вязанка  0,33 кг.  ПОКОМ</v>
          </cell>
          <cell r="B47">
            <v>0.33</v>
          </cell>
          <cell r="C47" t="str">
            <v>шт</v>
          </cell>
          <cell r="D47">
            <v>60</v>
          </cell>
          <cell r="G47">
            <v>0</v>
          </cell>
          <cell r="H47">
            <v>60</v>
          </cell>
          <cell r="I47">
            <v>0.33</v>
          </cell>
          <cell r="K47">
            <v>0</v>
          </cell>
          <cell r="N47">
            <v>0</v>
          </cell>
        </row>
        <row r="48">
          <cell r="A48" t="str">
            <v>Фрайпицца с ветчиной и грибами 3,0 кг. ВЕС.  ПОКОМ</v>
          </cell>
          <cell r="B48">
            <v>1</v>
          </cell>
          <cell r="C48" t="str">
            <v>кг</v>
          </cell>
          <cell r="D48">
            <v>35.299999999999997</v>
          </cell>
          <cell r="G48">
            <v>0</v>
          </cell>
          <cell r="H48">
            <v>32.299999999999997</v>
          </cell>
          <cell r="I48">
            <v>1</v>
          </cell>
          <cell r="K48">
            <v>0</v>
          </cell>
          <cell r="N48">
            <v>0</v>
          </cell>
        </row>
        <row r="49">
          <cell r="A49" t="str">
            <v>Хотстеры ТМ Горячая штучка ТС Хотстеры 0,25 кг зам  ПОКОМ</v>
          </cell>
          <cell r="B49">
            <v>0.25</v>
          </cell>
          <cell r="C49" t="str">
            <v>шт</v>
          </cell>
          <cell r="D49">
            <v>-16</v>
          </cell>
          <cell r="E49">
            <v>139</v>
          </cell>
          <cell r="F49">
            <v>3</v>
          </cell>
          <cell r="G49">
            <v>27</v>
          </cell>
          <cell r="I49">
            <v>0.25</v>
          </cell>
          <cell r="J49">
            <v>37</v>
          </cell>
          <cell r="K49">
            <v>-34</v>
          </cell>
          <cell r="N49">
            <v>0.6</v>
          </cell>
          <cell r="O49">
            <v>1500</v>
          </cell>
        </row>
        <row r="50">
          <cell r="A50" t="str">
            <v>Хрустящие крылышки острые к пиву ТМ Горячая штучка 0,3кг зам  ПОКОМ</v>
          </cell>
          <cell r="B50">
            <v>0.3</v>
          </cell>
          <cell r="C50" t="str">
            <v>шт</v>
          </cell>
          <cell r="D50">
            <v>-11</v>
          </cell>
          <cell r="E50">
            <v>41</v>
          </cell>
          <cell r="G50">
            <v>0</v>
          </cell>
          <cell r="I50">
            <v>0.3</v>
          </cell>
          <cell r="J50">
            <v>10</v>
          </cell>
          <cell r="K50">
            <v>-10</v>
          </cell>
          <cell r="N50">
            <v>0</v>
          </cell>
          <cell r="O50">
            <v>800</v>
          </cell>
        </row>
        <row r="51">
          <cell r="A51" t="str">
            <v>Хрустящие крылышки ТМ Горячая штучка 0,3 кг зам  ПОКОМ</v>
          </cell>
          <cell r="B51">
            <v>0.3</v>
          </cell>
          <cell r="C51" t="str">
            <v>шт</v>
          </cell>
          <cell r="D51">
            <v>21</v>
          </cell>
          <cell r="E51">
            <v>49</v>
          </cell>
          <cell r="G51">
            <v>0</v>
          </cell>
          <cell r="I51">
            <v>0.3</v>
          </cell>
          <cell r="J51">
            <v>88</v>
          </cell>
          <cell r="K51">
            <v>-88</v>
          </cell>
          <cell r="N51">
            <v>0</v>
          </cell>
          <cell r="O51">
            <v>600</v>
          </cell>
        </row>
        <row r="52">
          <cell r="A52" t="str">
            <v>Хрустящие крылышки ТМ Зареченские ТС Зареченские продукты. ВЕС ПОКОМ</v>
          </cell>
          <cell r="B52">
            <v>1</v>
          </cell>
          <cell r="C52" t="str">
            <v>кг</v>
          </cell>
          <cell r="D52">
            <v>82.8</v>
          </cell>
          <cell r="G52">
            <v>0</v>
          </cell>
          <cell r="H52">
            <v>82.8</v>
          </cell>
          <cell r="I52">
            <v>1</v>
          </cell>
          <cell r="K52">
            <v>0</v>
          </cell>
          <cell r="N52">
            <v>0</v>
          </cell>
        </row>
        <row r="53">
          <cell r="A53" t="str">
            <v>Хрустящие крылышки. В панировке куриные жареные.ВЕС  ПОКОМ</v>
          </cell>
          <cell r="C53" t="str">
            <v>кг</v>
          </cell>
          <cell r="D53">
            <v>0.9</v>
          </cell>
          <cell r="G53">
            <v>0</v>
          </cell>
          <cell r="I53">
            <v>0</v>
          </cell>
          <cell r="K53">
            <v>0</v>
          </cell>
          <cell r="N53">
            <v>0</v>
          </cell>
        </row>
        <row r="54">
          <cell r="A54" t="str">
            <v>Чебупай сочное яблоко ТМ Горячая штучка 0,2 кг зам.  ПОКОМ</v>
          </cell>
          <cell r="B54">
            <v>0.2</v>
          </cell>
          <cell r="C54" t="str">
            <v>шт</v>
          </cell>
          <cell r="D54">
            <v>28</v>
          </cell>
          <cell r="F54">
            <v>2</v>
          </cell>
          <cell r="G54">
            <v>18</v>
          </cell>
          <cell r="H54">
            <v>26</v>
          </cell>
          <cell r="I54">
            <v>0.2</v>
          </cell>
          <cell r="J54">
            <v>2</v>
          </cell>
          <cell r="K54">
            <v>0</v>
          </cell>
          <cell r="N54">
            <v>0.4</v>
          </cell>
        </row>
        <row r="55">
          <cell r="A55" t="str">
            <v>Чебупай спелая вишня ТМ Горячая штучка 0,2 кг зам.  ПОКОМ</v>
          </cell>
          <cell r="B55">
            <v>0.2</v>
          </cell>
          <cell r="C55" t="str">
            <v>шт</v>
          </cell>
          <cell r="D55">
            <v>27</v>
          </cell>
          <cell r="E55">
            <v>1</v>
          </cell>
          <cell r="F55">
            <v>3</v>
          </cell>
          <cell r="G55">
            <v>27</v>
          </cell>
          <cell r="H55">
            <v>24</v>
          </cell>
          <cell r="I55">
            <v>0.2</v>
          </cell>
          <cell r="J55">
            <v>4</v>
          </cell>
          <cell r="K55">
            <v>-1</v>
          </cell>
          <cell r="N55">
            <v>0.6</v>
          </cell>
        </row>
        <row r="56">
          <cell r="A56" t="str">
            <v>Чебупели Курочка гриль ТМ Горячая штучка, 0,3 кг зам  ПОКОМ</v>
          </cell>
          <cell r="B56">
            <v>0.3</v>
          </cell>
          <cell r="C56" t="str">
            <v>шт</v>
          </cell>
          <cell r="D56">
            <v>1097</v>
          </cell>
          <cell r="F56">
            <v>854</v>
          </cell>
          <cell r="G56">
            <v>7686</v>
          </cell>
          <cell r="H56">
            <v>243</v>
          </cell>
          <cell r="I56">
            <v>0.3</v>
          </cell>
          <cell r="J56">
            <v>854</v>
          </cell>
          <cell r="K56">
            <v>0</v>
          </cell>
          <cell r="N56">
            <v>170.8</v>
          </cell>
          <cell r="O56">
            <v>5500</v>
          </cell>
        </row>
        <row r="57">
          <cell r="A57" t="str">
            <v>Чебупицца курочка по-итальянски Горячая штучка 0,25 кг зам  ПОКОМ</v>
          </cell>
          <cell r="B57">
            <v>0.25</v>
          </cell>
          <cell r="C57" t="str">
            <v>шт</v>
          </cell>
          <cell r="D57">
            <v>649</v>
          </cell>
          <cell r="E57">
            <v>10</v>
          </cell>
          <cell r="F57">
            <v>250</v>
          </cell>
          <cell r="G57">
            <v>2250</v>
          </cell>
          <cell r="H57">
            <v>377</v>
          </cell>
          <cell r="I57">
            <v>0.25</v>
          </cell>
          <cell r="J57">
            <v>260</v>
          </cell>
          <cell r="K57">
            <v>-10</v>
          </cell>
          <cell r="N57">
            <v>50</v>
          </cell>
          <cell r="O57">
            <v>1900</v>
          </cell>
        </row>
        <row r="58">
          <cell r="A58" t="str">
            <v>Чебупицца Пепперони ТМ Горячая штучка ТС Чебупицца 0.25кг зам  ПОКОМ</v>
          </cell>
          <cell r="B58">
            <v>0.25</v>
          </cell>
          <cell r="C58" t="str">
            <v>шт</v>
          </cell>
          <cell r="D58">
            <v>1359</v>
          </cell>
          <cell r="E58">
            <v>5</v>
          </cell>
          <cell r="F58">
            <v>381</v>
          </cell>
          <cell r="G58">
            <v>3429</v>
          </cell>
          <cell r="H58">
            <v>973</v>
          </cell>
          <cell r="I58">
            <v>0.25</v>
          </cell>
          <cell r="J58">
            <v>375</v>
          </cell>
          <cell r="K58">
            <v>6</v>
          </cell>
          <cell r="N58">
            <v>76.2</v>
          </cell>
          <cell r="O58">
            <v>2400</v>
          </cell>
        </row>
        <row r="59">
          <cell r="A59" t="str">
            <v>Чебуреки Мясные вес 2,7  ПОКОМ</v>
          </cell>
          <cell r="B59">
            <v>1</v>
          </cell>
          <cell r="C59" t="str">
            <v>кг</v>
          </cell>
          <cell r="D59">
            <v>99.9</v>
          </cell>
          <cell r="F59">
            <v>8.1</v>
          </cell>
          <cell r="G59">
            <v>72.899999999999991</v>
          </cell>
          <cell r="H59">
            <v>91.8</v>
          </cell>
          <cell r="I59">
            <v>1</v>
          </cell>
          <cell r="J59">
            <v>8.1</v>
          </cell>
          <cell r="K59">
            <v>0</v>
          </cell>
          <cell r="N59">
            <v>1.6199999999999999</v>
          </cell>
        </row>
        <row r="60">
          <cell r="A60" t="str">
            <v>Чебуреки сочные ВЕС ТМ Зареченские  ПОКОМ</v>
          </cell>
          <cell r="B60">
            <v>1</v>
          </cell>
          <cell r="C60" t="str">
            <v>кг</v>
          </cell>
          <cell r="D60">
            <v>65</v>
          </cell>
          <cell r="F60">
            <v>10</v>
          </cell>
          <cell r="G60">
            <v>90</v>
          </cell>
          <cell r="H60">
            <v>50</v>
          </cell>
          <cell r="I60">
            <v>1</v>
          </cell>
          <cell r="J60">
            <v>10</v>
          </cell>
          <cell r="K60">
            <v>0</v>
          </cell>
          <cell r="N60">
            <v>2</v>
          </cell>
        </row>
        <row r="61">
          <cell r="A61" t="str">
            <v>Чебуречище ТМ Горячая штучка .0,14 кг зам. ПОКОМ</v>
          </cell>
          <cell r="B61">
            <v>0.14000000000000001</v>
          </cell>
          <cell r="C61" t="str">
            <v>шт</v>
          </cell>
          <cell r="G61">
            <v>0</v>
          </cell>
          <cell r="I61">
            <v>0.14000000000000001</v>
          </cell>
          <cell r="K61">
            <v>0</v>
          </cell>
          <cell r="N61">
            <v>0</v>
          </cell>
          <cell r="O61">
            <v>250</v>
          </cell>
        </row>
        <row r="62">
          <cell r="A62" t="str">
            <v>БОНУС_Пельмени Бульмени с говядиной и свининой Горячая штучка 0,43  ПОКОМ</v>
          </cell>
          <cell r="B62">
            <v>0.43</v>
          </cell>
          <cell r="C62" t="str">
            <v>шт</v>
          </cell>
          <cell r="D62">
            <v>-32</v>
          </cell>
          <cell r="F62">
            <v>21</v>
          </cell>
          <cell r="G62">
            <v>189</v>
          </cell>
          <cell r="H62">
            <v>-56</v>
          </cell>
          <cell r="I62">
            <v>0</v>
          </cell>
          <cell r="J62">
            <v>21</v>
          </cell>
          <cell r="K62">
            <v>0</v>
          </cell>
          <cell r="N62">
            <v>4.2</v>
          </cell>
        </row>
        <row r="63">
          <cell r="A63" t="str">
            <v>БОНУС_Пельмени Отборные из свинины и говядины 0,9 кг ТМ Стародворье ТС Медвежье ушко  ПОКОМ</v>
          </cell>
          <cell r="B63">
            <v>0.9</v>
          </cell>
          <cell r="C63" t="str">
            <v>шт</v>
          </cell>
          <cell r="D63">
            <v>-88</v>
          </cell>
          <cell r="F63">
            <v>12</v>
          </cell>
          <cell r="G63">
            <v>108</v>
          </cell>
          <cell r="H63">
            <v>-104</v>
          </cell>
          <cell r="I63">
            <v>0</v>
          </cell>
          <cell r="J63">
            <v>12</v>
          </cell>
          <cell r="K63">
            <v>0</v>
          </cell>
          <cell r="N63">
            <v>2.4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63"/>
  <sheetViews>
    <sheetView tabSelected="1" workbookViewId="0">
      <pane ySplit="5" topLeftCell="A6" activePane="bottomLeft" state="frozen"/>
      <selection pane="bottomLeft" activeCell="S6" sqref="S6"/>
    </sheetView>
  </sheetViews>
  <sheetFormatPr defaultColWidth="10.5" defaultRowHeight="11.45" customHeight="1" outlineLevelRow="1" x14ac:dyDescent="0.2"/>
  <cols>
    <col min="1" max="1" width="65.6640625" style="1" customWidth="1"/>
    <col min="2" max="2" width="3.83203125" style="1" customWidth="1"/>
    <col min="3" max="6" width="6.33203125" style="1" customWidth="1"/>
    <col min="7" max="7" width="5" style="22" customWidth="1"/>
    <col min="8" max="9" width="6" style="38" customWidth="1"/>
    <col min="10" max="11" width="8.1640625" style="8" customWidth="1"/>
    <col min="12" max="13" width="1.6640625" style="8" customWidth="1"/>
    <col min="14" max="18" width="8.83203125" style="8" customWidth="1"/>
    <col min="19" max="19" width="27.83203125" style="8" customWidth="1"/>
    <col min="20" max="21" width="5.6640625" style="8" customWidth="1"/>
    <col min="22" max="24" width="8.6640625" style="8" customWidth="1"/>
    <col min="25" max="25" width="30.1640625" style="8" customWidth="1"/>
    <col min="26" max="26" width="8.5" style="8" customWidth="1"/>
    <col min="27" max="27" width="8.5" style="22" customWidth="1"/>
    <col min="28" max="28" width="8.5" style="23" customWidth="1"/>
    <col min="29" max="29" width="8.5" style="8" customWidth="1"/>
    <col min="30" max="16384" width="10.5" style="8"/>
  </cols>
  <sheetData>
    <row r="1" spans="1:29" ht="12.95" customHeight="1" outlineLevel="1" x14ac:dyDescent="0.2">
      <c r="A1" s="3" t="s">
        <v>0</v>
      </c>
      <c r="B1" s="3"/>
      <c r="C1" s="3"/>
    </row>
    <row r="2" spans="1:29" ht="12.95" customHeight="1" outlineLevel="1" thickBot="1" x14ac:dyDescent="0.25">
      <c r="B2" s="3"/>
      <c r="C2" s="3"/>
    </row>
    <row r="3" spans="1:29" ht="26.1" customHeight="1" x14ac:dyDescent="0.2">
      <c r="A3" s="7" t="s">
        <v>1</v>
      </c>
      <c r="B3" s="7"/>
      <c r="C3" s="7" t="s">
        <v>2</v>
      </c>
      <c r="D3" s="7"/>
      <c r="E3" s="7"/>
      <c r="F3" s="7"/>
      <c r="G3" s="11" t="s">
        <v>69</v>
      </c>
      <c r="H3" s="39" t="s">
        <v>91</v>
      </c>
      <c r="I3" s="39" t="s">
        <v>96</v>
      </c>
      <c r="J3" s="2" t="s">
        <v>70</v>
      </c>
      <c r="K3" s="2" t="s">
        <v>71</v>
      </c>
      <c r="L3" s="12" t="s">
        <v>72</v>
      </c>
      <c r="M3" s="12" t="s">
        <v>72</v>
      </c>
      <c r="N3" s="2" t="s">
        <v>73</v>
      </c>
      <c r="O3" s="41" t="s">
        <v>92</v>
      </c>
      <c r="P3" s="2" t="s">
        <v>90</v>
      </c>
      <c r="Q3" s="33" t="s">
        <v>74</v>
      </c>
      <c r="R3" s="13" t="s">
        <v>75</v>
      </c>
      <c r="S3" s="14"/>
      <c r="T3" s="2" t="s">
        <v>76</v>
      </c>
      <c r="U3" s="2" t="s">
        <v>77</v>
      </c>
      <c r="V3" s="2" t="s">
        <v>73</v>
      </c>
      <c r="W3" s="2" t="s">
        <v>73</v>
      </c>
      <c r="X3" s="2" t="s">
        <v>73</v>
      </c>
      <c r="Y3" s="2" t="s">
        <v>78</v>
      </c>
      <c r="Z3" s="2" t="s">
        <v>79</v>
      </c>
      <c r="AA3" s="11"/>
      <c r="AB3" s="15" t="s">
        <v>95</v>
      </c>
      <c r="AC3" s="2" t="s">
        <v>80</v>
      </c>
    </row>
    <row r="4" spans="1:29" ht="26.1" customHeight="1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11"/>
      <c r="H4" s="40"/>
      <c r="I4" s="40"/>
      <c r="J4" s="2"/>
      <c r="K4" s="2"/>
      <c r="L4" s="12"/>
      <c r="M4" s="2" t="s">
        <v>94</v>
      </c>
      <c r="N4" s="2" t="s">
        <v>97</v>
      </c>
      <c r="O4" s="2"/>
      <c r="P4" s="16"/>
      <c r="Q4" s="34"/>
      <c r="R4" s="13" t="s">
        <v>81</v>
      </c>
      <c r="S4" s="14" t="s">
        <v>82</v>
      </c>
      <c r="T4" s="2"/>
      <c r="U4" s="2"/>
      <c r="V4" s="12" t="s">
        <v>83</v>
      </c>
      <c r="W4" s="12" t="s">
        <v>84</v>
      </c>
      <c r="X4" s="12" t="s">
        <v>86</v>
      </c>
      <c r="Y4" s="2"/>
      <c r="Z4" s="2"/>
      <c r="AA4" s="11"/>
      <c r="AB4" s="15" t="s">
        <v>93</v>
      </c>
      <c r="AC4" s="2"/>
    </row>
    <row r="5" spans="1:29" ht="11.1" customHeight="1" x14ac:dyDescent="0.2">
      <c r="A5" s="9" t="s">
        <v>9</v>
      </c>
      <c r="B5" s="9"/>
      <c r="C5" s="4"/>
      <c r="D5" s="5"/>
      <c r="E5" s="17">
        <f t="shared" ref="E5:F5" si="0">SUM(E6:E107)</f>
        <v>3804.4</v>
      </c>
      <c r="F5" s="17">
        <f t="shared" si="0"/>
        <v>7492.6600000000008</v>
      </c>
      <c r="G5" s="11"/>
      <c r="H5" s="40"/>
      <c r="I5" s="40"/>
      <c r="J5" s="17">
        <f t="shared" ref="J5:P5" si="1">SUM(J6:J107)</f>
        <v>3959.9</v>
      </c>
      <c r="K5" s="17">
        <f t="shared" si="1"/>
        <v>-155.5</v>
      </c>
      <c r="L5" s="17">
        <f t="shared" si="1"/>
        <v>0</v>
      </c>
      <c r="M5" s="17">
        <f t="shared" si="1"/>
        <v>0</v>
      </c>
      <c r="N5" s="17">
        <f t="shared" si="1"/>
        <v>760.88000000000022</v>
      </c>
      <c r="O5" s="18"/>
      <c r="P5" s="18">
        <f t="shared" si="1"/>
        <v>13264.8</v>
      </c>
      <c r="Q5" s="35">
        <f t="shared" ref="Q5" si="2">SUM(Q6:Q107)</f>
        <v>14962</v>
      </c>
      <c r="R5" s="19">
        <f>SUM(R6:R58)</f>
        <v>3250</v>
      </c>
      <c r="S5" s="20"/>
      <c r="T5" s="2"/>
      <c r="U5" s="2"/>
      <c r="V5" s="17">
        <f>SUM(V6:V107)</f>
        <v>709.18</v>
      </c>
      <c r="W5" s="17">
        <f>SUM(W6:W107)</f>
        <v>941.38</v>
      </c>
      <c r="X5" s="17">
        <f>SUM(X6:X107)</f>
        <v>509.55</v>
      </c>
      <c r="Y5" s="2"/>
      <c r="Z5" s="17">
        <f>SUM(Z6:Z107)</f>
        <v>5899.4</v>
      </c>
      <c r="AA5" s="11" t="s">
        <v>85</v>
      </c>
      <c r="AB5" s="21">
        <f>SUM(AB6:AB107)</f>
        <v>1287</v>
      </c>
      <c r="AC5" s="17">
        <f>SUM(AC6:AC107)</f>
        <v>5880.76</v>
      </c>
    </row>
    <row r="6" spans="1:29" ht="21.95" customHeight="1" outlineLevel="1" x14ac:dyDescent="0.2">
      <c r="A6" s="10" t="s">
        <v>13</v>
      </c>
      <c r="B6" s="10" t="s">
        <v>14</v>
      </c>
      <c r="C6" s="6">
        <v>55</v>
      </c>
      <c r="D6" s="6"/>
      <c r="E6" s="6">
        <v>5</v>
      </c>
      <c r="F6" s="6">
        <v>45</v>
      </c>
      <c r="G6" s="22">
        <f>VLOOKUP(A6,[1]TDSheet!$A:$G,7,0)</f>
        <v>1</v>
      </c>
      <c r="H6" s="38">
        <f>VLOOKUP(A6,[2]Лист1!$A:$G,7,0)</f>
        <v>90</v>
      </c>
      <c r="J6" s="8">
        <f>VLOOKUP(A6,[3]TDSheet!$A:$Q,4,0)</f>
        <v>5</v>
      </c>
      <c r="K6" s="8">
        <f>E6-J6</f>
        <v>0</v>
      </c>
      <c r="N6" s="8">
        <f>E6/5</f>
        <v>1</v>
      </c>
      <c r="O6" s="42">
        <f>VLOOKUP(A6,[4]TDSheet!$A:$O,15,0)</f>
        <v>0</v>
      </c>
      <c r="P6" s="30"/>
      <c r="Q6" s="36">
        <f>P6</f>
        <v>0</v>
      </c>
      <c r="R6" s="32"/>
      <c r="T6" s="8">
        <f t="shared" ref="T6:T37" si="3">(F6+Q6)/N6</f>
        <v>45</v>
      </c>
      <c r="U6" s="8">
        <f>F6/N6</f>
        <v>45</v>
      </c>
      <c r="V6" s="8">
        <f>VLOOKUP(A6,[1]TDSheet!$A:$S,19,0)</f>
        <v>2</v>
      </c>
      <c r="W6" s="8">
        <f>VLOOKUP(A6,[1]TDSheet!$A:$T,20,0)</f>
        <v>2</v>
      </c>
      <c r="X6" s="8">
        <f>VLOOKUP(A6,[1]TDSheet!$A:$L,12,0)</f>
        <v>0</v>
      </c>
      <c r="Y6" s="26" t="str">
        <f>VLOOKUP(A6,[1]TDSheet!$A:$U,21,0)</f>
        <v>необходимо увеличить продажи</v>
      </c>
      <c r="Z6" s="8">
        <f t="shared" ref="Z6:Z37" si="4">Q6*G6</f>
        <v>0</v>
      </c>
      <c r="AA6" s="22">
        <f>VLOOKUP(A6,[1]TDSheet!$A:$W,23,0)</f>
        <v>5</v>
      </c>
      <c r="AB6" s="23">
        <f>Q6/AA6</f>
        <v>0</v>
      </c>
      <c r="AC6" s="8">
        <f>AB6*AA6*G6</f>
        <v>0</v>
      </c>
    </row>
    <row r="7" spans="1:29" ht="11.1" customHeight="1" outlineLevel="1" x14ac:dyDescent="0.2">
      <c r="A7" s="10" t="s">
        <v>15</v>
      </c>
      <c r="B7" s="10" t="s">
        <v>11</v>
      </c>
      <c r="C7" s="6">
        <v>256</v>
      </c>
      <c r="D7" s="6">
        <v>3</v>
      </c>
      <c r="E7" s="6">
        <v>74</v>
      </c>
      <c r="F7" s="6">
        <v>166</v>
      </c>
      <c r="G7" s="22">
        <f>VLOOKUP(A7,[1]TDSheet!$A:$G,7,0)</f>
        <v>0.3</v>
      </c>
      <c r="H7" s="38">
        <f>VLOOKUP(A7,[2]Лист1!$A:$G,7,0)</f>
        <v>180</v>
      </c>
      <c r="J7" s="8">
        <f>VLOOKUP(A7,[3]TDSheet!$A:$Q,4,0)</f>
        <v>76</v>
      </c>
      <c r="K7" s="8">
        <f t="shared" ref="K7:K63" si="5">E7-J7</f>
        <v>-2</v>
      </c>
      <c r="N7" s="8">
        <f t="shared" ref="N7:N63" si="6">E7/5</f>
        <v>14.8</v>
      </c>
      <c r="O7" s="42">
        <f>VLOOKUP(A7,[4]TDSheet!$A:$O,15,0)</f>
        <v>500</v>
      </c>
      <c r="P7" s="30">
        <f t="shared" ref="P7:P11" si="7">25*N7-F7</f>
        <v>204</v>
      </c>
      <c r="Q7" s="36">
        <v>200</v>
      </c>
      <c r="R7" s="32">
        <v>250</v>
      </c>
      <c r="T7" s="8">
        <f t="shared" si="3"/>
        <v>24.72972972972973</v>
      </c>
      <c r="U7" s="8">
        <f t="shared" ref="U7:U63" si="8">F7/N7</f>
        <v>11.216216216216216</v>
      </c>
      <c r="V7" s="8">
        <f>VLOOKUP(A7,[1]TDSheet!$A:$S,19,0)</f>
        <v>21</v>
      </c>
      <c r="W7" s="8">
        <f>VLOOKUP(A7,[1]TDSheet!$A:$T,20,0)</f>
        <v>16.600000000000001</v>
      </c>
      <c r="X7" s="8">
        <f>VLOOKUP(A7,[1]TDSheet!$A:$L,12,0)</f>
        <v>17</v>
      </c>
      <c r="Z7" s="8">
        <f t="shared" si="4"/>
        <v>60</v>
      </c>
      <c r="AA7" s="22">
        <f>VLOOKUP(A7,[1]TDSheet!$A:$W,23,0)</f>
        <v>12</v>
      </c>
      <c r="AB7" s="23">
        <v>16</v>
      </c>
      <c r="AC7" s="8">
        <f t="shared" ref="AC7:AC63" si="9">AB7*AA7*G7</f>
        <v>57.599999999999994</v>
      </c>
    </row>
    <row r="8" spans="1:29" ht="11.1" customHeight="1" outlineLevel="1" x14ac:dyDescent="0.2">
      <c r="A8" s="10" t="s">
        <v>16</v>
      </c>
      <c r="B8" s="10" t="s">
        <v>11</v>
      </c>
      <c r="C8" s="6">
        <v>1036</v>
      </c>
      <c r="D8" s="6"/>
      <c r="E8" s="6">
        <v>190</v>
      </c>
      <c r="F8" s="6">
        <v>829</v>
      </c>
      <c r="G8" s="22">
        <f>VLOOKUP(A8,[1]TDSheet!$A:$G,7,0)</f>
        <v>0.3</v>
      </c>
      <c r="H8" s="38">
        <f>VLOOKUP(A8,[2]Лист1!$A:$G,7,0)</f>
        <v>180</v>
      </c>
      <c r="J8" s="8">
        <f>VLOOKUP(A8,[3]TDSheet!$A:$Q,4,0)</f>
        <v>189</v>
      </c>
      <c r="K8" s="8">
        <f t="shared" si="5"/>
        <v>1</v>
      </c>
      <c r="N8" s="8">
        <f t="shared" si="6"/>
        <v>38</v>
      </c>
      <c r="O8" s="42">
        <f>VLOOKUP(A8,[4]TDSheet!$A:$O,15,0)</f>
        <v>600</v>
      </c>
      <c r="P8" s="30">
        <f t="shared" si="7"/>
        <v>121</v>
      </c>
      <c r="Q8" s="36">
        <v>180</v>
      </c>
      <c r="R8" s="32">
        <v>200</v>
      </c>
      <c r="S8" s="29" t="s">
        <v>89</v>
      </c>
      <c r="T8" s="8">
        <f t="shared" si="3"/>
        <v>26.55263157894737</v>
      </c>
      <c r="U8" s="8">
        <f t="shared" si="8"/>
        <v>21.815789473684209</v>
      </c>
      <c r="V8" s="8">
        <f>VLOOKUP(A8,[1]TDSheet!$A:$S,19,0)</f>
        <v>47</v>
      </c>
      <c r="W8" s="8">
        <f>VLOOKUP(A8,[1]TDSheet!$A:$T,20,0)</f>
        <v>29.4</v>
      </c>
      <c r="X8" s="8">
        <f>VLOOKUP(A8,[1]TDSheet!$A:$L,12,0)</f>
        <v>12.5</v>
      </c>
      <c r="Z8" s="8">
        <f t="shared" si="4"/>
        <v>54</v>
      </c>
      <c r="AA8" s="22">
        <f>VLOOKUP(A8,[1]TDSheet!$A:$W,23,0)</f>
        <v>12</v>
      </c>
      <c r="AB8" s="23">
        <v>15</v>
      </c>
      <c r="AC8" s="8">
        <f t="shared" si="9"/>
        <v>54</v>
      </c>
    </row>
    <row r="9" spans="1:29" ht="11.1" customHeight="1" outlineLevel="1" x14ac:dyDescent="0.2">
      <c r="A9" s="10" t="s">
        <v>17</v>
      </c>
      <c r="B9" s="10" t="s">
        <v>11</v>
      </c>
      <c r="C9" s="6">
        <v>689</v>
      </c>
      <c r="D9" s="6">
        <v>4</v>
      </c>
      <c r="E9" s="6">
        <v>213</v>
      </c>
      <c r="F9" s="6">
        <v>461</v>
      </c>
      <c r="G9" s="22">
        <f>VLOOKUP(A9,[1]TDSheet!$A:$G,7,0)</f>
        <v>0.3</v>
      </c>
      <c r="H9" s="38">
        <f>VLOOKUP(A9,[2]Лист1!$A:$G,7,0)</f>
        <v>180</v>
      </c>
      <c r="J9" s="8">
        <f>VLOOKUP(A9,[3]TDSheet!$A:$Q,4,0)</f>
        <v>215</v>
      </c>
      <c r="K9" s="8">
        <f t="shared" si="5"/>
        <v>-2</v>
      </c>
      <c r="N9" s="8">
        <f t="shared" si="6"/>
        <v>42.6</v>
      </c>
      <c r="O9" s="42">
        <f>VLOOKUP(A9,[4]TDSheet!$A:$O,15,0)</f>
        <v>1600</v>
      </c>
      <c r="P9" s="30">
        <f t="shared" si="7"/>
        <v>604</v>
      </c>
      <c r="Q9" s="36">
        <v>550</v>
      </c>
      <c r="R9" s="32"/>
      <c r="T9" s="8">
        <f t="shared" si="3"/>
        <v>23.732394366197184</v>
      </c>
      <c r="U9" s="8">
        <f t="shared" si="8"/>
        <v>10.821596244131454</v>
      </c>
      <c r="V9" s="8">
        <f>VLOOKUP(A9,[1]TDSheet!$A:$S,19,0)</f>
        <v>40.200000000000003</v>
      </c>
      <c r="W9" s="8">
        <f>VLOOKUP(A9,[1]TDSheet!$A:$T,20,0)</f>
        <v>43.6</v>
      </c>
      <c r="X9" s="8">
        <f>VLOOKUP(A9,[1]TDSheet!$A:$L,12,0)</f>
        <v>24.5</v>
      </c>
      <c r="Z9" s="8">
        <f t="shared" si="4"/>
        <v>165</v>
      </c>
      <c r="AA9" s="22">
        <f>VLOOKUP(A9,[1]TDSheet!$A:$W,23,0)</f>
        <v>12</v>
      </c>
      <c r="AB9" s="23">
        <v>45</v>
      </c>
      <c r="AC9" s="8">
        <f t="shared" si="9"/>
        <v>162</v>
      </c>
    </row>
    <row r="10" spans="1:29" ht="11.1" customHeight="1" outlineLevel="1" x14ac:dyDescent="0.2">
      <c r="A10" s="10" t="s">
        <v>18</v>
      </c>
      <c r="B10" s="10" t="s">
        <v>11</v>
      </c>
      <c r="C10" s="6">
        <v>59</v>
      </c>
      <c r="D10" s="6"/>
      <c r="E10" s="6">
        <v>28</v>
      </c>
      <c r="F10" s="6">
        <v>28</v>
      </c>
      <c r="G10" s="22">
        <f>VLOOKUP(A10,[1]TDSheet!$A:$G,7,0)</f>
        <v>0.3</v>
      </c>
      <c r="H10" s="38">
        <f>VLOOKUP(A10,[2]Лист1!$A:$G,7,0)</f>
        <v>180</v>
      </c>
      <c r="J10" s="8">
        <f>VLOOKUP(A10,[3]TDSheet!$A:$Q,4,0)</f>
        <v>28</v>
      </c>
      <c r="K10" s="8">
        <f t="shared" si="5"/>
        <v>0</v>
      </c>
      <c r="N10" s="8">
        <f t="shared" si="6"/>
        <v>5.6</v>
      </c>
      <c r="O10" s="42">
        <f>VLOOKUP(A10,[4]TDSheet!$A:$O,15,0)</f>
        <v>150</v>
      </c>
      <c r="P10" s="30">
        <f t="shared" si="7"/>
        <v>112</v>
      </c>
      <c r="Q10" s="36">
        <v>120</v>
      </c>
      <c r="R10" s="32">
        <v>150</v>
      </c>
      <c r="T10" s="8">
        <f t="shared" si="3"/>
        <v>26.428571428571431</v>
      </c>
      <c r="U10" s="8">
        <f t="shared" si="8"/>
        <v>5</v>
      </c>
      <c r="V10" s="8">
        <f>VLOOKUP(A10,[1]TDSheet!$A:$S,19,0)</f>
        <v>5.8</v>
      </c>
      <c r="W10" s="8">
        <f>VLOOKUP(A10,[1]TDSheet!$A:$T,20,0)</f>
        <v>9.1999999999999993</v>
      </c>
      <c r="X10" s="8">
        <f>VLOOKUP(A10,[1]TDSheet!$A:$L,12,0)</f>
        <v>2</v>
      </c>
      <c r="Z10" s="8">
        <f t="shared" si="4"/>
        <v>36</v>
      </c>
      <c r="AA10" s="22">
        <f>VLOOKUP(A10,[1]TDSheet!$A:$W,23,0)</f>
        <v>12</v>
      </c>
      <c r="AB10" s="23">
        <v>10</v>
      </c>
      <c r="AC10" s="8">
        <f t="shared" si="9"/>
        <v>36</v>
      </c>
    </row>
    <row r="11" spans="1:29" ht="11.1" customHeight="1" outlineLevel="1" x14ac:dyDescent="0.2">
      <c r="A11" s="10" t="s">
        <v>19</v>
      </c>
      <c r="B11" s="10" t="s">
        <v>11</v>
      </c>
      <c r="C11" s="6">
        <v>391</v>
      </c>
      <c r="D11" s="6"/>
      <c r="E11" s="6">
        <v>188</v>
      </c>
      <c r="F11" s="6">
        <v>182</v>
      </c>
      <c r="G11" s="22">
        <f>VLOOKUP(A11,[1]TDSheet!$A:$G,7,0)</f>
        <v>0.3</v>
      </c>
      <c r="H11" s="38">
        <f>VLOOKUP(A11,[2]Лист1!$A:$G,7,0)</f>
        <v>180</v>
      </c>
      <c r="J11" s="8">
        <f>VLOOKUP(A11,[3]TDSheet!$A:$Q,4,0)</f>
        <v>187</v>
      </c>
      <c r="K11" s="8">
        <f t="shared" si="5"/>
        <v>1</v>
      </c>
      <c r="N11" s="8">
        <f t="shared" si="6"/>
        <v>37.6</v>
      </c>
      <c r="O11" s="42">
        <f>VLOOKUP(A11,[4]TDSheet!$A:$O,15,0)</f>
        <v>1600</v>
      </c>
      <c r="P11" s="30">
        <f t="shared" si="7"/>
        <v>758</v>
      </c>
      <c r="Q11" s="36">
        <v>750</v>
      </c>
      <c r="R11" s="32">
        <v>900</v>
      </c>
      <c r="S11" s="29" t="s">
        <v>89</v>
      </c>
      <c r="T11" s="8">
        <f t="shared" si="3"/>
        <v>24.787234042553191</v>
      </c>
      <c r="U11" s="8">
        <f t="shared" si="8"/>
        <v>4.8404255319148932</v>
      </c>
      <c r="V11" s="8">
        <f>VLOOKUP(A11,[1]TDSheet!$A:$S,19,0)</f>
        <v>40.6</v>
      </c>
      <c r="W11" s="8">
        <f>VLOOKUP(A11,[1]TDSheet!$A:$T,20,0)</f>
        <v>58.6</v>
      </c>
      <c r="X11" s="8">
        <f>VLOOKUP(A11,[1]TDSheet!$A:$L,12,0)</f>
        <v>16.75</v>
      </c>
      <c r="Z11" s="8">
        <f t="shared" si="4"/>
        <v>225</v>
      </c>
      <c r="AA11" s="22">
        <f>VLOOKUP(A11,[1]TDSheet!$A:$W,23,0)</f>
        <v>12</v>
      </c>
      <c r="AB11" s="23">
        <v>62</v>
      </c>
      <c r="AC11" s="8">
        <f t="shared" si="9"/>
        <v>223.2</v>
      </c>
    </row>
    <row r="12" spans="1:29" ht="11.1" customHeight="1" outlineLevel="1" x14ac:dyDescent="0.2">
      <c r="A12" s="10" t="s">
        <v>20</v>
      </c>
      <c r="B12" s="10" t="s">
        <v>11</v>
      </c>
      <c r="C12" s="6">
        <v>25</v>
      </c>
      <c r="D12" s="6"/>
      <c r="E12" s="6">
        <v>41</v>
      </c>
      <c r="F12" s="6">
        <v>-16</v>
      </c>
      <c r="G12" s="22">
        <f>VLOOKUP(A12,[1]TDSheet!$A:$G,7,0)</f>
        <v>0.09</v>
      </c>
      <c r="H12" s="38">
        <f>VLOOKUP(A12,[2]Лист1!$A:$G,7,0)</f>
        <v>180</v>
      </c>
      <c r="J12" s="8">
        <f>VLOOKUP(A12,[3]TDSheet!$A:$Q,4,0)</f>
        <v>59</v>
      </c>
      <c r="K12" s="8">
        <f t="shared" si="5"/>
        <v>-18</v>
      </c>
      <c r="N12" s="8">
        <f t="shared" si="6"/>
        <v>8.1999999999999993</v>
      </c>
      <c r="O12" s="42">
        <f>VLOOKUP(A12,[4]TDSheet!$A:$O,15,0)</f>
        <v>200</v>
      </c>
      <c r="P12" s="30">
        <f>20*N12-F12</f>
        <v>180</v>
      </c>
      <c r="Q12" s="36">
        <f t="shared" ref="Q12:Q63" si="10">P12</f>
        <v>180</v>
      </c>
      <c r="R12" s="32"/>
      <c r="T12" s="8">
        <f t="shared" si="3"/>
        <v>20</v>
      </c>
      <c r="U12" s="8">
        <f t="shared" si="8"/>
        <v>-1.9512195121951221</v>
      </c>
      <c r="V12" s="8">
        <f>VLOOKUP(A12,[1]TDSheet!$A:$S,19,0)</f>
        <v>2.4</v>
      </c>
      <c r="W12" s="8">
        <f>VLOOKUP(A12,[1]TDSheet!$A:$T,20,0)</f>
        <v>6.2</v>
      </c>
      <c r="X12" s="8">
        <f>VLOOKUP(A12,[1]TDSheet!$A:$L,12,0)</f>
        <v>0.75</v>
      </c>
      <c r="Z12" s="8">
        <f t="shared" si="4"/>
        <v>16.2</v>
      </c>
      <c r="AA12" s="22">
        <f>VLOOKUP(A12,[1]TDSheet!$A:$W,23,0)</f>
        <v>24</v>
      </c>
      <c r="AB12" s="23">
        <v>8</v>
      </c>
      <c r="AC12" s="8">
        <f t="shared" si="9"/>
        <v>17.28</v>
      </c>
    </row>
    <row r="13" spans="1:29" ht="11.1" customHeight="1" outlineLevel="1" x14ac:dyDescent="0.2">
      <c r="A13" s="10" t="s">
        <v>21</v>
      </c>
      <c r="B13" s="10" t="s">
        <v>11</v>
      </c>
      <c r="C13" s="6">
        <v>376</v>
      </c>
      <c r="D13" s="6">
        <v>3</v>
      </c>
      <c r="E13" s="6">
        <v>34</v>
      </c>
      <c r="F13" s="6">
        <v>343</v>
      </c>
      <c r="G13" s="22">
        <f>VLOOKUP(A13,[1]TDSheet!$A:$G,7,0)</f>
        <v>0.36</v>
      </c>
      <c r="H13" s="38">
        <v>180</v>
      </c>
      <c r="J13" s="8">
        <f>VLOOKUP(A13,[3]TDSheet!$A:$Q,4,0)</f>
        <v>39</v>
      </c>
      <c r="K13" s="8">
        <f t="shared" si="5"/>
        <v>-5</v>
      </c>
      <c r="N13" s="8">
        <f t="shared" si="6"/>
        <v>6.8</v>
      </c>
      <c r="O13" s="42">
        <f>VLOOKUP(A13,[4]TDSheet!$A:$O,15,0)</f>
        <v>0</v>
      </c>
      <c r="P13" s="30"/>
      <c r="Q13" s="36">
        <f t="shared" si="10"/>
        <v>0</v>
      </c>
      <c r="R13" s="32"/>
      <c r="T13" s="8">
        <f t="shared" si="3"/>
        <v>50.441176470588239</v>
      </c>
      <c r="U13" s="8">
        <f t="shared" si="8"/>
        <v>50.441176470588239</v>
      </c>
      <c r="V13" s="8">
        <f>VLOOKUP(A13,[1]TDSheet!$A:$S,19,0)</f>
        <v>0</v>
      </c>
      <c r="W13" s="8">
        <f>VLOOKUP(A13,[1]TDSheet!$A:$T,20,0)</f>
        <v>3.6</v>
      </c>
      <c r="X13" s="8">
        <f>VLOOKUP(A13,[1]TDSheet!$A:$L,12,0)</f>
        <v>1.25</v>
      </c>
      <c r="Y13" s="26" t="str">
        <f>VLOOKUP(A13,[1]TDSheet!$A:$U,21,0)</f>
        <v>необходимо увеличить продажи</v>
      </c>
      <c r="Z13" s="8">
        <f t="shared" si="4"/>
        <v>0</v>
      </c>
      <c r="AA13" s="22">
        <f>VLOOKUP(A13,[1]TDSheet!$A:$W,23,0)</f>
        <v>10</v>
      </c>
      <c r="AB13" s="23">
        <f t="shared" ref="AB13:AB60" si="11">Q13/AA13</f>
        <v>0</v>
      </c>
      <c r="AC13" s="8">
        <f t="shared" si="9"/>
        <v>0</v>
      </c>
    </row>
    <row r="14" spans="1:29" ht="11.1" customHeight="1" outlineLevel="1" x14ac:dyDescent="0.2">
      <c r="A14" s="10" t="s">
        <v>22</v>
      </c>
      <c r="B14" s="10" t="s">
        <v>14</v>
      </c>
      <c r="C14" s="6">
        <v>98.56</v>
      </c>
      <c r="D14" s="6"/>
      <c r="E14" s="6"/>
      <c r="F14" s="6">
        <v>98.56</v>
      </c>
      <c r="G14" s="22">
        <f>VLOOKUP(A14,[1]TDSheet!$A:$G,7,0)</f>
        <v>1</v>
      </c>
      <c r="H14" s="38">
        <f>VLOOKUP(A14,[2]Лист1!$A:$G,7,0)</f>
        <v>180</v>
      </c>
      <c r="K14" s="8">
        <f t="shared" si="5"/>
        <v>0</v>
      </c>
      <c r="N14" s="8">
        <f t="shared" si="6"/>
        <v>0</v>
      </c>
      <c r="O14" s="42">
        <f>VLOOKUP(A14,[4]TDSheet!$A:$O,15,0)</f>
        <v>0</v>
      </c>
      <c r="P14" s="30"/>
      <c r="Q14" s="36">
        <f t="shared" si="10"/>
        <v>0</v>
      </c>
      <c r="R14" s="32"/>
      <c r="T14" s="8" t="e">
        <f t="shared" si="3"/>
        <v>#DIV/0!</v>
      </c>
      <c r="U14" s="8" t="e">
        <f t="shared" si="8"/>
        <v>#DIV/0!</v>
      </c>
      <c r="V14" s="8">
        <f>VLOOKUP(A14,[1]TDSheet!$A:$S,19,0)</f>
        <v>0</v>
      </c>
      <c r="W14" s="8">
        <f>VLOOKUP(A14,[1]TDSheet!$A:$T,20,0)</f>
        <v>0</v>
      </c>
      <c r="X14" s="8">
        <f>VLOOKUP(A14,[1]TDSheet!$A:$L,12,0)</f>
        <v>0</v>
      </c>
      <c r="Y14" s="26" t="str">
        <f>VLOOKUP(A14,[1]TDSheet!$A:$U,21,0)</f>
        <v>необходимо увеличить продажи</v>
      </c>
      <c r="Z14" s="8">
        <f t="shared" si="4"/>
        <v>0</v>
      </c>
      <c r="AA14" s="22">
        <f>VLOOKUP(A14,[1]TDSheet!$A:$W,23,0)</f>
        <v>2.2400000000000002</v>
      </c>
      <c r="AB14" s="23">
        <f t="shared" si="11"/>
        <v>0</v>
      </c>
      <c r="AC14" s="8">
        <f t="shared" si="9"/>
        <v>0</v>
      </c>
    </row>
    <row r="15" spans="1:29" ht="11.1" customHeight="1" outlineLevel="1" x14ac:dyDescent="0.2">
      <c r="A15" s="10" t="s">
        <v>23</v>
      </c>
      <c r="B15" s="10" t="s">
        <v>14</v>
      </c>
      <c r="C15" s="6">
        <v>153</v>
      </c>
      <c r="D15" s="6"/>
      <c r="E15" s="6">
        <v>3</v>
      </c>
      <c r="F15" s="6">
        <v>150</v>
      </c>
      <c r="G15" s="22">
        <f>VLOOKUP(A15,[1]TDSheet!$A:$G,7,0)</f>
        <v>1</v>
      </c>
      <c r="H15" s="38">
        <f>VLOOKUP(A15,[2]Лист1!$A:$G,7,0)</f>
        <v>180</v>
      </c>
      <c r="J15" s="8">
        <f>VLOOKUP(A15,[3]TDSheet!$A:$Q,4,0)</f>
        <v>3</v>
      </c>
      <c r="K15" s="8">
        <f t="shared" si="5"/>
        <v>0</v>
      </c>
      <c r="N15" s="8">
        <f t="shared" si="6"/>
        <v>0.6</v>
      </c>
      <c r="O15" s="42">
        <f>VLOOKUP(A15,[4]TDSheet!$A:$O,15,0)</f>
        <v>0</v>
      </c>
      <c r="P15" s="30"/>
      <c r="Q15" s="36">
        <f t="shared" si="10"/>
        <v>0</v>
      </c>
      <c r="R15" s="32"/>
      <c r="T15" s="8">
        <f t="shared" si="3"/>
        <v>250</v>
      </c>
      <c r="U15" s="8">
        <f t="shared" si="8"/>
        <v>250</v>
      </c>
      <c r="V15" s="8">
        <f>VLOOKUP(A15,[1]TDSheet!$A:$S,19,0)</f>
        <v>2.4</v>
      </c>
      <c r="W15" s="8">
        <f>VLOOKUP(A15,[1]TDSheet!$A:$T,20,0)</f>
        <v>0.6</v>
      </c>
      <c r="X15" s="8">
        <f>VLOOKUP(A15,[1]TDSheet!$A:$L,12,0)</f>
        <v>0.75</v>
      </c>
      <c r="Y15" s="26" t="str">
        <f>VLOOKUP(A15,[1]TDSheet!$A:$U,21,0)</f>
        <v>необходимо увеличить продажи</v>
      </c>
      <c r="Z15" s="8">
        <f t="shared" si="4"/>
        <v>0</v>
      </c>
      <c r="AA15" s="22">
        <f>VLOOKUP(A15,[1]TDSheet!$A:$W,23,0)</f>
        <v>3</v>
      </c>
      <c r="AB15" s="23">
        <f t="shared" si="11"/>
        <v>0</v>
      </c>
      <c r="AC15" s="8">
        <f t="shared" si="9"/>
        <v>0</v>
      </c>
    </row>
    <row r="16" spans="1:29" ht="11.1" customHeight="1" outlineLevel="1" x14ac:dyDescent="0.2">
      <c r="A16" s="10" t="s">
        <v>24</v>
      </c>
      <c r="B16" s="10" t="s">
        <v>14</v>
      </c>
      <c r="C16" s="6">
        <v>107.3</v>
      </c>
      <c r="D16" s="6"/>
      <c r="E16" s="6">
        <v>3.7</v>
      </c>
      <c r="F16" s="6">
        <v>103.6</v>
      </c>
      <c r="G16" s="22">
        <f>VLOOKUP(A16,[1]TDSheet!$A:$G,7,0)</f>
        <v>1</v>
      </c>
      <c r="H16" s="38">
        <f>VLOOKUP(A16,[2]Лист1!$A:$G,7,0)</f>
        <v>180</v>
      </c>
      <c r="J16" s="8">
        <f>VLOOKUP(A16,[3]TDSheet!$A:$Q,4,0)</f>
        <v>3.7</v>
      </c>
      <c r="K16" s="8">
        <f t="shared" si="5"/>
        <v>0</v>
      </c>
      <c r="N16" s="8">
        <f t="shared" si="6"/>
        <v>0.74</v>
      </c>
      <c r="O16" s="42">
        <f>VLOOKUP(A16,[4]TDSheet!$A:$O,15,0)</f>
        <v>0</v>
      </c>
      <c r="P16" s="30"/>
      <c r="Q16" s="36">
        <f t="shared" si="10"/>
        <v>0</v>
      </c>
      <c r="R16" s="32"/>
      <c r="T16" s="8">
        <f t="shared" si="3"/>
        <v>140</v>
      </c>
      <c r="U16" s="8">
        <f t="shared" si="8"/>
        <v>140</v>
      </c>
      <c r="V16" s="8">
        <f>VLOOKUP(A16,[1]TDSheet!$A:$S,19,0)</f>
        <v>1.48</v>
      </c>
      <c r="W16" s="8">
        <f>VLOOKUP(A16,[1]TDSheet!$A:$T,20,0)</f>
        <v>2.2199999999999998</v>
      </c>
      <c r="X16" s="8">
        <f>VLOOKUP(A16,[1]TDSheet!$A:$L,12,0)</f>
        <v>0.92500000000000004</v>
      </c>
      <c r="Y16" s="26" t="str">
        <f>VLOOKUP(A16,[1]TDSheet!$A:$U,21,0)</f>
        <v>необходимо увеличить продажи</v>
      </c>
      <c r="Z16" s="8">
        <f t="shared" si="4"/>
        <v>0</v>
      </c>
      <c r="AA16" s="22">
        <f>VLOOKUP(A16,[1]TDSheet!$A:$W,23,0)</f>
        <v>3.7</v>
      </c>
      <c r="AB16" s="23">
        <f t="shared" si="11"/>
        <v>0</v>
      </c>
      <c r="AC16" s="8">
        <f t="shared" si="9"/>
        <v>0</v>
      </c>
    </row>
    <row r="17" spans="1:29" ht="11.1" customHeight="1" outlineLevel="1" x14ac:dyDescent="0.2">
      <c r="A17" s="10" t="s">
        <v>25</v>
      </c>
      <c r="B17" s="10" t="s">
        <v>14</v>
      </c>
      <c r="C17" s="6">
        <v>29.6</v>
      </c>
      <c r="D17" s="6"/>
      <c r="E17" s="6"/>
      <c r="F17" s="6">
        <v>29.6</v>
      </c>
      <c r="G17" s="22">
        <f>VLOOKUP(A17,[1]TDSheet!$A:$G,7,0)</f>
        <v>1</v>
      </c>
      <c r="H17" s="38">
        <f>VLOOKUP(A17,[2]Лист1!$A:$G,7,0)</f>
        <v>180</v>
      </c>
      <c r="K17" s="8">
        <f t="shared" si="5"/>
        <v>0</v>
      </c>
      <c r="N17" s="8">
        <f t="shared" si="6"/>
        <v>0</v>
      </c>
      <c r="O17" s="42">
        <f>VLOOKUP(A17,[4]TDSheet!$A:$O,15,0)</f>
        <v>0</v>
      </c>
      <c r="P17" s="30"/>
      <c r="Q17" s="36">
        <f t="shared" si="10"/>
        <v>0</v>
      </c>
      <c r="R17" s="32"/>
      <c r="T17" s="8" t="e">
        <f t="shared" si="3"/>
        <v>#DIV/0!</v>
      </c>
      <c r="U17" s="8" t="e">
        <f t="shared" si="8"/>
        <v>#DIV/0!</v>
      </c>
      <c r="V17" s="8">
        <f>VLOOKUP(A17,[1]TDSheet!$A:$S,19,0)</f>
        <v>0</v>
      </c>
      <c r="W17" s="8">
        <f>VLOOKUP(A17,[1]TDSheet!$A:$T,20,0)</f>
        <v>0</v>
      </c>
      <c r="X17" s="8">
        <f>VLOOKUP(A17,[1]TDSheet!$A:$L,12,0)</f>
        <v>0</v>
      </c>
      <c r="Y17" s="26" t="str">
        <f>VLOOKUP(A17,[1]TDSheet!$A:$U,21,0)</f>
        <v>необходимо увеличить продажи</v>
      </c>
      <c r="Z17" s="8">
        <f t="shared" si="4"/>
        <v>0</v>
      </c>
      <c r="AA17" s="22">
        <f>VLOOKUP(A17,[1]TDSheet!$A:$W,23,0)</f>
        <v>3.7</v>
      </c>
      <c r="AB17" s="23">
        <f t="shared" si="11"/>
        <v>0</v>
      </c>
      <c r="AC17" s="8">
        <f t="shared" si="9"/>
        <v>0</v>
      </c>
    </row>
    <row r="18" spans="1:29" ht="11.1" customHeight="1" outlineLevel="1" x14ac:dyDescent="0.2">
      <c r="A18" s="10" t="s">
        <v>26</v>
      </c>
      <c r="B18" s="10" t="s">
        <v>14</v>
      </c>
      <c r="C18" s="6">
        <v>137.5</v>
      </c>
      <c r="D18" s="6"/>
      <c r="E18" s="6">
        <v>21.5</v>
      </c>
      <c r="F18" s="27">
        <f>116+F19</f>
        <v>99.5</v>
      </c>
      <c r="G18" s="22">
        <f>VLOOKUP(A18,[1]TDSheet!$A:$G,7,0)</f>
        <v>1</v>
      </c>
      <c r="H18" s="38">
        <f>VLOOKUP(A18,[2]Лист1!$A:$G,7,0)</f>
        <v>180</v>
      </c>
      <c r="J18" s="8">
        <f>VLOOKUP(A18,[3]TDSheet!$A:$Q,4,0)</f>
        <v>21</v>
      </c>
      <c r="K18" s="8">
        <f t="shared" si="5"/>
        <v>0.5</v>
      </c>
      <c r="N18" s="8">
        <f t="shared" si="6"/>
        <v>4.3</v>
      </c>
      <c r="O18" s="42">
        <f>VLOOKUP(A18,[4]TDSheet!$A:$O,15,0)</f>
        <v>0</v>
      </c>
      <c r="P18" s="30"/>
      <c r="Q18" s="36">
        <f t="shared" si="10"/>
        <v>0</v>
      </c>
      <c r="R18" s="32"/>
      <c r="T18" s="8">
        <f t="shared" si="3"/>
        <v>23.13953488372093</v>
      </c>
      <c r="U18" s="8">
        <f t="shared" si="8"/>
        <v>23.13953488372093</v>
      </c>
      <c r="V18" s="8">
        <f>VLOOKUP(A18,[1]TDSheet!$A:$S,19,0)</f>
        <v>0</v>
      </c>
      <c r="W18" s="8">
        <f>VLOOKUP(A18,[1]TDSheet!$A:$T,20,0)</f>
        <v>0</v>
      </c>
      <c r="X18" s="8">
        <f>VLOOKUP(A18,[1]TDSheet!$A:$L,12,0)</f>
        <v>1.375</v>
      </c>
      <c r="Y18" s="26" t="str">
        <f>VLOOKUP(A18,[1]TDSheet!$A:$U,21,0)</f>
        <v>необходимо увеличить продажи</v>
      </c>
      <c r="Z18" s="8">
        <f t="shared" si="4"/>
        <v>0</v>
      </c>
      <c r="AA18" s="22">
        <f>VLOOKUP(A18,[1]TDSheet!$A:$W,23,0)</f>
        <v>5.5</v>
      </c>
      <c r="AB18" s="23">
        <f t="shared" si="11"/>
        <v>0</v>
      </c>
      <c r="AC18" s="8">
        <f t="shared" si="9"/>
        <v>0</v>
      </c>
    </row>
    <row r="19" spans="1:29" ht="11.1" customHeight="1" outlineLevel="1" x14ac:dyDescent="0.2">
      <c r="A19" s="25" t="s">
        <v>27</v>
      </c>
      <c r="B19" s="10" t="s">
        <v>14</v>
      </c>
      <c r="C19" s="6">
        <v>-16.5</v>
      </c>
      <c r="D19" s="6"/>
      <c r="E19" s="6"/>
      <c r="F19" s="27">
        <v>-16.5</v>
      </c>
      <c r="G19" s="22">
        <f>VLOOKUP(A19,[1]TDSheet!$A:$G,7,0)</f>
        <v>0</v>
      </c>
      <c r="H19" s="38">
        <f>VLOOKUP(A19,[2]Лист1!$A:$G,7,0)</f>
        <v>180</v>
      </c>
      <c r="K19" s="8">
        <f t="shared" si="5"/>
        <v>0</v>
      </c>
      <c r="N19" s="8">
        <f t="shared" si="6"/>
        <v>0</v>
      </c>
      <c r="O19" s="42">
        <f>VLOOKUP(A19,[4]TDSheet!$A:$O,15,0)</f>
        <v>0</v>
      </c>
      <c r="P19" s="30"/>
      <c r="Q19" s="36">
        <f t="shared" si="10"/>
        <v>0</v>
      </c>
      <c r="R19" s="32"/>
      <c r="T19" s="8" t="e">
        <f t="shared" si="3"/>
        <v>#DIV/0!</v>
      </c>
      <c r="U19" s="8" t="e">
        <f t="shared" si="8"/>
        <v>#DIV/0!</v>
      </c>
      <c r="V19" s="8">
        <f>VLOOKUP(A19,[1]TDSheet!$A:$S,19,0)</f>
        <v>0</v>
      </c>
      <c r="W19" s="8">
        <f>VLOOKUP(A19,[1]TDSheet!$A:$T,20,0)</f>
        <v>0</v>
      </c>
      <c r="X19" s="8">
        <f>VLOOKUP(A19,[1]TDSheet!$A:$L,12,0)</f>
        <v>0</v>
      </c>
      <c r="Y19" s="24" t="str">
        <f>VLOOKUP(A19,[1]TDSheet!$A:$U,21,0)</f>
        <v>устар.</v>
      </c>
      <c r="Z19" s="8">
        <f t="shared" si="4"/>
        <v>0</v>
      </c>
      <c r="AA19" s="22">
        <f>VLOOKUP(A19,[1]TDSheet!$A:$W,23,0)</f>
        <v>0</v>
      </c>
      <c r="AB19" s="23">
        <v>0</v>
      </c>
      <c r="AC19" s="8">
        <f t="shared" si="9"/>
        <v>0</v>
      </c>
    </row>
    <row r="20" spans="1:29" ht="11.1" customHeight="1" outlineLevel="1" x14ac:dyDescent="0.2">
      <c r="A20" s="10" t="s">
        <v>28</v>
      </c>
      <c r="B20" s="10" t="s">
        <v>11</v>
      </c>
      <c r="C20" s="6">
        <v>174</v>
      </c>
      <c r="D20" s="6">
        <v>3</v>
      </c>
      <c r="E20" s="6">
        <v>193</v>
      </c>
      <c r="F20" s="6">
        <v>-18</v>
      </c>
      <c r="G20" s="22">
        <f>VLOOKUP(A20,[1]TDSheet!$A:$G,7,0)</f>
        <v>0.25</v>
      </c>
      <c r="H20" s="38">
        <f>VLOOKUP(A20,[2]Лист1!$A:$G,7,0)</f>
        <v>180</v>
      </c>
      <c r="J20" s="8">
        <f>VLOOKUP(A20,[3]TDSheet!$A:$Q,4,0)</f>
        <v>196</v>
      </c>
      <c r="K20" s="8">
        <f t="shared" si="5"/>
        <v>-3</v>
      </c>
      <c r="N20" s="8">
        <f t="shared" si="6"/>
        <v>38.6</v>
      </c>
      <c r="O20" s="42">
        <f>VLOOKUP(A20,[4]TDSheet!$A:$O,15,0)</f>
        <v>1800</v>
      </c>
      <c r="P20" s="30">
        <f>20*N20-F20</f>
        <v>790</v>
      </c>
      <c r="Q20" s="36">
        <f t="shared" si="10"/>
        <v>790</v>
      </c>
      <c r="R20" s="32"/>
      <c r="T20" s="8">
        <f t="shared" si="3"/>
        <v>20</v>
      </c>
      <c r="U20" s="8">
        <f t="shared" si="8"/>
        <v>-0.46632124352331605</v>
      </c>
      <c r="V20" s="8">
        <f>VLOOKUP(A20,[1]TDSheet!$A:$S,19,0)</f>
        <v>22.4</v>
      </c>
      <c r="W20" s="8">
        <f>VLOOKUP(A20,[1]TDSheet!$A:$T,20,0)</f>
        <v>32.200000000000003</v>
      </c>
      <c r="X20" s="8">
        <f>VLOOKUP(A20,[1]TDSheet!$A:$L,12,0)</f>
        <v>12.75</v>
      </c>
      <c r="Z20" s="8">
        <f t="shared" si="4"/>
        <v>197.5</v>
      </c>
      <c r="AA20" s="22">
        <f>VLOOKUP(A20,[1]TDSheet!$A:$W,23,0)</f>
        <v>12</v>
      </c>
      <c r="AB20" s="23">
        <v>65</v>
      </c>
      <c r="AC20" s="8">
        <f t="shared" si="9"/>
        <v>195</v>
      </c>
    </row>
    <row r="21" spans="1:29" ht="11.1" customHeight="1" outlineLevel="1" x14ac:dyDescent="0.2">
      <c r="A21" s="10" t="s">
        <v>29</v>
      </c>
      <c r="B21" s="10" t="s">
        <v>11</v>
      </c>
      <c r="C21" s="6">
        <v>260</v>
      </c>
      <c r="D21" s="6">
        <v>3</v>
      </c>
      <c r="E21" s="6">
        <v>190</v>
      </c>
      <c r="F21" s="6">
        <v>70</v>
      </c>
      <c r="G21" s="22">
        <f>VLOOKUP(A21,[1]TDSheet!$A:$G,7,0)</f>
        <v>0.25</v>
      </c>
      <c r="H21" s="38">
        <f>VLOOKUP(A21,[2]Лист1!$A:$G,7,0)</f>
        <v>180</v>
      </c>
      <c r="J21" s="8">
        <f>VLOOKUP(A21,[3]TDSheet!$A:$Q,4,0)</f>
        <v>193</v>
      </c>
      <c r="K21" s="8">
        <f t="shared" si="5"/>
        <v>-3</v>
      </c>
      <c r="N21" s="8">
        <f t="shared" si="6"/>
        <v>38</v>
      </c>
      <c r="O21" s="42">
        <f>VLOOKUP(A21,[4]TDSheet!$A:$O,15,0)</f>
        <v>1800</v>
      </c>
      <c r="P21" s="30">
        <f>22*N21-F21</f>
        <v>766</v>
      </c>
      <c r="Q21" s="36">
        <f t="shared" si="10"/>
        <v>766</v>
      </c>
      <c r="R21" s="32"/>
      <c r="T21" s="8">
        <f t="shared" si="3"/>
        <v>22</v>
      </c>
      <c r="U21" s="8">
        <f t="shared" si="8"/>
        <v>1.8421052631578947</v>
      </c>
      <c r="V21" s="8">
        <f>VLOOKUP(A21,[1]TDSheet!$A:$S,19,0)</f>
        <v>22.2</v>
      </c>
      <c r="W21" s="8">
        <f>VLOOKUP(A21,[1]TDSheet!$A:$T,20,0)</f>
        <v>25.8</v>
      </c>
      <c r="X21" s="8">
        <f>VLOOKUP(A21,[1]TDSheet!$A:$L,12,0)</f>
        <v>12.75</v>
      </c>
      <c r="Z21" s="8">
        <f t="shared" si="4"/>
        <v>191.5</v>
      </c>
      <c r="AA21" s="22">
        <f>VLOOKUP(A21,[1]TDSheet!$A:$W,23,0)</f>
        <v>12</v>
      </c>
      <c r="AB21" s="23">
        <v>63</v>
      </c>
      <c r="AC21" s="8">
        <f t="shared" si="9"/>
        <v>189</v>
      </c>
    </row>
    <row r="22" spans="1:29" ht="11.1" customHeight="1" outlineLevel="1" x14ac:dyDescent="0.2">
      <c r="A22" s="10" t="s">
        <v>30</v>
      </c>
      <c r="B22" s="10" t="s">
        <v>14</v>
      </c>
      <c r="C22" s="6">
        <v>99.9</v>
      </c>
      <c r="D22" s="6"/>
      <c r="E22" s="6">
        <v>7.4</v>
      </c>
      <c r="F22" s="6">
        <v>92.5</v>
      </c>
      <c r="G22" s="22">
        <f>VLOOKUP(A22,[1]TDSheet!$A:$G,7,0)</f>
        <v>1</v>
      </c>
      <c r="H22" s="38">
        <f>VLOOKUP(A22,[2]Лист1!$A:$G,7,0)</f>
        <v>180</v>
      </c>
      <c r="J22" s="8">
        <f>VLOOKUP(A22,[3]TDSheet!$A:$Q,4,0)</f>
        <v>7.4</v>
      </c>
      <c r="K22" s="8">
        <f t="shared" si="5"/>
        <v>0</v>
      </c>
      <c r="N22" s="8">
        <f t="shared" si="6"/>
        <v>1.48</v>
      </c>
      <c r="O22" s="42">
        <f>VLOOKUP(A22,[4]TDSheet!$A:$O,15,0)</f>
        <v>0</v>
      </c>
      <c r="P22" s="30"/>
      <c r="Q22" s="36">
        <f t="shared" si="10"/>
        <v>0</v>
      </c>
      <c r="R22" s="32"/>
      <c r="T22" s="8">
        <f t="shared" si="3"/>
        <v>62.5</v>
      </c>
      <c r="U22" s="8">
        <f t="shared" si="8"/>
        <v>62.5</v>
      </c>
      <c r="V22" s="8">
        <f>VLOOKUP(A22,[1]TDSheet!$A:$S,19,0)</f>
        <v>0.74</v>
      </c>
      <c r="W22" s="8">
        <f>VLOOKUP(A22,[1]TDSheet!$A:$T,20,0)</f>
        <v>0.74</v>
      </c>
      <c r="X22" s="8">
        <f>VLOOKUP(A22,[1]TDSheet!$A:$L,12,0)</f>
        <v>0</v>
      </c>
      <c r="Y22" s="26" t="str">
        <f>VLOOKUP(A22,[1]TDSheet!$A:$U,21,0)</f>
        <v>необходимо увеличить продажи</v>
      </c>
      <c r="Z22" s="8">
        <f t="shared" si="4"/>
        <v>0</v>
      </c>
      <c r="AA22" s="22">
        <f>VLOOKUP(A22,[1]TDSheet!$A:$W,23,0)</f>
        <v>3.7</v>
      </c>
      <c r="AB22" s="23">
        <f t="shared" si="11"/>
        <v>0</v>
      </c>
      <c r="AC22" s="8">
        <f t="shared" si="9"/>
        <v>0</v>
      </c>
    </row>
    <row r="23" spans="1:29" ht="11.1" customHeight="1" outlineLevel="1" x14ac:dyDescent="0.2">
      <c r="A23" s="10" t="s">
        <v>31</v>
      </c>
      <c r="B23" s="10" t="s">
        <v>11</v>
      </c>
      <c r="C23" s="6">
        <v>153</v>
      </c>
      <c r="D23" s="6"/>
      <c r="E23" s="6">
        <v>95</v>
      </c>
      <c r="F23" s="6">
        <v>49</v>
      </c>
      <c r="G23" s="22">
        <f>VLOOKUP(A23,[1]TDSheet!$A:$G,7,0)</f>
        <v>0.25</v>
      </c>
      <c r="H23" s="38">
        <f>VLOOKUP(A23,[2]Лист1!$A:$G,7,0)</f>
        <v>180</v>
      </c>
      <c r="J23" s="8">
        <f>VLOOKUP(A23,[3]TDSheet!$A:$Q,4,0)</f>
        <v>97</v>
      </c>
      <c r="K23" s="8">
        <f t="shared" si="5"/>
        <v>-2</v>
      </c>
      <c r="N23" s="8">
        <f t="shared" si="6"/>
        <v>19</v>
      </c>
      <c r="O23" s="42">
        <f>VLOOKUP(A23,[4]TDSheet!$A:$O,15,0)</f>
        <v>600</v>
      </c>
      <c r="P23" s="30">
        <f>23*N23-F23</f>
        <v>388</v>
      </c>
      <c r="Q23" s="36">
        <f t="shared" si="10"/>
        <v>388</v>
      </c>
      <c r="R23" s="32"/>
      <c r="T23" s="8">
        <f t="shared" si="3"/>
        <v>23</v>
      </c>
      <c r="U23" s="8">
        <f t="shared" si="8"/>
        <v>2.5789473684210527</v>
      </c>
      <c r="V23" s="8">
        <f>VLOOKUP(A23,[1]TDSheet!$A:$S,19,0)</f>
        <v>2.8</v>
      </c>
      <c r="W23" s="8">
        <f>VLOOKUP(A23,[1]TDSheet!$A:$T,20,0)</f>
        <v>12</v>
      </c>
      <c r="X23" s="8">
        <f>VLOOKUP(A23,[1]TDSheet!$A:$L,12,0)</f>
        <v>3.5</v>
      </c>
      <c r="Z23" s="8">
        <f t="shared" si="4"/>
        <v>97</v>
      </c>
      <c r="AA23" s="22">
        <f>VLOOKUP(A23,[1]TDSheet!$A:$W,23,0)</f>
        <v>12</v>
      </c>
      <c r="AB23" s="23">
        <v>32</v>
      </c>
      <c r="AC23" s="8">
        <f t="shared" si="9"/>
        <v>96</v>
      </c>
    </row>
    <row r="24" spans="1:29" ht="21.95" customHeight="1" outlineLevel="1" x14ac:dyDescent="0.2">
      <c r="A24" s="10" t="s">
        <v>32</v>
      </c>
      <c r="B24" s="10" t="s">
        <v>11</v>
      </c>
      <c r="C24" s="6">
        <v>739</v>
      </c>
      <c r="D24" s="6"/>
      <c r="E24" s="6">
        <v>146</v>
      </c>
      <c r="F24" s="6">
        <v>583</v>
      </c>
      <c r="G24" s="22">
        <f>VLOOKUP(A24,[1]TDSheet!$A:$G,7,0)</f>
        <v>0.25</v>
      </c>
      <c r="H24" s="38">
        <f>VLOOKUP(A24,[2]Лист1!$A:$G,7,0)</f>
        <v>180</v>
      </c>
      <c r="J24" s="8">
        <f>VLOOKUP(A24,[3]TDSheet!$A:$Q,4,0)</f>
        <v>146</v>
      </c>
      <c r="K24" s="8">
        <f t="shared" si="5"/>
        <v>0</v>
      </c>
      <c r="N24" s="8">
        <f t="shared" si="6"/>
        <v>29.2</v>
      </c>
      <c r="O24" s="42">
        <f>VLOOKUP(A24,[4]TDSheet!$A:$O,15,0)</f>
        <v>1100</v>
      </c>
      <c r="P24" s="30">
        <f t="shared" ref="P24:P40" si="12">25*N24-F24</f>
        <v>147</v>
      </c>
      <c r="Q24" s="36">
        <v>240</v>
      </c>
      <c r="R24" s="32"/>
      <c r="T24" s="8">
        <f t="shared" si="3"/>
        <v>28.184931506849317</v>
      </c>
      <c r="U24" s="8">
        <f t="shared" si="8"/>
        <v>19.965753424657535</v>
      </c>
      <c r="V24" s="8">
        <f>VLOOKUP(A24,[1]TDSheet!$A:$S,19,0)</f>
        <v>28.2</v>
      </c>
      <c r="W24" s="8">
        <f>VLOOKUP(A24,[1]TDSheet!$A:$T,20,0)</f>
        <v>10.4</v>
      </c>
      <c r="X24" s="8">
        <f>VLOOKUP(A24,[1]TDSheet!$A:$L,12,0)</f>
        <v>3.5</v>
      </c>
      <c r="Z24" s="8">
        <f t="shared" si="4"/>
        <v>60</v>
      </c>
      <c r="AA24" s="22">
        <f>VLOOKUP(A24,[1]TDSheet!$A:$W,23,0)</f>
        <v>6</v>
      </c>
      <c r="AB24" s="23">
        <v>40</v>
      </c>
      <c r="AC24" s="8">
        <f t="shared" si="9"/>
        <v>60</v>
      </c>
    </row>
    <row r="25" spans="1:29" ht="11.1" customHeight="1" outlineLevel="1" x14ac:dyDescent="0.2">
      <c r="A25" s="10" t="s">
        <v>33</v>
      </c>
      <c r="B25" s="10" t="s">
        <v>11</v>
      </c>
      <c r="C25" s="6">
        <v>493</v>
      </c>
      <c r="D25" s="6"/>
      <c r="E25" s="6">
        <v>54</v>
      </c>
      <c r="F25" s="6">
        <v>433</v>
      </c>
      <c r="G25" s="22">
        <f>VLOOKUP(A25,[1]TDSheet!$A:$G,7,0)</f>
        <v>0.25</v>
      </c>
      <c r="H25" s="38">
        <f>VLOOKUP(A25,[2]Лист1!$A:$G,7,0)</f>
        <v>180</v>
      </c>
      <c r="J25" s="8">
        <f>VLOOKUP(A25,[3]TDSheet!$A:$Q,4,0)</f>
        <v>56</v>
      </c>
      <c r="K25" s="8">
        <f t="shared" si="5"/>
        <v>-2</v>
      </c>
      <c r="N25" s="8">
        <f t="shared" si="6"/>
        <v>10.8</v>
      </c>
      <c r="O25" s="42">
        <f>VLOOKUP(A25,[4]TDSheet!$A:$O,15,0)</f>
        <v>0</v>
      </c>
      <c r="P25" s="30"/>
      <c r="Q25" s="36">
        <f t="shared" si="10"/>
        <v>0</v>
      </c>
      <c r="R25" s="32"/>
      <c r="T25" s="8">
        <f t="shared" si="3"/>
        <v>40.092592592592588</v>
      </c>
      <c r="U25" s="8">
        <f t="shared" si="8"/>
        <v>40.092592592592588</v>
      </c>
      <c r="V25" s="8">
        <f>VLOOKUP(A25,[1]TDSheet!$A:$S,19,0)</f>
        <v>33.799999999999997</v>
      </c>
      <c r="W25" s="8">
        <f>VLOOKUP(A25,[1]TDSheet!$A:$T,20,0)</f>
        <v>25.8</v>
      </c>
      <c r="X25" s="8">
        <f>VLOOKUP(A25,[1]TDSheet!$A:$L,12,0)</f>
        <v>18.25</v>
      </c>
      <c r="Y25" s="26" t="str">
        <f>VLOOKUP(A25,[1]TDSheet!$A:$U,21,0)</f>
        <v>необходимо увеличить продажи</v>
      </c>
      <c r="Z25" s="8">
        <f t="shared" si="4"/>
        <v>0</v>
      </c>
      <c r="AA25" s="22">
        <f>VLOOKUP(A25,[1]TDSheet!$A:$W,23,0)</f>
        <v>6</v>
      </c>
      <c r="AB25" s="23">
        <f t="shared" si="11"/>
        <v>0</v>
      </c>
      <c r="AC25" s="8">
        <f t="shared" si="9"/>
        <v>0</v>
      </c>
    </row>
    <row r="26" spans="1:29" ht="11.1" customHeight="1" outlineLevel="1" x14ac:dyDescent="0.2">
      <c r="A26" s="10" t="s">
        <v>34</v>
      </c>
      <c r="B26" s="10" t="s">
        <v>11</v>
      </c>
      <c r="C26" s="6">
        <v>86</v>
      </c>
      <c r="D26" s="6"/>
      <c r="E26" s="6">
        <v>46</v>
      </c>
      <c r="F26" s="6">
        <v>35</v>
      </c>
      <c r="G26" s="22">
        <f>VLOOKUP(A26,[1]TDSheet!$A:$G,7,0)</f>
        <v>0.25</v>
      </c>
      <c r="H26" s="38">
        <f>VLOOKUP(A26,[2]Лист1!$A:$G,7,0)</f>
        <v>180</v>
      </c>
      <c r="J26" s="8">
        <f>VLOOKUP(A26,[3]TDSheet!$A:$Q,4,0)</f>
        <v>48</v>
      </c>
      <c r="K26" s="8">
        <f t="shared" si="5"/>
        <v>-2</v>
      </c>
      <c r="N26" s="8">
        <f t="shared" si="6"/>
        <v>9.1999999999999993</v>
      </c>
      <c r="O26" s="42">
        <f>VLOOKUP(A26,[4]TDSheet!$A:$O,15,0)</f>
        <v>300</v>
      </c>
      <c r="P26" s="30">
        <f>24*N26-F26</f>
        <v>185.79999999999998</v>
      </c>
      <c r="Q26" s="36">
        <v>200</v>
      </c>
      <c r="R26" s="32">
        <v>200</v>
      </c>
      <c r="T26" s="8">
        <f t="shared" si="3"/>
        <v>25.543478260869566</v>
      </c>
      <c r="U26" s="8">
        <f t="shared" si="8"/>
        <v>3.804347826086957</v>
      </c>
      <c r="V26" s="8">
        <f>VLOOKUP(A26,[1]TDSheet!$A:$S,19,0)</f>
        <v>7.6</v>
      </c>
      <c r="W26" s="8">
        <f>VLOOKUP(A26,[1]TDSheet!$A:$T,20,0)</f>
        <v>8.8000000000000007</v>
      </c>
      <c r="X26" s="8">
        <f>VLOOKUP(A26,[1]TDSheet!$A:$L,12,0)</f>
        <v>2.25</v>
      </c>
      <c r="Z26" s="8">
        <f t="shared" si="4"/>
        <v>50</v>
      </c>
      <c r="AA26" s="22">
        <f>VLOOKUP(A26,[1]TDSheet!$A:$W,23,0)</f>
        <v>12</v>
      </c>
      <c r="AB26" s="23">
        <v>16</v>
      </c>
      <c r="AC26" s="8">
        <f t="shared" si="9"/>
        <v>48</v>
      </c>
    </row>
    <row r="27" spans="1:29" ht="11.1" customHeight="1" outlineLevel="1" x14ac:dyDescent="0.2">
      <c r="A27" s="10" t="s">
        <v>35</v>
      </c>
      <c r="B27" s="10" t="s">
        <v>11</v>
      </c>
      <c r="C27" s="6">
        <v>147</v>
      </c>
      <c r="D27" s="6"/>
      <c r="E27" s="6">
        <v>30</v>
      </c>
      <c r="F27" s="6">
        <v>115</v>
      </c>
      <c r="G27" s="22">
        <f>VLOOKUP(A27,[1]TDSheet!$A:$G,7,0)</f>
        <v>0.25</v>
      </c>
      <c r="H27" s="38">
        <f>VLOOKUP(A27,[2]Лист1!$A:$G,7,0)</f>
        <v>180</v>
      </c>
      <c r="J27" s="8">
        <f>VLOOKUP(A27,[3]TDSheet!$A:$Q,4,0)</f>
        <v>32</v>
      </c>
      <c r="K27" s="8">
        <f t="shared" si="5"/>
        <v>-2</v>
      </c>
      <c r="N27" s="8">
        <f t="shared" si="6"/>
        <v>6</v>
      </c>
      <c r="O27" s="42">
        <f>VLOOKUP(A27,[4]TDSheet!$A:$O,15,0)</f>
        <v>100</v>
      </c>
      <c r="P27" s="30">
        <f t="shared" si="12"/>
        <v>35</v>
      </c>
      <c r="Q27" s="36">
        <f t="shared" si="10"/>
        <v>35</v>
      </c>
      <c r="R27" s="32"/>
      <c r="T27" s="8">
        <f t="shared" si="3"/>
        <v>25</v>
      </c>
      <c r="U27" s="8">
        <f t="shared" si="8"/>
        <v>19.166666666666668</v>
      </c>
      <c r="V27" s="8">
        <f>VLOOKUP(A27,[1]TDSheet!$A:$S,19,0)</f>
        <v>0</v>
      </c>
      <c r="W27" s="8">
        <f>VLOOKUP(A27,[1]TDSheet!$A:$T,20,0)</f>
        <v>6.8</v>
      </c>
      <c r="X27" s="8">
        <f>VLOOKUP(A27,[1]TDSheet!$A:$L,12,0)</f>
        <v>2</v>
      </c>
      <c r="Z27" s="8">
        <f t="shared" si="4"/>
        <v>8.75</v>
      </c>
      <c r="AA27" s="22">
        <f>VLOOKUP(A27,[1]TDSheet!$A:$W,23,0)</f>
        <v>12</v>
      </c>
      <c r="AB27" s="23">
        <v>3</v>
      </c>
      <c r="AC27" s="8">
        <f t="shared" si="9"/>
        <v>9</v>
      </c>
    </row>
    <row r="28" spans="1:29" ht="11.1" customHeight="1" outlineLevel="1" x14ac:dyDescent="0.2">
      <c r="A28" s="10" t="s">
        <v>36</v>
      </c>
      <c r="B28" s="10" t="s">
        <v>14</v>
      </c>
      <c r="C28" s="6">
        <v>78</v>
      </c>
      <c r="D28" s="6"/>
      <c r="E28" s="6">
        <v>24</v>
      </c>
      <c r="F28" s="6">
        <v>54</v>
      </c>
      <c r="G28" s="22">
        <f>VLOOKUP(A28,[1]TDSheet!$A:$G,7,0)</f>
        <v>1</v>
      </c>
      <c r="H28" s="38">
        <f>VLOOKUP(A28,[2]Лист1!$A:$G,7,0)</f>
        <v>180</v>
      </c>
      <c r="J28" s="8">
        <f>VLOOKUP(A28,[3]TDSheet!$A:$Q,4,0)</f>
        <v>24</v>
      </c>
      <c r="K28" s="8">
        <f t="shared" si="5"/>
        <v>0</v>
      </c>
      <c r="N28" s="8">
        <f t="shared" si="6"/>
        <v>4.8</v>
      </c>
      <c r="O28" s="42">
        <f>VLOOKUP(A28,[4]TDSheet!$A:$O,15,0)</f>
        <v>100</v>
      </c>
      <c r="P28" s="30">
        <f t="shared" si="12"/>
        <v>66</v>
      </c>
      <c r="Q28" s="36">
        <v>100</v>
      </c>
      <c r="R28" s="32">
        <v>100</v>
      </c>
      <c r="S28" s="29" t="s">
        <v>89</v>
      </c>
      <c r="T28" s="8">
        <f t="shared" si="3"/>
        <v>32.083333333333336</v>
      </c>
      <c r="U28" s="8">
        <f t="shared" si="8"/>
        <v>11.25</v>
      </c>
      <c r="V28" s="8">
        <f>VLOOKUP(A28,[1]TDSheet!$A:$S,19,0)</f>
        <v>3.6</v>
      </c>
      <c r="W28" s="8">
        <f>VLOOKUP(A28,[1]TDSheet!$A:$T,20,0)</f>
        <v>6</v>
      </c>
      <c r="X28" s="8">
        <f>VLOOKUP(A28,[1]TDSheet!$A:$L,12,0)</f>
        <v>1.5</v>
      </c>
      <c r="Z28" s="8">
        <f t="shared" si="4"/>
        <v>100</v>
      </c>
      <c r="AA28" s="22">
        <f>VLOOKUP(A28,[1]TDSheet!$A:$W,23,0)</f>
        <v>6</v>
      </c>
      <c r="AB28" s="23">
        <v>16</v>
      </c>
      <c r="AC28" s="8">
        <f t="shared" si="9"/>
        <v>96</v>
      </c>
    </row>
    <row r="29" spans="1:29" ht="11.1" customHeight="1" outlineLevel="1" x14ac:dyDescent="0.2">
      <c r="A29" s="10" t="s">
        <v>37</v>
      </c>
      <c r="B29" s="10" t="s">
        <v>11</v>
      </c>
      <c r="C29" s="6">
        <v>199</v>
      </c>
      <c r="D29" s="6"/>
      <c r="E29" s="6">
        <v>9</v>
      </c>
      <c r="F29" s="6">
        <v>190</v>
      </c>
      <c r="G29" s="22">
        <f>VLOOKUP(A29,[1]TDSheet!$A:$G,7,0)</f>
        <v>0.25</v>
      </c>
      <c r="H29" s="38">
        <f>VLOOKUP(A29,[2]Лист1!$A:$G,7,0)</f>
        <v>180</v>
      </c>
      <c r="J29" s="8">
        <f>VLOOKUP(A29,[3]TDSheet!$A:$Q,4,0)</f>
        <v>9</v>
      </c>
      <c r="K29" s="8">
        <f t="shared" si="5"/>
        <v>0</v>
      </c>
      <c r="N29" s="8">
        <f t="shared" si="6"/>
        <v>1.8</v>
      </c>
      <c r="O29" s="42">
        <f>VLOOKUP(A29,[4]TDSheet!$A:$O,15,0)</f>
        <v>0</v>
      </c>
      <c r="P29" s="30"/>
      <c r="Q29" s="36">
        <f t="shared" si="10"/>
        <v>0</v>
      </c>
      <c r="R29" s="32"/>
      <c r="T29" s="8">
        <f t="shared" si="3"/>
        <v>105.55555555555556</v>
      </c>
      <c r="U29" s="8">
        <f t="shared" si="8"/>
        <v>105.55555555555556</v>
      </c>
      <c r="V29" s="8">
        <f>VLOOKUP(A29,[1]TDSheet!$A:$S,19,0)</f>
        <v>0</v>
      </c>
      <c r="W29" s="8">
        <f>VLOOKUP(A29,[1]TDSheet!$A:$T,20,0)</f>
        <v>0.2</v>
      </c>
      <c r="X29" s="8">
        <f>VLOOKUP(A29,[1]TDSheet!$A:$L,12,0)</f>
        <v>0.5</v>
      </c>
      <c r="Y29" s="26" t="str">
        <f>VLOOKUP(A29,[1]TDSheet!$A:$U,21,0)</f>
        <v>необходимо увеличить продажи</v>
      </c>
      <c r="Z29" s="8">
        <f t="shared" si="4"/>
        <v>0</v>
      </c>
      <c r="AA29" s="22">
        <f>VLOOKUP(A29,[1]TDSheet!$A:$W,23,0)</f>
        <v>12</v>
      </c>
      <c r="AB29" s="23">
        <f t="shared" si="11"/>
        <v>0</v>
      </c>
      <c r="AC29" s="8">
        <f t="shared" si="9"/>
        <v>0</v>
      </c>
    </row>
    <row r="30" spans="1:29" ht="11.1" customHeight="1" outlineLevel="1" x14ac:dyDescent="0.2">
      <c r="A30" s="10" t="s">
        <v>38</v>
      </c>
      <c r="B30" s="10" t="s">
        <v>11</v>
      </c>
      <c r="C30" s="6">
        <v>89</v>
      </c>
      <c r="D30" s="6"/>
      <c r="E30" s="6">
        <v>1</v>
      </c>
      <c r="F30" s="6">
        <v>88</v>
      </c>
      <c r="G30" s="22">
        <f>VLOOKUP(A30,[1]TDSheet!$A:$G,7,0)</f>
        <v>0.75</v>
      </c>
      <c r="H30" s="38">
        <f>VLOOKUP(A30,[2]Лист1!$A:$G,7,0)</f>
        <v>180</v>
      </c>
      <c r="J30" s="8">
        <f>VLOOKUP(A30,[3]TDSheet!$A:$Q,4,0)</f>
        <v>1</v>
      </c>
      <c r="K30" s="8">
        <f t="shared" si="5"/>
        <v>0</v>
      </c>
      <c r="N30" s="8">
        <f t="shared" si="6"/>
        <v>0.2</v>
      </c>
      <c r="O30" s="42">
        <f>VLOOKUP(A30,[4]TDSheet!$A:$O,15,0)</f>
        <v>0</v>
      </c>
      <c r="P30" s="30"/>
      <c r="Q30" s="36">
        <f t="shared" si="10"/>
        <v>0</v>
      </c>
      <c r="R30" s="32"/>
      <c r="T30" s="8">
        <f t="shared" si="3"/>
        <v>440</v>
      </c>
      <c r="U30" s="8">
        <f t="shared" si="8"/>
        <v>440</v>
      </c>
      <c r="V30" s="8">
        <f>VLOOKUP(A30,[1]TDSheet!$A:$S,19,0)</f>
        <v>0.2</v>
      </c>
      <c r="W30" s="8">
        <f>VLOOKUP(A30,[1]TDSheet!$A:$T,20,0)</f>
        <v>0</v>
      </c>
      <c r="X30" s="8">
        <f>VLOOKUP(A30,[1]TDSheet!$A:$L,12,0)</f>
        <v>0</v>
      </c>
      <c r="Y30" s="26" t="str">
        <f>VLOOKUP(A30,[1]TDSheet!$A:$U,21,0)</f>
        <v>необходимо увеличить продажи</v>
      </c>
      <c r="Z30" s="8">
        <f t="shared" si="4"/>
        <v>0</v>
      </c>
      <c r="AA30" s="22">
        <f>VLOOKUP(A30,[1]TDSheet!$A:$W,23,0)</f>
        <v>8</v>
      </c>
      <c r="AB30" s="23">
        <f t="shared" si="11"/>
        <v>0</v>
      </c>
      <c r="AC30" s="8">
        <f t="shared" si="9"/>
        <v>0</v>
      </c>
    </row>
    <row r="31" spans="1:29" ht="11.1" customHeight="1" outlineLevel="1" x14ac:dyDescent="0.2">
      <c r="A31" s="10" t="s">
        <v>39</v>
      </c>
      <c r="B31" s="10" t="s">
        <v>11</v>
      </c>
      <c r="C31" s="6">
        <v>77</v>
      </c>
      <c r="D31" s="6">
        <v>1</v>
      </c>
      <c r="E31" s="6">
        <v>67</v>
      </c>
      <c r="F31" s="6"/>
      <c r="G31" s="22">
        <f>VLOOKUP(A31,[1]TDSheet!$A:$G,7,0)</f>
        <v>0.43</v>
      </c>
      <c r="H31" s="38">
        <f>VLOOKUP(A31,[2]Лист1!$A:$G,7,0)</f>
        <v>180</v>
      </c>
      <c r="J31" s="8">
        <f>VLOOKUP(A31,[3]TDSheet!$A:$Q,4,0)</f>
        <v>68</v>
      </c>
      <c r="K31" s="8">
        <f t="shared" si="5"/>
        <v>-1</v>
      </c>
      <c r="N31" s="8">
        <f t="shared" si="6"/>
        <v>13.4</v>
      </c>
      <c r="O31" s="42">
        <f>VLOOKUP(A31,[4]TDSheet!$A:$O,15,0)</f>
        <v>500</v>
      </c>
      <c r="P31" s="31">
        <v>300</v>
      </c>
      <c r="Q31" s="44">
        <v>320</v>
      </c>
      <c r="R31" s="32">
        <v>500</v>
      </c>
      <c r="S31" s="29" t="s">
        <v>89</v>
      </c>
      <c r="T31" s="8">
        <f t="shared" si="3"/>
        <v>23.880597014925371</v>
      </c>
      <c r="U31" s="8">
        <f t="shared" si="8"/>
        <v>0</v>
      </c>
      <c r="V31" s="8">
        <f>VLOOKUP(A31,[1]TDSheet!$A:$S,19,0)</f>
        <v>6</v>
      </c>
      <c r="W31" s="8">
        <f>VLOOKUP(A31,[1]TDSheet!$A:$T,20,0)</f>
        <v>24.2</v>
      </c>
      <c r="X31" s="8">
        <f>VLOOKUP(A31,[1]TDSheet!$A:$L,12,0)</f>
        <v>7.5</v>
      </c>
      <c r="Z31" s="8">
        <f t="shared" si="4"/>
        <v>137.6</v>
      </c>
      <c r="AA31" s="22">
        <f>VLOOKUP(A31,[1]TDSheet!$A:$W,23,0)</f>
        <v>16</v>
      </c>
      <c r="AB31" s="23">
        <v>20</v>
      </c>
      <c r="AC31" s="8">
        <f t="shared" si="9"/>
        <v>137.6</v>
      </c>
    </row>
    <row r="32" spans="1:29" ht="11.1" customHeight="1" outlineLevel="1" x14ac:dyDescent="0.2">
      <c r="A32" s="10" t="s">
        <v>40</v>
      </c>
      <c r="B32" s="10" t="s">
        <v>11</v>
      </c>
      <c r="C32" s="6">
        <v>-14</v>
      </c>
      <c r="D32" s="6"/>
      <c r="E32" s="6">
        <v>18</v>
      </c>
      <c r="F32" s="6">
        <v>-32</v>
      </c>
      <c r="G32" s="22">
        <f>VLOOKUP(A32,[1]TDSheet!$A:$G,7,0)</f>
        <v>0.9</v>
      </c>
      <c r="H32" s="38">
        <f>VLOOKUP(A32,[2]Лист1!$A:$G,7,0)</f>
        <v>180</v>
      </c>
      <c r="J32" s="8">
        <f>VLOOKUP(A32,[3]TDSheet!$A:$Q,4,0)</f>
        <v>18</v>
      </c>
      <c r="K32" s="8">
        <f t="shared" si="5"/>
        <v>0</v>
      </c>
      <c r="N32" s="8">
        <f t="shared" si="6"/>
        <v>3.6</v>
      </c>
      <c r="O32" s="42">
        <f>VLOOKUP(A32,[4]TDSheet!$A:$O,15,0)</f>
        <v>150</v>
      </c>
      <c r="P32" s="30">
        <f t="shared" ref="P32" si="13">20*N32-F32</f>
        <v>104</v>
      </c>
      <c r="Q32" s="36">
        <v>250</v>
      </c>
      <c r="R32" s="32">
        <v>250</v>
      </c>
      <c r="S32" s="29" t="s">
        <v>89</v>
      </c>
      <c r="T32" s="8">
        <f t="shared" si="3"/>
        <v>60.555555555555557</v>
      </c>
      <c r="U32" s="8">
        <f t="shared" si="8"/>
        <v>-8.8888888888888893</v>
      </c>
      <c r="V32" s="8">
        <f>VLOOKUP(A32,[1]TDSheet!$A:$S,19,0)</f>
        <v>7</v>
      </c>
      <c r="W32" s="8">
        <f>VLOOKUP(A32,[1]TDSheet!$A:$T,20,0)</f>
        <v>29.4</v>
      </c>
      <c r="X32" s="8">
        <f>VLOOKUP(A32,[1]TDSheet!$A:$L,12,0)</f>
        <v>9.75</v>
      </c>
      <c r="Z32" s="8">
        <f t="shared" si="4"/>
        <v>225</v>
      </c>
      <c r="AA32" s="22">
        <f>VLOOKUP(A32,[1]TDSheet!$A:$W,23,0)</f>
        <v>8</v>
      </c>
      <c r="AB32" s="23">
        <v>32</v>
      </c>
      <c r="AC32" s="8">
        <f t="shared" si="9"/>
        <v>230.4</v>
      </c>
    </row>
    <row r="33" spans="1:29" ht="21.95" customHeight="1" outlineLevel="1" x14ac:dyDescent="0.2">
      <c r="A33" s="10" t="s">
        <v>41</v>
      </c>
      <c r="B33" s="10" t="s">
        <v>14</v>
      </c>
      <c r="C33" s="6">
        <v>70.2</v>
      </c>
      <c r="D33" s="6"/>
      <c r="E33" s="6">
        <v>2.7</v>
      </c>
      <c r="F33" s="6">
        <v>67.5</v>
      </c>
      <c r="G33" s="22">
        <f>VLOOKUP(A33,[1]TDSheet!$A:$G,7,0)</f>
        <v>1</v>
      </c>
      <c r="H33" s="38">
        <f>VLOOKUP(A33,[2]Лист1!$A:$G,7,0)</f>
        <v>180</v>
      </c>
      <c r="J33" s="8">
        <f>VLOOKUP(A33,[3]TDSheet!$A:$Q,4,0)</f>
        <v>2.7</v>
      </c>
      <c r="K33" s="8">
        <f t="shared" si="5"/>
        <v>0</v>
      </c>
      <c r="N33" s="8">
        <f t="shared" si="6"/>
        <v>0.54</v>
      </c>
      <c r="O33" s="42">
        <f>VLOOKUP(A33,[4]TDSheet!$A:$O,15,0)</f>
        <v>0</v>
      </c>
      <c r="P33" s="30"/>
      <c r="Q33" s="36">
        <f t="shared" si="10"/>
        <v>0</v>
      </c>
      <c r="R33" s="32"/>
      <c r="T33" s="8">
        <f t="shared" si="3"/>
        <v>124.99999999999999</v>
      </c>
      <c r="U33" s="8">
        <f t="shared" si="8"/>
        <v>124.99999999999999</v>
      </c>
      <c r="V33" s="8">
        <f>VLOOKUP(A33,[1]TDSheet!$A:$S,19,0)</f>
        <v>1.08</v>
      </c>
      <c r="W33" s="8">
        <f>VLOOKUP(A33,[1]TDSheet!$A:$T,20,0)</f>
        <v>1.08</v>
      </c>
      <c r="X33" s="8">
        <f>VLOOKUP(A33,[1]TDSheet!$A:$L,12,0)</f>
        <v>0</v>
      </c>
      <c r="Y33" s="26" t="str">
        <f>VLOOKUP(A33,[1]TDSheet!$A:$U,21,0)</f>
        <v>необходимо увеличить продажи</v>
      </c>
      <c r="Z33" s="8">
        <f t="shared" si="4"/>
        <v>0</v>
      </c>
      <c r="AA33" s="22">
        <f>VLOOKUP(A33,[1]TDSheet!$A:$W,23,0)</f>
        <v>2.7</v>
      </c>
      <c r="AB33" s="23">
        <f t="shared" si="11"/>
        <v>0</v>
      </c>
      <c r="AC33" s="8">
        <f t="shared" si="9"/>
        <v>0</v>
      </c>
    </row>
    <row r="34" spans="1:29" ht="21.95" customHeight="1" outlineLevel="1" x14ac:dyDescent="0.2">
      <c r="A34" s="10" t="s">
        <v>42</v>
      </c>
      <c r="B34" s="10" t="s">
        <v>14</v>
      </c>
      <c r="C34" s="6">
        <v>70</v>
      </c>
      <c r="D34" s="6"/>
      <c r="E34" s="6">
        <v>5</v>
      </c>
      <c r="F34" s="6">
        <v>55</v>
      </c>
      <c r="G34" s="22">
        <f>VLOOKUP(A34,[1]TDSheet!$A:$G,7,0)</f>
        <v>1</v>
      </c>
      <c r="H34" s="38">
        <f>VLOOKUP(A34,[2]Лист1!$A:$G,7,0)</f>
        <v>180</v>
      </c>
      <c r="J34" s="8">
        <f>VLOOKUP(A34,[3]TDSheet!$A:$Q,4,0)</f>
        <v>10</v>
      </c>
      <c r="K34" s="8">
        <f t="shared" si="5"/>
        <v>-5</v>
      </c>
      <c r="N34" s="8">
        <f t="shared" si="6"/>
        <v>1</v>
      </c>
      <c r="O34" s="42">
        <f>VLOOKUP(A34,[4]TDSheet!$A:$O,15,0)</f>
        <v>0</v>
      </c>
      <c r="P34" s="30"/>
      <c r="Q34" s="36">
        <f t="shared" si="10"/>
        <v>0</v>
      </c>
      <c r="R34" s="32"/>
      <c r="T34" s="8">
        <f t="shared" si="3"/>
        <v>55</v>
      </c>
      <c r="U34" s="8">
        <f t="shared" si="8"/>
        <v>55</v>
      </c>
      <c r="V34" s="8">
        <f>VLOOKUP(A34,[1]TDSheet!$A:$S,19,0)</f>
        <v>0</v>
      </c>
      <c r="W34" s="8">
        <f>VLOOKUP(A34,[1]TDSheet!$A:$T,20,0)</f>
        <v>2</v>
      </c>
      <c r="X34" s="8">
        <f>VLOOKUP(A34,[1]TDSheet!$A:$L,12,0)</f>
        <v>1.25</v>
      </c>
      <c r="Y34" s="26" t="str">
        <f>VLOOKUP(A34,[1]TDSheet!$A:$U,21,0)</f>
        <v>необходимо увеличить продажи</v>
      </c>
      <c r="Z34" s="8">
        <f t="shared" si="4"/>
        <v>0</v>
      </c>
      <c r="AA34" s="22">
        <f>VLOOKUP(A34,[1]TDSheet!$A:$W,23,0)</f>
        <v>5</v>
      </c>
      <c r="AB34" s="23">
        <f t="shared" si="11"/>
        <v>0</v>
      </c>
      <c r="AC34" s="8">
        <f t="shared" si="9"/>
        <v>0</v>
      </c>
    </row>
    <row r="35" spans="1:29" ht="11.1" customHeight="1" outlineLevel="1" x14ac:dyDescent="0.2">
      <c r="A35" s="10" t="s">
        <v>43</v>
      </c>
      <c r="B35" s="10" t="s">
        <v>11</v>
      </c>
      <c r="C35" s="6">
        <v>152</v>
      </c>
      <c r="D35" s="6">
        <v>434</v>
      </c>
      <c r="E35" s="6">
        <v>109</v>
      </c>
      <c r="F35" s="6">
        <v>-2</v>
      </c>
      <c r="G35" s="22">
        <f>VLOOKUP(A35,[1]TDSheet!$A:$G,7,0)</f>
        <v>0.9</v>
      </c>
      <c r="H35" s="38">
        <f>VLOOKUP(A35,[2]Лист1!$A:$G,7,0)</f>
        <v>180</v>
      </c>
      <c r="J35" s="8">
        <f>VLOOKUP(A35,[3]TDSheet!$A:$Q,4,0)</f>
        <v>112</v>
      </c>
      <c r="K35" s="8">
        <f t="shared" si="5"/>
        <v>-3</v>
      </c>
      <c r="N35" s="8">
        <f t="shared" si="6"/>
        <v>21.8</v>
      </c>
      <c r="O35" s="42">
        <f>VLOOKUP(A35,[4]TDSheet!$A:$O,15,0)</f>
        <v>1100</v>
      </c>
      <c r="P35" s="30">
        <f>20*N35-F35</f>
        <v>438</v>
      </c>
      <c r="Q35" s="44">
        <v>1000</v>
      </c>
      <c r="R35" s="32"/>
      <c r="T35" s="8">
        <f t="shared" si="3"/>
        <v>45.779816513761467</v>
      </c>
      <c r="U35" s="8">
        <f t="shared" si="8"/>
        <v>-9.1743119266055037E-2</v>
      </c>
      <c r="V35" s="8">
        <f>VLOOKUP(A35,[1]TDSheet!$A:$S,19,0)</f>
        <v>18.2</v>
      </c>
      <c r="W35" s="8">
        <f>VLOOKUP(A35,[1]TDSheet!$A:$T,20,0)</f>
        <v>52</v>
      </c>
      <c r="X35" s="8">
        <f>VLOOKUP(A35,[1]TDSheet!$A:$L,12,0)</f>
        <v>17.75</v>
      </c>
      <c r="Z35" s="8">
        <f t="shared" si="4"/>
        <v>900</v>
      </c>
      <c r="AA35" s="22">
        <f>VLOOKUP(A35,[1]TDSheet!$A:$W,23,0)</f>
        <v>8</v>
      </c>
      <c r="AB35" s="23">
        <v>125</v>
      </c>
      <c r="AC35" s="8">
        <f t="shared" si="9"/>
        <v>900</v>
      </c>
    </row>
    <row r="36" spans="1:29" ht="11.1" customHeight="1" outlineLevel="1" x14ac:dyDescent="0.2">
      <c r="A36" s="10" t="s">
        <v>44</v>
      </c>
      <c r="B36" s="10" t="s">
        <v>11</v>
      </c>
      <c r="C36" s="6">
        <v>330</v>
      </c>
      <c r="D36" s="6"/>
      <c r="E36" s="27">
        <f>100+E62</f>
        <v>121</v>
      </c>
      <c r="F36" s="27">
        <f>219+F62</f>
        <v>163</v>
      </c>
      <c r="G36" s="22">
        <f>VLOOKUP(A36,[1]TDSheet!$A:$G,7,0)</f>
        <v>0.43</v>
      </c>
      <c r="H36" s="38">
        <f>VLOOKUP(A36,[2]Лист1!$A:$G,7,0)</f>
        <v>180</v>
      </c>
      <c r="J36" s="8">
        <f>VLOOKUP(A36,[3]TDSheet!$A:$Q,4,0)</f>
        <v>102</v>
      </c>
      <c r="K36" s="8">
        <f t="shared" si="5"/>
        <v>19</v>
      </c>
      <c r="N36" s="8">
        <f t="shared" si="6"/>
        <v>24.2</v>
      </c>
      <c r="O36" s="42">
        <f>VLOOKUP(A36,[4]TDSheet!$A:$O,15,0)</f>
        <v>1000</v>
      </c>
      <c r="P36" s="30">
        <f t="shared" si="12"/>
        <v>442</v>
      </c>
      <c r="Q36" s="44">
        <v>800</v>
      </c>
      <c r="R36" s="32"/>
      <c r="T36" s="8">
        <f t="shared" si="3"/>
        <v>39.793388429752071</v>
      </c>
      <c r="U36" s="8">
        <f t="shared" si="8"/>
        <v>6.7355371900826446</v>
      </c>
      <c r="V36" s="8">
        <f>VLOOKUP(A36,[1]TDSheet!$A:$S,19,0)</f>
        <v>20.8</v>
      </c>
      <c r="W36" s="8">
        <f>VLOOKUP(A36,[1]TDSheet!$A:$T,20,0)</f>
        <v>32.200000000000003</v>
      </c>
      <c r="X36" s="8">
        <f>VLOOKUP(A36,[1]TDSheet!$A:$L,12,0)</f>
        <v>11.5</v>
      </c>
      <c r="Z36" s="8">
        <f t="shared" si="4"/>
        <v>344</v>
      </c>
      <c r="AA36" s="22">
        <f>VLOOKUP(A36,[1]TDSheet!$A:$W,23,0)</f>
        <v>16</v>
      </c>
      <c r="AB36" s="23">
        <v>50</v>
      </c>
      <c r="AC36" s="8">
        <f t="shared" si="9"/>
        <v>344</v>
      </c>
    </row>
    <row r="37" spans="1:29" ht="11.1" customHeight="1" outlineLevel="1" x14ac:dyDescent="0.2">
      <c r="A37" s="10" t="s">
        <v>45</v>
      </c>
      <c r="B37" s="10" t="s">
        <v>11</v>
      </c>
      <c r="C37" s="6">
        <v>-25</v>
      </c>
      <c r="D37" s="6">
        <v>131</v>
      </c>
      <c r="E37" s="6">
        <v>14</v>
      </c>
      <c r="F37" s="6"/>
      <c r="G37" s="22">
        <f>VLOOKUP(A37,[1]TDSheet!$A:$G,7,0)</f>
        <v>0.9</v>
      </c>
      <c r="H37" s="38">
        <f>VLOOKUP(A37,[2]Лист1!$A:$G,7,0)</f>
        <v>180</v>
      </c>
      <c r="J37" s="8">
        <f>VLOOKUP(A37,[3]TDSheet!$A:$Q,4,0)</f>
        <v>23</v>
      </c>
      <c r="K37" s="8">
        <f t="shared" si="5"/>
        <v>-9</v>
      </c>
      <c r="N37" s="8">
        <f t="shared" si="6"/>
        <v>2.8</v>
      </c>
      <c r="O37" s="42">
        <f>VLOOKUP(A37,[4]TDSheet!$A:$O,15,0)</f>
        <v>800</v>
      </c>
      <c r="P37" s="31">
        <v>500</v>
      </c>
      <c r="Q37" s="44">
        <v>800</v>
      </c>
      <c r="R37" s="32"/>
      <c r="T37" s="8">
        <f t="shared" si="3"/>
        <v>285.71428571428572</v>
      </c>
      <c r="U37" s="8">
        <f t="shared" si="8"/>
        <v>0</v>
      </c>
      <c r="V37" s="8">
        <f>VLOOKUP(A37,[1]TDSheet!$A:$S,19,0)</f>
        <v>14.4</v>
      </c>
      <c r="W37" s="8">
        <f>VLOOKUP(A37,[1]TDSheet!$A:$T,20,0)</f>
        <v>43.8</v>
      </c>
      <c r="X37" s="8">
        <f>VLOOKUP(A37,[1]TDSheet!$A:$L,12,0)</f>
        <v>7</v>
      </c>
      <c r="Z37" s="8">
        <f t="shared" si="4"/>
        <v>720</v>
      </c>
      <c r="AA37" s="22">
        <f>VLOOKUP(A37,[1]TDSheet!$A:$W,23,0)</f>
        <v>8</v>
      </c>
      <c r="AB37" s="23">
        <v>100</v>
      </c>
      <c r="AC37" s="8">
        <f t="shared" si="9"/>
        <v>720</v>
      </c>
    </row>
    <row r="38" spans="1:29" ht="11.1" customHeight="1" outlineLevel="1" x14ac:dyDescent="0.2">
      <c r="A38" s="10" t="s">
        <v>46</v>
      </c>
      <c r="B38" s="10" t="s">
        <v>11</v>
      </c>
      <c r="C38" s="6">
        <v>247</v>
      </c>
      <c r="D38" s="6">
        <v>5</v>
      </c>
      <c r="E38" s="6">
        <v>129</v>
      </c>
      <c r="F38" s="6">
        <v>112</v>
      </c>
      <c r="G38" s="22">
        <f>VLOOKUP(A38,[1]TDSheet!$A:$G,7,0)</f>
        <v>0.43</v>
      </c>
      <c r="H38" s="38">
        <f>VLOOKUP(A38,[2]Лист1!$A:$G,7,0)</f>
        <v>180</v>
      </c>
      <c r="J38" s="8">
        <f>VLOOKUP(A38,[3]TDSheet!$A:$Q,4,0)</f>
        <v>131</v>
      </c>
      <c r="K38" s="8">
        <f t="shared" si="5"/>
        <v>-2</v>
      </c>
      <c r="N38" s="8">
        <f t="shared" si="6"/>
        <v>25.8</v>
      </c>
      <c r="O38" s="42">
        <f>VLOOKUP(A38,[4]TDSheet!$A:$O,15,0)</f>
        <v>1000</v>
      </c>
      <c r="P38" s="30">
        <f>24*N38-F38</f>
        <v>507.20000000000005</v>
      </c>
      <c r="Q38" s="44">
        <v>800</v>
      </c>
      <c r="R38" s="32"/>
      <c r="T38" s="8">
        <f t="shared" ref="T38:T63" si="14">(F38+Q38)/N38</f>
        <v>35.348837209302324</v>
      </c>
      <c r="U38" s="8">
        <f t="shared" si="8"/>
        <v>4.3410852713178292</v>
      </c>
      <c r="V38" s="8">
        <f>VLOOKUP(A38,[1]TDSheet!$A:$S,19,0)</f>
        <v>10.8</v>
      </c>
      <c r="W38" s="8">
        <f>VLOOKUP(A38,[1]TDSheet!$A:$T,20,0)</f>
        <v>29.6</v>
      </c>
      <c r="X38" s="8">
        <f>VLOOKUP(A38,[1]TDSheet!$A:$L,12,0)</f>
        <v>11</v>
      </c>
      <c r="Z38" s="8">
        <f t="shared" ref="Z38:Z63" si="15">Q38*G38</f>
        <v>344</v>
      </c>
      <c r="AA38" s="22">
        <f>VLOOKUP(A38,[1]TDSheet!$A:$W,23,0)</f>
        <v>16</v>
      </c>
      <c r="AB38" s="23">
        <v>50</v>
      </c>
      <c r="AC38" s="8">
        <f t="shared" si="9"/>
        <v>344</v>
      </c>
    </row>
    <row r="39" spans="1:29" ht="11.1" customHeight="1" outlineLevel="1" x14ac:dyDescent="0.2">
      <c r="A39" s="10" t="s">
        <v>47</v>
      </c>
      <c r="B39" s="10" t="s">
        <v>14</v>
      </c>
      <c r="C39" s="6">
        <v>30</v>
      </c>
      <c r="D39" s="6"/>
      <c r="E39" s="6">
        <v>10</v>
      </c>
      <c r="F39" s="6">
        <v>20</v>
      </c>
      <c r="G39" s="22">
        <f>VLOOKUP(A39,[1]TDSheet!$A:$G,7,0)</f>
        <v>1</v>
      </c>
      <c r="H39" s="38">
        <f>VLOOKUP(A39,[2]Лист1!$A:$G,7,0)</f>
        <v>180</v>
      </c>
      <c r="J39" s="8">
        <f>VLOOKUP(A39,[3]TDSheet!$A:$Q,4,0)</f>
        <v>10</v>
      </c>
      <c r="K39" s="8">
        <f t="shared" si="5"/>
        <v>0</v>
      </c>
      <c r="N39" s="8">
        <f t="shared" si="6"/>
        <v>2</v>
      </c>
      <c r="O39" s="42">
        <f>VLOOKUP(A39,[4]TDSheet!$A:$O,15,0)</f>
        <v>30</v>
      </c>
      <c r="P39" s="30">
        <f t="shared" si="12"/>
        <v>30</v>
      </c>
      <c r="Q39" s="36">
        <f t="shared" si="10"/>
        <v>30</v>
      </c>
      <c r="R39" s="32"/>
      <c r="T39" s="8">
        <f t="shared" si="14"/>
        <v>25</v>
      </c>
      <c r="U39" s="8">
        <f t="shared" si="8"/>
        <v>10</v>
      </c>
      <c r="V39" s="8">
        <f>VLOOKUP(A39,[1]TDSheet!$A:$S,19,0)</f>
        <v>1</v>
      </c>
      <c r="W39" s="8">
        <f>VLOOKUP(A39,[1]TDSheet!$A:$T,20,0)</f>
        <v>0</v>
      </c>
      <c r="X39" s="8">
        <f>VLOOKUP(A39,[1]TDSheet!$A:$L,12,0)</f>
        <v>0</v>
      </c>
      <c r="Z39" s="8">
        <f t="shared" si="15"/>
        <v>30</v>
      </c>
      <c r="AA39" s="22">
        <f>VLOOKUP(A39,[1]TDSheet!$A:$W,23,0)</f>
        <v>5</v>
      </c>
      <c r="AB39" s="23">
        <v>6</v>
      </c>
      <c r="AC39" s="8">
        <f t="shared" si="9"/>
        <v>30</v>
      </c>
    </row>
    <row r="40" spans="1:29" ht="11.1" customHeight="1" outlineLevel="1" x14ac:dyDescent="0.2">
      <c r="A40" s="10" t="s">
        <v>48</v>
      </c>
      <c r="B40" s="10" t="s">
        <v>11</v>
      </c>
      <c r="C40" s="6">
        <v>336</v>
      </c>
      <c r="D40" s="6"/>
      <c r="E40" s="6">
        <v>85</v>
      </c>
      <c r="F40" s="6">
        <v>237</v>
      </c>
      <c r="G40" s="22">
        <f>VLOOKUP(A40,[1]TDSheet!$A:$G,7,0)</f>
        <v>0.7</v>
      </c>
      <c r="H40" s="38">
        <f>VLOOKUP(A40,[2]Лист1!$A:$G,7,0)</f>
        <v>180</v>
      </c>
      <c r="J40" s="8">
        <f>VLOOKUP(A40,[3]TDSheet!$A:$Q,4,0)</f>
        <v>76</v>
      </c>
      <c r="K40" s="8">
        <f t="shared" si="5"/>
        <v>9</v>
      </c>
      <c r="N40" s="8">
        <f t="shared" si="6"/>
        <v>17</v>
      </c>
      <c r="O40" s="42">
        <f>VLOOKUP(A40,[4]TDSheet!$A:$O,15,0)</f>
        <v>250</v>
      </c>
      <c r="P40" s="30">
        <f t="shared" si="12"/>
        <v>188</v>
      </c>
      <c r="Q40" s="36">
        <f t="shared" si="10"/>
        <v>188</v>
      </c>
      <c r="R40" s="32"/>
      <c r="T40" s="8">
        <f t="shared" si="14"/>
        <v>25</v>
      </c>
      <c r="U40" s="8">
        <f t="shared" si="8"/>
        <v>13.941176470588236</v>
      </c>
      <c r="V40" s="8">
        <f>VLOOKUP(A40,[1]TDSheet!$A:$S,19,0)</f>
        <v>18.600000000000001</v>
      </c>
      <c r="W40" s="8">
        <f>VLOOKUP(A40,[1]TDSheet!$A:$T,20,0)</f>
        <v>35.200000000000003</v>
      </c>
      <c r="X40" s="8">
        <f>VLOOKUP(A40,[1]TDSheet!$A:$L,12,0)</f>
        <v>12</v>
      </c>
      <c r="Z40" s="8">
        <f t="shared" si="15"/>
        <v>131.6</v>
      </c>
      <c r="AA40" s="22">
        <f>VLOOKUP(A40,[1]TDSheet!$A:$W,23,0)</f>
        <v>8</v>
      </c>
      <c r="AB40" s="23">
        <v>24</v>
      </c>
      <c r="AC40" s="8">
        <f t="shared" si="9"/>
        <v>134.39999999999998</v>
      </c>
    </row>
    <row r="41" spans="1:29" ht="21.95" customHeight="1" outlineLevel="1" x14ac:dyDescent="0.2">
      <c r="A41" s="10" t="s">
        <v>49</v>
      </c>
      <c r="B41" s="10" t="s">
        <v>11</v>
      </c>
      <c r="C41" s="6">
        <v>349</v>
      </c>
      <c r="D41" s="6"/>
      <c r="E41" s="27">
        <f>21+E63</f>
        <v>33</v>
      </c>
      <c r="F41" s="27">
        <f>314+F63</f>
        <v>210</v>
      </c>
      <c r="G41" s="22">
        <f>VLOOKUP(A41,[1]TDSheet!$A:$G,7,0)</f>
        <v>0.9</v>
      </c>
      <c r="H41" s="38">
        <f>VLOOKUP(A41,[2]Лист1!$A:$G,7,0)</f>
        <v>180</v>
      </c>
      <c r="J41" s="8">
        <f>VLOOKUP(A41,[3]TDSheet!$A:$Q,4,0)</f>
        <v>21</v>
      </c>
      <c r="K41" s="8">
        <f t="shared" si="5"/>
        <v>12</v>
      </c>
      <c r="N41" s="8">
        <f t="shared" si="6"/>
        <v>6.6</v>
      </c>
      <c r="O41" s="42">
        <f>VLOOKUP(A41,[4]TDSheet!$A:$O,15,0)</f>
        <v>0</v>
      </c>
      <c r="P41" s="30"/>
      <c r="Q41" s="36">
        <f t="shared" si="10"/>
        <v>0</v>
      </c>
      <c r="R41" s="32"/>
      <c r="T41" s="8">
        <f t="shared" si="14"/>
        <v>31.81818181818182</v>
      </c>
      <c r="U41" s="8">
        <f t="shared" si="8"/>
        <v>31.81818181818182</v>
      </c>
      <c r="V41" s="8">
        <f>VLOOKUP(A41,[1]TDSheet!$A:$S,19,0)</f>
        <v>13</v>
      </c>
      <c r="W41" s="8">
        <f>VLOOKUP(A41,[1]TDSheet!$A:$T,20,0)</f>
        <v>6.8</v>
      </c>
      <c r="X41" s="8">
        <f>VLOOKUP(A41,[1]TDSheet!$A:$L,12,0)</f>
        <v>1.5</v>
      </c>
      <c r="Y41" s="26" t="str">
        <f>VLOOKUP(A41,[1]TDSheet!$A:$U,21,0)</f>
        <v>необходимо увеличить продажи</v>
      </c>
      <c r="Z41" s="8">
        <f t="shared" si="15"/>
        <v>0</v>
      </c>
      <c r="AA41" s="22">
        <f>VLOOKUP(A41,[1]TDSheet!$A:$W,23,0)</f>
        <v>8</v>
      </c>
      <c r="AB41" s="23">
        <f t="shared" si="11"/>
        <v>0</v>
      </c>
      <c r="AC41" s="8">
        <f t="shared" si="9"/>
        <v>0</v>
      </c>
    </row>
    <row r="42" spans="1:29" ht="11.1" customHeight="1" outlineLevel="1" x14ac:dyDescent="0.2">
      <c r="A42" s="10" t="s">
        <v>50</v>
      </c>
      <c r="B42" s="10" t="s">
        <v>11</v>
      </c>
      <c r="C42" s="6">
        <v>109</v>
      </c>
      <c r="D42" s="6"/>
      <c r="E42" s="6">
        <v>5</v>
      </c>
      <c r="F42" s="6">
        <v>104</v>
      </c>
      <c r="G42" s="22">
        <f>VLOOKUP(A42,[1]TDSheet!$A:$G,7,0)</f>
        <v>0.43</v>
      </c>
      <c r="H42" s="38">
        <f>VLOOKUP(A42,[2]Лист1!$A:$G,7,0)</f>
        <v>180</v>
      </c>
      <c r="J42" s="8">
        <f>VLOOKUP(A42,[3]TDSheet!$A:$Q,4,0)</f>
        <v>5</v>
      </c>
      <c r="K42" s="8">
        <f t="shared" si="5"/>
        <v>0</v>
      </c>
      <c r="N42" s="8">
        <f t="shared" si="6"/>
        <v>1</v>
      </c>
      <c r="O42" s="42">
        <f>VLOOKUP(A42,[4]TDSheet!$A:$O,15,0)</f>
        <v>0</v>
      </c>
      <c r="P42" s="30"/>
      <c r="Q42" s="36">
        <f t="shared" si="10"/>
        <v>0</v>
      </c>
      <c r="R42" s="32"/>
      <c r="T42" s="8">
        <f t="shared" si="14"/>
        <v>104</v>
      </c>
      <c r="U42" s="8">
        <f t="shared" si="8"/>
        <v>104</v>
      </c>
      <c r="V42" s="8">
        <f>VLOOKUP(A42,[1]TDSheet!$A:$S,19,0)</f>
        <v>2.2000000000000002</v>
      </c>
      <c r="W42" s="8">
        <f>VLOOKUP(A42,[1]TDSheet!$A:$T,20,0)</f>
        <v>1.2</v>
      </c>
      <c r="X42" s="8">
        <f>VLOOKUP(A42,[1]TDSheet!$A:$L,12,0)</f>
        <v>0.5</v>
      </c>
      <c r="Y42" s="26" t="str">
        <f>VLOOKUP(A42,[1]TDSheet!$A:$U,21,0)</f>
        <v>необходимо увеличить продажи</v>
      </c>
      <c r="Z42" s="8">
        <f t="shared" si="15"/>
        <v>0</v>
      </c>
      <c r="AA42" s="22">
        <f>VLOOKUP(A42,[1]TDSheet!$A:$W,23,0)</f>
        <v>16</v>
      </c>
      <c r="AB42" s="23">
        <f t="shared" si="11"/>
        <v>0</v>
      </c>
      <c r="AC42" s="8">
        <f t="shared" si="9"/>
        <v>0</v>
      </c>
    </row>
    <row r="43" spans="1:29" ht="21.95" customHeight="1" outlineLevel="1" x14ac:dyDescent="0.2">
      <c r="A43" s="10" t="s">
        <v>51</v>
      </c>
      <c r="B43" s="10" t="s">
        <v>11</v>
      </c>
      <c r="C43" s="6">
        <v>150</v>
      </c>
      <c r="D43" s="6"/>
      <c r="E43" s="6">
        <v>8</v>
      </c>
      <c r="F43" s="6">
        <v>141</v>
      </c>
      <c r="G43" s="22">
        <f>VLOOKUP(A43,[1]TDSheet!$A:$G,7,0)</f>
        <v>0.9</v>
      </c>
      <c r="H43" s="38">
        <f>VLOOKUP(A43,[2]Лист1!$A:$G,7,0)</f>
        <v>180</v>
      </c>
      <c r="J43" s="8">
        <f>VLOOKUP(A43,[3]TDSheet!$A:$Q,4,0)</f>
        <v>8</v>
      </c>
      <c r="K43" s="8">
        <f t="shared" si="5"/>
        <v>0</v>
      </c>
      <c r="N43" s="8">
        <f t="shared" si="6"/>
        <v>1.6</v>
      </c>
      <c r="O43" s="42">
        <f>VLOOKUP(A43,[4]TDSheet!$A:$O,15,0)</f>
        <v>0</v>
      </c>
      <c r="P43" s="30"/>
      <c r="Q43" s="36">
        <f t="shared" si="10"/>
        <v>0</v>
      </c>
      <c r="R43" s="32"/>
      <c r="T43" s="8">
        <f t="shared" si="14"/>
        <v>88.125</v>
      </c>
      <c r="U43" s="8">
        <f t="shared" si="8"/>
        <v>88.125</v>
      </c>
      <c r="V43" s="8">
        <f>VLOOKUP(A43,[1]TDSheet!$A:$S,19,0)</f>
        <v>2.8</v>
      </c>
      <c r="W43" s="8">
        <f>VLOOKUP(A43,[1]TDSheet!$A:$T,20,0)</f>
        <v>3</v>
      </c>
      <c r="X43" s="8">
        <f>VLOOKUP(A43,[1]TDSheet!$A:$L,12,0)</f>
        <v>1.25</v>
      </c>
      <c r="Y43" s="26" t="str">
        <f>VLOOKUP(A43,[1]TDSheet!$A:$U,21,0)</f>
        <v>необходимо увеличить продажи</v>
      </c>
      <c r="Z43" s="8">
        <f t="shared" si="15"/>
        <v>0</v>
      </c>
      <c r="AA43" s="22">
        <f>VLOOKUP(A43,[1]TDSheet!$A:$W,23,0)</f>
        <v>8</v>
      </c>
      <c r="AB43" s="23">
        <f t="shared" si="11"/>
        <v>0</v>
      </c>
      <c r="AC43" s="8">
        <f t="shared" si="9"/>
        <v>0</v>
      </c>
    </row>
    <row r="44" spans="1:29" ht="21.95" customHeight="1" outlineLevel="1" x14ac:dyDescent="0.2">
      <c r="A44" s="10" t="s">
        <v>52</v>
      </c>
      <c r="B44" s="10" t="s">
        <v>11</v>
      </c>
      <c r="C44" s="6">
        <v>181</v>
      </c>
      <c r="D44" s="6"/>
      <c r="E44" s="6">
        <v>13</v>
      </c>
      <c r="F44" s="6">
        <v>168</v>
      </c>
      <c r="G44" s="22">
        <f>VLOOKUP(A44,[1]TDSheet!$A:$G,7,0)</f>
        <v>0.43</v>
      </c>
      <c r="H44" s="38">
        <f>VLOOKUP(A44,[2]Лист1!$A:$G,7,0)</f>
        <v>180</v>
      </c>
      <c r="J44" s="8">
        <f>VLOOKUP(A44,[3]TDSheet!$A:$Q,4,0)</f>
        <v>13</v>
      </c>
      <c r="K44" s="8">
        <f t="shared" si="5"/>
        <v>0</v>
      </c>
      <c r="N44" s="8">
        <f t="shared" si="6"/>
        <v>2.6</v>
      </c>
      <c r="O44" s="42">
        <f>VLOOKUP(A44,[4]TDSheet!$A:$O,15,0)</f>
        <v>0</v>
      </c>
      <c r="P44" s="30"/>
      <c r="Q44" s="36">
        <f t="shared" si="10"/>
        <v>0</v>
      </c>
      <c r="R44" s="32"/>
      <c r="T44" s="8">
        <f t="shared" si="14"/>
        <v>64.615384615384613</v>
      </c>
      <c r="U44" s="8">
        <f t="shared" si="8"/>
        <v>64.615384615384613</v>
      </c>
      <c r="V44" s="8">
        <f>VLOOKUP(A44,[1]TDSheet!$A:$S,19,0)</f>
        <v>0</v>
      </c>
      <c r="W44" s="8">
        <f>VLOOKUP(A44,[1]TDSheet!$A:$T,20,0)</f>
        <v>1.4</v>
      </c>
      <c r="X44" s="8">
        <f>VLOOKUP(A44,[1]TDSheet!$A:$L,12,0)</f>
        <v>1</v>
      </c>
      <c r="Y44" s="26" t="s">
        <v>88</v>
      </c>
      <c r="Z44" s="8">
        <f t="shared" si="15"/>
        <v>0</v>
      </c>
      <c r="AA44" s="22">
        <f>VLOOKUP(A44,[1]TDSheet!$A:$W,23,0)</f>
        <v>16</v>
      </c>
      <c r="AB44" s="23">
        <f t="shared" si="11"/>
        <v>0</v>
      </c>
      <c r="AC44" s="8">
        <f t="shared" si="9"/>
        <v>0</v>
      </c>
    </row>
    <row r="45" spans="1:29" ht="11.1" customHeight="1" outlineLevel="1" x14ac:dyDescent="0.2">
      <c r="A45" s="10" t="s">
        <v>53</v>
      </c>
      <c r="B45" s="10" t="s">
        <v>11</v>
      </c>
      <c r="C45" s="6">
        <v>266</v>
      </c>
      <c r="D45" s="6"/>
      <c r="E45" s="6">
        <v>44</v>
      </c>
      <c r="F45" s="6">
        <v>216</v>
      </c>
      <c r="G45" s="22">
        <f>VLOOKUP(A45,[1]TDSheet!$A:$G,7,0)</f>
        <v>1</v>
      </c>
      <c r="H45" s="38">
        <f>VLOOKUP(A45,[2]Лист1!$A:$G,7,0)</f>
        <v>180</v>
      </c>
      <c r="J45" s="8">
        <f>VLOOKUP(A45,[3]TDSheet!$A:$Q,4,0)</f>
        <v>44</v>
      </c>
      <c r="K45" s="8">
        <f t="shared" si="5"/>
        <v>0</v>
      </c>
      <c r="N45" s="8">
        <f t="shared" si="6"/>
        <v>8.8000000000000007</v>
      </c>
      <c r="O45" s="42">
        <f>VLOOKUP(A45,[4]TDSheet!$A:$O,15,0)</f>
        <v>120</v>
      </c>
      <c r="P45" s="30"/>
      <c r="Q45" s="43">
        <v>120</v>
      </c>
      <c r="R45" s="32"/>
      <c r="T45" s="8">
        <f t="shared" si="14"/>
        <v>38.18181818181818</v>
      </c>
      <c r="U45" s="8">
        <f t="shared" si="8"/>
        <v>24.545454545454543</v>
      </c>
      <c r="V45" s="8">
        <f>VLOOKUP(A45,[1]TDSheet!$A:$S,19,0)</f>
        <v>8.1999999999999993</v>
      </c>
      <c r="W45" s="8">
        <f>VLOOKUP(A45,[1]TDSheet!$A:$T,20,0)</f>
        <v>7</v>
      </c>
      <c r="X45" s="8">
        <f>VLOOKUP(A45,[1]TDSheet!$A:$L,12,0)</f>
        <v>3.5</v>
      </c>
      <c r="Z45" s="8">
        <f t="shared" si="15"/>
        <v>120</v>
      </c>
      <c r="AA45" s="22">
        <f>VLOOKUP(A45,[1]TDSheet!$A:$W,23,0)</f>
        <v>5</v>
      </c>
      <c r="AB45" s="23">
        <v>24</v>
      </c>
      <c r="AC45" s="8">
        <f t="shared" si="9"/>
        <v>120</v>
      </c>
    </row>
    <row r="46" spans="1:29" ht="11.1" customHeight="1" outlineLevel="1" x14ac:dyDescent="0.2">
      <c r="A46" s="10" t="s">
        <v>54</v>
      </c>
      <c r="B46" s="10" t="s">
        <v>14</v>
      </c>
      <c r="C46" s="6">
        <v>39</v>
      </c>
      <c r="D46" s="6"/>
      <c r="E46" s="6"/>
      <c r="F46" s="6">
        <v>39</v>
      </c>
      <c r="G46" s="22">
        <f>VLOOKUP(A46,[1]TDSheet!$A:$G,7,0)</f>
        <v>1</v>
      </c>
      <c r="H46" s="38">
        <f>VLOOKUP(A46,[2]Лист1!$A:$G,7,0)</f>
        <v>180</v>
      </c>
      <c r="K46" s="8">
        <f t="shared" si="5"/>
        <v>0</v>
      </c>
      <c r="N46" s="8">
        <f t="shared" si="6"/>
        <v>0</v>
      </c>
      <c r="O46" s="42">
        <f>VLOOKUP(A46,[4]TDSheet!$A:$O,15,0)</f>
        <v>0</v>
      </c>
      <c r="P46" s="30"/>
      <c r="Q46" s="36">
        <f t="shared" si="10"/>
        <v>0</v>
      </c>
      <c r="R46" s="32"/>
      <c r="T46" s="8" t="e">
        <f t="shared" si="14"/>
        <v>#DIV/0!</v>
      </c>
      <c r="U46" s="8" t="e">
        <f t="shared" si="8"/>
        <v>#DIV/0!</v>
      </c>
      <c r="V46" s="8">
        <f>VLOOKUP(A46,[1]TDSheet!$A:$S,19,0)</f>
        <v>5.5</v>
      </c>
      <c r="W46" s="8">
        <f>VLOOKUP(A46,[1]TDSheet!$A:$T,20,0)</f>
        <v>0</v>
      </c>
      <c r="X46" s="8">
        <f>VLOOKUP(A46,[1]TDSheet!$A:$L,12,0)</f>
        <v>0</v>
      </c>
      <c r="Y46" s="26" t="str">
        <f>VLOOKUP(A46,[1]TDSheet!$A:$U,21,0)</f>
        <v>необходимо увеличить продажи</v>
      </c>
      <c r="Z46" s="8">
        <f t="shared" si="15"/>
        <v>0</v>
      </c>
      <c r="AA46" s="22">
        <f>VLOOKUP(A46,[1]TDSheet!$A:$W,23,0)</f>
        <v>5.5</v>
      </c>
      <c r="AB46" s="23">
        <f t="shared" si="11"/>
        <v>0</v>
      </c>
      <c r="AC46" s="8">
        <f t="shared" si="9"/>
        <v>0</v>
      </c>
    </row>
    <row r="47" spans="1:29" ht="11.1" customHeight="1" outlineLevel="1" x14ac:dyDescent="0.2">
      <c r="A47" s="10" t="s">
        <v>55</v>
      </c>
      <c r="B47" s="10" t="s">
        <v>11</v>
      </c>
      <c r="C47" s="6">
        <v>60</v>
      </c>
      <c r="D47" s="6"/>
      <c r="E47" s="6"/>
      <c r="F47" s="6">
        <v>60</v>
      </c>
      <c r="G47" s="22">
        <f>VLOOKUP(A47,[1]TDSheet!$A:$G,7,0)</f>
        <v>0.33</v>
      </c>
      <c r="H47" s="38">
        <f>VLOOKUP(A47,[2]Лист1!$A:$G,7,0)</f>
        <v>365</v>
      </c>
      <c r="K47" s="8">
        <f t="shared" si="5"/>
        <v>0</v>
      </c>
      <c r="N47" s="8">
        <f t="shared" si="6"/>
        <v>0</v>
      </c>
      <c r="O47" s="42">
        <f>VLOOKUP(A47,[4]TDSheet!$A:$O,15,0)</f>
        <v>0</v>
      </c>
      <c r="P47" s="30"/>
      <c r="Q47" s="36">
        <f t="shared" si="10"/>
        <v>0</v>
      </c>
      <c r="R47" s="32"/>
      <c r="T47" s="8" t="e">
        <f t="shared" si="14"/>
        <v>#DIV/0!</v>
      </c>
      <c r="U47" s="8" t="e">
        <f t="shared" si="8"/>
        <v>#DIV/0!</v>
      </c>
      <c r="V47" s="8">
        <f>VLOOKUP(A47,[1]TDSheet!$A:$S,19,0)</f>
        <v>0</v>
      </c>
      <c r="W47" s="8">
        <f>VLOOKUP(A47,[1]TDSheet!$A:$T,20,0)</f>
        <v>0</v>
      </c>
      <c r="X47" s="8">
        <f>VLOOKUP(A47,[1]TDSheet!$A:$L,12,0)</f>
        <v>0</v>
      </c>
      <c r="Y47" s="26" t="str">
        <f>VLOOKUP(A47,[1]TDSheet!$A:$U,21,0)</f>
        <v>необходимо увеличить продажи</v>
      </c>
      <c r="Z47" s="8">
        <f t="shared" si="15"/>
        <v>0</v>
      </c>
      <c r="AA47" s="22">
        <f>VLOOKUP(A47,[1]TDSheet!$A:$W,23,0)</f>
        <v>6</v>
      </c>
      <c r="AB47" s="23">
        <f t="shared" si="11"/>
        <v>0</v>
      </c>
      <c r="AC47" s="8">
        <f t="shared" si="9"/>
        <v>0</v>
      </c>
    </row>
    <row r="48" spans="1:29" ht="11.1" customHeight="1" outlineLevel="1" x14ac:dyDescent="0.2">
      <c r="A48" s="10" t="s">
        <v>56</v>
      </c>
      <c r="B48" s="10" t="s">
        <v>14</v>
      </c>
      <c r="C48" s="6">
        <v>35.299999999999997</v>
      </c>
      <c r="D48" s="6"/>
      <c r="E48" s="6"/>
      <c r="F48" s="6">
        <v>32.299999999999997</v>
      </c>
      <c r="G48" s="22">
        <f>VLOOKUP(A48,[1]TDSheet!$A:$G,7,0)</f>
        <v>1</v>
      </c>
      <c r="H48" s="38">
        <f>VLOOKUP(A48,[2]Лист1!$A:$G,7,0)</f>
        <v>180</v>
      </c>
      <c r="K48" s="8">
        <f t="shared" si="5"/>
        <v>0</v>
      </c>
      <c r="N48" s="8">
        <f t="shared" si="6"/>
        <v>0</v>
      </c>
      <c r="O48" s="42">
        <f>VLOOKUP(A48,[4]TDSheet!$A:$O,15,0)</f>
        <v>0</v>
      </c>
      <c r="P48" s="30"/>
      <c r="Q48" s="36">
        <f t="shared" si="10"/>
        <v>0</v>
      </c>
      <c r="R48" s="32"/>
      <c r="T48" s="8" t="e">
        <f t="shared" si="14"/>
        <v>#DIV/0!</v>
      </c>
      <c r="U48" s="8" t="e">
        <f t="shared" si="8"/>
        <v>#DIV/0!</v>
      </c>
      <c r="V48" s="8">
        <f>VLOOKUP(A48,[1]TDSheet!$A:$S,19,0)</f>
        <v>0.6</v>
      </c>
      <c r="W48" s="8">
        <f>VLOOKUP(A48,[1]TDSheet!$A:$T,20,0)</f>
        <v>0</v>
      </c>
      <c r="X48" s="8">
        <f>VLOOKUP(A48,[1]TDSheet!$A:$L,12,0)</f>
        <v>0</v>
      </c>
      <c r="Y48" s="26" t="str">
        <f>VLOOKUP(A48,[1]TDSheet!$A:$U,21,0)</f>
        <v>необходимо увеличить продажи</v>
      </c>
      <c r="Z48" s="8">
        <f t="shared" si="15"/>
        <v>0</v>
      </c>
      <c r="AA48" s="22">
        <f>VLOOKUP(A48,[1]TDSheet!$A:$W,23,0)</f>
        <v>3</v>
      </c>
      <c r="AB48" s="23">
        <f t="shared" si="11"/>
        <v>0</v>
      </c>
      <c r="AC48" s="8">
        <f t="shared" si="9"/>
        <v>0</v>
      </c>
    </row>
    <row r="49" spans="1:29" ht="11.1" customHeight="1" outlineLevel="1" x14ac:dyDescent="0.2">
      <c r="A49" s="10" t="s">
        <v>57</v>
      </c>
      <c r="B49" s="10" t="s">
        <v>11</v>
      </c>
      <c r="C49" s="6">
        <v>-16</v>
      </c>
      <c r="D49" s="6">
        <v>139</v>
      </c>
      <c r="E49" s="6">
        <v>3</v>
      </c>
      <c r="F49" s="6"/>
      <c r="G49" s="22">
        <f>VLOOKUP(A49,[1]TDSheet!$A:$G,7,0)</f>
        <v>0.25</v>
      </c>
      <c r="H49" s="38">
        <f>VLOOKUP(A49,[2]Лист1!$A:$G,7,0)</f>
        <v>180</v>
      </c>
      <c r="J49" s="8">
        <f>VLOOKUP(A49,[3]TDSheet!$A:$Q,4,0)</f>
        <v>37</v>
      </c>
      <c r="K49" s="8">
        <f t="shared" si="5"/>
        <v>-34</v>
      </c>
      <c r="N49" s="8">
        <f t="shared" si="6"/>
        <v>0.6</v>
      </c>
      <c r="O49" s="42">
        <f>VLOOKUP(A49,[4]TDSheet!$A:$O,15,0)</f>
        <v>1500</v>
      </c>
      <c r="P49" s="31">
        <v>500</v>
      </c>
      <c r="Q49" s="36">
        <v>600</v>
      </c>
      <c r="R49" s="32">
        <v>700</v>
      </c>
      <c r="S49" s="29" t="s">
        <v>89</v>
      </c>
      <c r="T49" s="8">
        <f t="shared" si="14"/>
        <v>1000</v>
      </c>
      <c r="U49" s="8">
        <f t="shared" si="8"/>
        <v>0</v>
      </c>
      <c r="V49" s="8">
        <f>VLOOKUP(A49,[1]TDSheet!$A:$S,19,0)</f>
        <v>21.8</v>
      </c>
      <c r="W49" s="8">
        <f>VLOOKUP(A49,[1]TDSheet!$A:$T,20,0)</f>
        <v>44.6</v>
      </c>
      <c r="X49" s="8">
        <f>VLOOKUP(A49,[1]TDSheet!$A:$L,12,0)</f>
        <v>18</v>
      </c>
      <c r="Z49" s="8">
        <f t="shared" si="15"/>
        <v>150</v>
      </c>
      <c r="AA49" s="22">
        <f>VLOOKUP(A49,[1]TDSheet!$A:$W,23,0)</f>
        <v>12</v>
      </c>
      <c r="AB49" s="23">
        <v>50</v>
      </c>
      <c r="AC49" s="8">
        <f t="shared" si="9"/>
        <v>150</v>
      </c>
    </row>
    <row r="50" spans="1:29" ht="11.1" customHeight="1" outlineLevel="1" x14ac:dyDescent="0.2">
      <c r="A50" s="10" t="s">
        <v>58</v>
      </c>
      <c r="B50" s="10" t="s">
        <v>11</v>
      </c>
      <c r="C50" s="6">
        <v>-11</v>
      </c>
      <c r="D50" s="6">
        <v>41</v>
      </c>
      <c r="E50" s="6"/>
      <c r="F50" s="6"/>
      <c r="G50" s="22">
        <f>VLOOKUP(A50,[1]TDSheet!$A:$G,7,0)</f>
        <v>0.3</v>
      </c>
      <c r="H50" s="38">
        <f>VLOOKUP(A50,[2]Лист1!$A:$G,7,0)</f>
        <v>180</v>
      </c>
      <c r="J50" s="8">
        <f>VLOOKUP(A50,[3]TDSheet!$A:$Q,4,0)</f>
        <v>10</v>
      </c>
      <c r="K50" s="8">
        <f t="shared" si="5"/>
        <v>-10</v>
      </c>
      <c r="N50" s="8">
        <f t="shared" si="6"/>
        <v>0</v>
      </c>
      <c r="O50" s="42">
        <f>VLOOKUP(A50,[4]TDSheet!$A:$O,15,0)</f>
        <v>800</v>
      </c>
      <c r="P50" s="31">
        <v>300</v>
      </c>
      <c r="Q50" s="36">
        <f t="shared" si="10"/>
        <v>300</v>
      </c>
      <c r="R50" s="32"/>
      <c r="T50" s="8" t="e">
        <f t="shared" si="14"/>
        <v>#DIV/0!</v>
      </c>
      <c r="U50" s="8" t="e">
        <f t="shared" si="8"/>
        <v>#DIV/0!</v>
      </c>
      <c r="V50" s="8">
        <f>VLOOKUP(A50,[1]TDSheet!$A:$S,19,0)</f>
        <v>11.2</v>
      </c>
      <c r="W50" s="8">
        <f>VLOOKUP(A50,[1]TDSheet!$A:$T,20,0)</f>
        <v>23</v>
      </c>
      <c r="X50" s="8">
        <f>VLOOKUP(A50,[1]TDSheet!$A:$L,12,0)</f>
        <v>5.75</v>
      </c>
      <c r="Z50" s="8">
        <f t="shared" si="15"/>
        <v>90</v>
      </c>
      <c r="AA50" s="22">
        <f>VLOOKUP(A50,[1]TDSheet!$A:$W,23,0)</f>
        <v>12</v>
      </c>
      <c r="AB50" s="23">
        <v>25</v>
      </c>
      <c r="AC50" s="8">
        <f t="shared" si="9"/>
        <v>90</v>
      </c>
    </row>
    <row r="51" spans="1:29" ht="11.1" customHeight="1" outlineLevel="1" x14ac:dyDescent="0.2">
      <c r="A51" s="10" t="s">
        <v>59</v>
      </c>
      <c r="B51" s="10" t="s">
        <v>11</v>
      </c>
      <c r="C51" s="6">
        <v>21</v>
      </c>
      <c r="D51" s="6">
        <v>49</v>
      </c>
      <c r="E51" s="6"/>
      <c r="F51" s="6"/>
      <c r="G51" s="22">
        <f>VLOOKUP(A51,[1]TDSheet!$A:$G,7,0)</f>
        <v>0.3</v>
      </c>
      <c r="H51" s="38">
        <f>VLOOKUP(A51,[2]Лист1!$A:$G,7,0)</f>
        <v>180</v>
      </c>
      <c r="J51" s="8">
        <f>VLOOKUP(A51,[3]TDSheet!$A:$Q,4,0)</f>
        <v>88</v>
      </c>
      <c r="K51" s="8">
        <f t="shared" si="5"/>
        <v>-88</v>
      </c>
      <c r="N51" s="8">
        <f t="shared" si="6"/>
        <v>0</v>
      </c>
      <c r="O51" s="42">
        <f>VLOOKUP(A51,[4]TDSheet!$A:$O,15,0)</f>
        <v>600</v>
      </c>
      <c r="P51" s="31">
        <v>200</v>
      </c>
      <c r="Q51" s="36">
        <f t="shared" si="10"/>
        <v>200</v>
      </c>
      <c r="R51" s="32"/>
      <c r="T51" s="8" t="e">
        <f t="shared" si="14"/>
        <v>#DIV/0!</v>
      </c>
      <c r="U51" s="8" t="e">
        <f t="shared" si="8"/>
        <v>#DIV/0!</v>
      </c>
      <c r="V51" s="8">
        <f>VLOOKUP(A51,[1]TDSheet!$A:$S,19,0)</f>
        <v>9</v>
      </c>
      <c r="W51" s="8">
        <f>VLOOKUP(A51,[1]TDSheet!$A:$T,20,0)</f>
        <v>17.600000000000001</v>
      </c>
      <c r="X51" s="8">
        <f>VLOOKUP(A51,[1]TDSheet!$A:$L,12,0)</f>
        <v>0.75</v>
      </c>
      <c r="Z51" s="8">
        <f t="shared" si="15"/>
        <v>60</v>
      </c>
      <c r="AA51" s="22">
        <f>VLOOKUP(A51,[1]TDSheet!$A:$W,23,0)</f>
        <v>12</v>
      </c>
      <c r="AB51" s="23">
        <v>16</v>
      </c>
      <c r="AC51" s="8">
        <f t="shared" si="9"/>
        <v>57.599999999999994</v>
      </c>
    </row>
    <row r="52" spans="1:29" ht="11.1" customHeight="1" outlineLevel="1" x14ac:dyDescent="0.2">
      <c r="A52" s="10" t="s">
        <v>60</v>
      </c>
      <c r="B52" s="10" t="s">
        <v>14</v>
      </c>
      <c r="C52" s="6">
        <v>82.8</v>
      </c>
      <c r="D52" s="6"/>
      <c r="E52" s="6"/>
      <c r="F52" s="6">
        <v>82.8</v>
      </c>
      <c r="G52" s="22">
        <f>VLOOKUP(A52,[1]TDSheet!$A:$G,7,0)</f>
        <v>1</v>
      </c>
      <c r="H52" s="38">
        <f>VLOOKUP(A52,[2]Лист1!$A:$G,7,0)</f>
        <v>180</v>
      </c>
      <c r="K52" s="8">
        <f t="shared" si="5"/>
        <v>0</v>
      </c>
      <c r="N52" s="8">
        <f t="shared" si="6"/>
        <v>0</v>
      </c>
      <c r="O52" s="42">
        <f>VLOOKUP(A52,[4]TDSheet!$A:$O,15,0)</f>
        <v>0</v>
      </c>
      <c r="P52" s="30"/>
      <c r="Q52" s="36">
        <f t="shared" si="10"/>
        <v>0</v>
      </c>
      <c r="R52" s="32"/>
      <c r="T52" s="8" t="e">
        <f t="shared" si="14"/>
        <v>#DIV/0!</v>
      </c>
      <c r="U52" s="8" t="e">
        <f t="shared" si="8"/>
        <v>#DIV/0!</v>
      </c>
      <c r="V52" s="8">
        <f>VLOOKUP(A52,[1]TDSheet!$A:$S,19,0)</f>
        <v>1.44</v>
      </c>
      <c r="W52" s="8">
        <f>VLOOKUP(A52,[1]TDSheet!$A:$T,20,0)</f>
        <v>0.36</v>
      </c>
      <c r="X52" s="8">
        <f>VLOOKUP(A52,[1]TDSheet!$A:$L,12,0)</f>
        <v>0</v>
      </c>
      <c r="Y52" s="26" t="str">
        <f>VLOOKUP(A52,[1]TDSheet!$A:$U,21,0)</f>
        <v>необходимо увеличить продажи</v>
      </c>
      <c r="Z52" s="8">
        <f t="shared" si="15"/>
        <v>0</v>
      </c>
      <c r="AA52" s="22">
        <f>VLOOKUP(A52,[1]TDSheet!$A:$W,23,0)</f>
        <v>1.8</v>
      </c>
      <c r="AB52" s="23">
        <f t="shared" si="11"/>
        <v>0</v>
      </c>
      <c r="AC52" s="8">
        <f t="shared" si="9"/>
        <v>0</v>
      </c>
    </row>
    <row r="53" spans="1:29" ht="11.1" customHeight="1" outlineLevel="1" x14ac:dyDescent="0.2">
      <c r="A53" s="25" t="s">
        <v>61</v>
      </c>
      <c r="B53" s="10" t="s">
        <v>14</v>
      </c>
      <c r="C53" s="6">
        <v>0.9</v>
      </c>
      <c r="D53" s="6"/>
      <c r="E53" s="6"/>
      <c r="F53" s="6"/>
      <c r="G53" s="22">
        <f>VLOOKUP(A53,[1]TDSheet!$A:$G,7,0)</f>
        <v>0</v>
      </c>
      <c r="H53" s="38">
        <f>VLOOKUP(A53,[2]Лист1!$A:$G,7,0)</f>
        <v>180</v>
      </c>
      <c r="K53" s="8">
        <f t="shared" si="5"/>
        <v>0</v>
      </c>
      <c r="N53" s="8">
        <f t="shared" si="6"/>
        <v>0</v>
      </c>
      <c r="O53" s="42">
        <f>VLOOKUP(A53,[4]TDSheet!$A:$O,15,0)</f>
        <v>0</v>
      </c>
      <c r="P53" s="30"/>
      <c r="Q53" s="36">
        <f t="shared" si="10"/>
        <v>0</v>
      </c>
      <c r="R53" s="32"/>
      <c r="T53" s="8" t="e">
        <f t="shared" si="14"/>
        <v>#DIV/0!</v>
      </c>
      <c r="U53" s="8" t="e">
        <f t="shared" si="8"/>
        <v>#DIV/0!</v>
      </c>
      <c r="V53" s="8">
        <f>VLOOKUP(A53,[1]TDSheet!$A:$S,19,0)</f>
        <v>0</v>
      </c>
      <c r="W53" s="8">
        <f>VLOOKUP(A53,[1]TDSheet!$A:$T,20,0)</f>
        <v>0</v>
      </c>
      <c r="X53" s="8">
        <f>VLOOKUP(A53,[1]TDSheet!$A:$L,12,0)</f>
        <v>0</v>
      </c>
      <c r="Y53" s="24" t="str">
        <f>VLOOKUP(A53,[1]TDSheet!$A:$U,21,0)</f>
        <v>устар.</v>
      </c>
      <c r="Z53" s="8">
        <f t="shared" si="15"/>
        <v>0</v>
      </c>
      <c r="AA53" s="22">
        <f>VLOOKUP(A53,[1]TDSheet!$A:$W,23,0)</f>
        <v>1.8</v>
      </c>
      <c r="AB53" s="23">
        <f t="shared" si="11"/>
        <v>0</v>
      </c>
      <c r="AC53" s="8">
        <f t="shared" si="9"/>
        <v>0</v>
      </c>
    </row>
    <row r="54" spans="1:29" ht="11.1" customHeight="1" outlineLevel="1" x14ac:dyDescent="0.2">
      <c r="A54" s="10" t="s">
        <v>62</v>
      </c>
      <c r="B54" s="10" t="s">
        <v>11</v>
      </c>
      <c r="C54" s="6">
        <v>28</v>
      </c>
      <c r="D54" s="6"/>
      <c r="E54" s="6">
        <v>2</v>
      </c>
      <c r="F54" s="6">
        <v>26</v>
      </c>
      <c r="G54" s="22">
        <f>VLOOKUP(A54,[1]TDSheet!$A:$G,7,0)</f>
        <v>0.2</v>
      </c>
      <c r="H54" s="38">
        <f>VLOOKUP(A54,[2]Лист1!$A:$G,7,0)</f>
        <v>365</v>
      </c>
      <c r="J54" s="8">
        <f>VLOOKUP(A54,[3]TDSheet!$A:$Q,4,0)</f>
        <v>2</v>
      </c>
      <c r="K54" s="8">
        <f t="shared" si="5"/>
        <v>0</v>
      </c>
      <c r="N54" s="8">
        <f t="shared" si="6"/>
        <v>0.4</v>
      </c>
      <c r="O54" s="42">
        <f>VLOOKUP(A54,[4]TDSheet!$A:$O,15,0)</f>
        <v>0</v>
      </c>
      <c r="P54" s="30"/>
      <c r="Q54" s="36">
        <f t="shared" si="10"/>
        <v>0</v>
      </c>
      <c r="R54" s="32"/>
      <c r="T54" s="8">
        <f t="shared" si="14"/>
        <v>65</v>
      </c>
      <c r="U54" s="8">
        <f t="shared" si="8"/>
        <v>65</v>
      </c>
      <c r="V54" s="8">
        <f>VLOOKUP(A54,[1]TDSheet!$A:$S,19,0)</f>
        <v>1</v>
      </c>
      <c r="W54" s="8">
        <f>VLOOKUP(A54,[1]TDSheet!$A:$T,20,0)</f>
        <v>0.6</v>
      </c>
      <c r="X54" s="8">
        <f>VLOOKUP(A54,[1]TDSheet!$A:$L,12,0)</f>
        <v>0</v>
      </c>
      <c r="Y54" s="26" t="str">
        <f>VLOOKUP(A54,[1]TDSheet!$A:$U,21,0)</f>
        <v>необходимо увеличить продажи</v>
      </c>
      <c r="Z54" s="8">
        <f t="shared" si="15"/>
        <v>0</v>
      </c>
      <c r="AA54" s="22">
        <f>VLOOKUP(A54,[1]TDSheet!$A:$W,23,0)</f>
        <v>6</v>
      </c>
      <c r="AB54" s="23">
        <f t="shared" si="11"/>
        <v>0</v>
      </c>
      <c r="AC54" s="8">
        <f t="shared" si="9"/>
        <v>0</v>
      </c>
    </row>
    <row r="55" spans="1:29" ht="11.1" customHeight="1" outlineLevel="1" x14ac:dyDescent="0.2">
      <c r="A55" s="10" t="s">
        <v>63</v>
      </c>
      <c r="B55" s="10" t="s">
        <v>11</v>
      </c>
      <c r="C55" s="6">
        <v>27</v>
      </c>
      <c r="D55" s="6">
        <v>1</v>
      </c>
      <c r="E55" s="6">
        <v>3</v>
      </c>
      <c r="F55" s="6">
        <v>24</v>
      </c>
      <c r="G55" s="22">
        <f>VLOOKUP(A55,[1]TDSheet!$A:$G,7,0)</f>
        <v>0.2</v>
      </c>
      <c r="H55" s="38">
        <f>VLOOKUP(A55,[2]Лист1!$A:$G,7,0)</f>
        <v>365</v>
      </c>
      <c r="J55" s="8">
        <f>VLOOKUP(A55,[3]TDSheet!$A:$Q,4,0)</f>
        <v>4</v>
      </c>
      <c r="K55" s="8">
        <f t="shared" si="5"/>
        <v>-1</v>
      </c>
      <c r="N55" s="8">
        <f t="shared" si="6"/>
        <v>0.6</v>
      </c>
      <c r="O55" s="42">
        <f>VLOOKUP(A55,[4]TDSheet!$A:$O,15,0)</f>
        <v>0</v>
      </c>
      <c r="P55" s="30"/>
      <c r="Q55" s="36">
        <f t="shared" si="10"/>
        <v>0</v>
      </c>
      <c r="R55" s="32"/>
      <c r="T55" s="8">
        <f t="shared" si="14"/>
        <v>40</v>
      </c>
      <c r="U55" s="8">
        <f t="shared" si="8"/>
        <v>40</v>
      </c>
      <c r="V55" s="8">
        <f>VLOOKUP(A55,[1]TDSheet!$A:$S,19,0)</f>
        <v>0</v>
      </c>
      <c r="W55" s="8">
        <f>VLOOKUP(A55,[1]TDSheet!$A:$T,20,0)</f>
        <v>0</v>
      </c>
      <c r="X55" s="8">
        <f>VLOOKUP(A55,[1]TDSheet!$A:$L,12,0)</f>
        <v>0.5</v>
      </c>
      <c r="Y55" s="26" t="str">
        <f>VLOOKUP(A55,[1]TDSheet!$A:$U,21,0)</f>
        <v>необходимо увеличить продажи</v>
      </c>
      <c r="Z55" s="8">
        <f t="shared" si="15"/>
        <v>0</v>
      </c>
      <c r="AA55" s="22">
        <f>VLOOKUP(A55,[1]TDSheet!$A:$W,23,0)</f>
        <v>6</v>
      </c>
      <c r="AB55" s="23">
        <f t="shared" si="11"/>
        <v>0</v>
      </c>
      <c r="AC55" s="8">
        <f t="shared" si="9"/>
        <v>0</v>
      </c>
    </row>
    <row r="56" spans="1:29" ht="11.1" customHeight="1" outlineLevel="1" x14ac:dyDescent="0.2">
      <c r="A56" s="10" t="s">
        <v>64</v>
      </c>
      <c r="B56" s="10" t="s">
        <v>11</v>
      </c>
      <c r="C56" s="6">
        <v>1097</v>
      </c>
      <c r="D56" s="6"/>
      <c r="E56" s="6">
        <v>854</v>
      </c>
      <c r="F56" s="6">
        <v>243</v>
      </c>
      <c r="G56" s="22">
        <f>VLOOKUP(A56,[1]TDSheet!$A:$G,7,0)</f>
        <v>0.3</v>
      </c>
      <c r="H56" s="38">
        <f>VLOOKUP(A56,[2]Лист1!$A:$G,7,0)</f>
        <v>180</v>
      </c>
      <c r="J56" s="8">
        <f>VLOOKUP(A56,[3]TDSheet!$A:$Q,4,0)</f>
        <v>854</v>
      </c>
      <c r="K56" s="8">
        <f t="shared" si="5"/>
        <v>0</v>
      </c>
      <c r="N56" s="8">
        <f t="shared" si="6"/>
        <v>170.8</v>
      </c>
      <c r="O56" s="42">
        <f>VLOOKUP(A56,[4]TDSheet!$A:$O,15,0)</f>
        <v>5500</v>
      </c>
      <c r="P56" s="30">
        <f>21*N56-F56</f>
        <v>3343.8</v>
      </c>
      <c r="Q56" s="36">
        <v>3000</v>
      </c>
      <c r="R56" s="32"/>
      <c r="T56" s="8">
        <f t="shared" si="14"/>
        <v>18.987119437939107</v>
      </c>
      <c r="U56" s="8">
        <f t="shared" si="8"/>
        <v>1.4227166276346603</v>
      </c>
      <c r="V56" s="8">
        <f>VLOOKUP(A56,[1]TDSheet!$A:$S,19,0)</f>
        <v>89.4</v>
      </c>
      <c r="W56" s="8">
        <f>VLOOKUP(A56,[1]TDSheet!$A:$T,20,0)</f>
        <v>142.19999999999999</v>
      </c>
      <c r="X56" s="8">
        <f>VLOOKUP(A56,[1]TDSheet!$A:$L,12,0)</f>
        <v>176</v>
      </c>
      <c r="Z56" s="8">
        <f t="shared" si="15"/>
        <v>900</v>
      </c>
      <c r="AA56" s="22">
        <f>VLOOKUP(A56,[1]TDSheet!$A:$W,23,0)</f>
        <v>14</v>
      </c>
      <c r="AB56" s="23">
        <v>214</v>
      </c>
      <c r="AC56" s="8">
        <f t="shared" si="9"/>
        <v>898.8</v>
      </c>
    </row>
    <row r="57" spans="1:29" ht="11.1" customHeight="1" outlineLevel="1" x14ac:dyDescent="0.2">
      <c r="A57" s="10" t="s">
        <v>65</v>
      </c>
      <c r="B57" s="10" t="s">
        <v>11</v>
      </c>
      <c r="C57" s="6">
        <v>649</v>
      </c>
      <c r="D57" s="6">
        <v>10</v>
      </c>
      <c r="E57" s="6">
        <v>250</v>
      </c>
      <c r="F57" s="6">
        <v>377</v>
      </c>
      <c r="G57" s="22">
        <f>VLOOKUP(A57,[1]TDSheet!$A:$G,7,0)</f>
        <v>0.25</v>
      </c>
      <c r="H57" s="38">
        <f>VLOOKUP(A57,[2]Лист1!$A:$G,7,0)</f>
        <v>180</v>
      </c>
      <c r="J57" s="8">
        <f>VLOOKUP(A57,[3]TDSheet!$A:$Q,4,0)</f>
        <v>260</v>
      </c>
      <c r="K57" s="8">
        <f t="shared" si="5"/>
        <v>-10</v>
      </c>
      <c r="N57" s="8">
        <f t="shared" si="6"/>
        <v>50</v>
      </c>
      <c r="O57" s="42">
        <f>VLOOKUP(A57,[4]TDSheet!$A:$O,15,0)</f>
        <v>1900</v>
      </c>
      <c r="P57" s="30">
        <f t="shared" ref="P57:P58" si="16">25*N57-F57</f>
        <v>873</v>
      </c>
      <c r="Q57" s="36">
        <f t="shared" si="10"/>
        <v>873</v>
      </c>
      <c r="R57" s="32"/>
      <c r="T57" s="8">
        <f t="shared" si="14"/>
        <v>25</v>
      </c>
      <c r="U57" s="8">
        <f t="shared" si="8"/>
        <v>7.54</v>
      </c>
      <c r="V57" s="8">
        <f>VLOOKUP(A57,[1]TDSheet!$A:$S,19,0)</f>
        <v>50.4</v>
      </c>
      <c r="W57" s="8">
        <f>VLOOKUP(A57,[1]TDSheet!$A:$T,20,0)</f>
        <v>46.8</v>
      </c>
      <c r="X57" s="8">
        <f>VLOOKUP(A57,[1]TDSheet!$A:$L,12,0)</f>
        <v>33</v>
      </c>
      <c r="Z57" s="8">
        <f t="shared" si="15"/>
        <v>218.25</v>
      </c>
      <c r="AA57" s="22">
        <f>VLOOKUP(A57,[1]TDSheet!$A:$W,23,0)</f>
        <v>12</v>
      </c>
      <c r="AB57" s="23">
        <v>72</v>
      </c>
      <c r="AC57" s="8">
        <f t="shared" si="9"/>
        <v>216</v>
      </c>
    </row>
    <row r="58" spans="1:29" ht="11.1" customHeight="1" outlineLevel="1" x14ac:dyDescent="0.2">
      <c r="A58" s="10" t="s">
        <v>66</v>
      </c>
      <c r="B58" s="10" t="s">
        <v>11</v>
      </c>
      <c r="C58" s="6">
        <v>1359</v>
      </c>
      <c r="D58" s="6">
        <v>5</v>
      </c>
      <c r="E58" s="6">
        <v>381</v>
      </c>
      <c r="F58" s="6">
        <v>973</v>
      </c>
      <c r="G58" s="22">
        <f>VLOOKUP(A58,[1]TDSheet!$A:$G,7,0)</f>
        <v>0.25</v>
      </c>
      <c r="H58" s="38">
        <f>VLOOKUP(A58,[2]Лист1!$A:$G,7,0)</f>
        <v>180</v>
      </c>
      <c r="J58" s="8">
        <f>VLOOKUP(A58,[3]TDSheet!$A:$Q,4,0)</f>
        <v>375</v>
      </c>
      <c r="K58" s="8">
        <f t="shared" si="5"/>
        <v>6</v>
      </c>
      <c r="N58" s="8">
        <f t="shared" si="6"/>
        <v>76.2</v>
      </c>
      <c r="O58" s="42">
        <f>VLOOKUP(A58,[4]TDSheet!$A:$O,15,0)</f>
        <v>2400</v>
      </c>
      <c r="P58" s="30">
        <f t="shared" si="16"/>
        <v>932</v>
      </c>
      <c r="Q58" s="36">
        <f t="shared" si="10"/>
        <v>932</v>
      </c>
      <c r="R58" s="32"/>
      <c r="T58" s="8">
        <f t="shared" si="14"/>
        <v>25</v>
      </c>
      <c r="U58" s="8">
        <f t="shared" si="8"/>
        <v>12.769028871391075</v>
      </c>
      <c r="V58" s="8">
        <f>VLOOKUP(A58,[1]TDSheet!$A:$S,19,0)</f>
        <v>94</v>
      </c>
      <c r="W58" s="8">
        <f>VLOOKUP(A58,[1]TDSheet!$A:$T,20,0)</f>
        <v>75.599999999999994</v>
      </c>
      <c r="X58" s="8">
        <f>VLOOKUP(A58,[1]TDSheet!$A:$L,12,0)</f>
        <v>53</v>
      </c>
      <c r="Z58" s="8">
        <f t="shared" si="15"/>
        <v>233</v>
      </c>
      <c r="AA58" s="22">
        <f>VLOOKUP(A58,[1]TDSheet!$A:$W,23,0)</f>
        <v>12</v>
      </c>
      <c r="AB58" s="23">
        <v>77</v>
      </c>
      <c r="AC58" s="8">
        <f t="shared" si="9"/>
        <v>231</v>
      </c>
    </row>
    <row r="59" spans="1:29" ht="11.1" customHeight="1" outlineLevel="1" x14ac:dyDescent="0.2">
      <c r="A59" s="10" t="s">
        <v>67</v>
      </c>
      <c r="B59" s="10" t="s">
        <v>14</v>
      </c>
      <c r="C59" s="6">
        <v>99.9</v>
      </c>
      <c r="D59" s="6"/>
      <c r="E59" s="6">
        <v>8.1</v>
      </c>
      <c r="F59" s="6">
        <v>91.8</v>
      </c>
      <c r="G59" s="22">
        <f>VLOOKUP(A59,[1]TDSheet!$A:$G,7,0)</f>
        <v>1</v>
      </c>
      <c r="H59" s="38">
        <f>VLOOKUP(A59,[2]Лист1!$A:$G,7,0)</f>
        <v>180</v>
      </c>
      <c r="J59" s="8">
        <f>VLOOKUP(A59,[3]TDSheet!$A:$Q,4,0)</f>
        <v>8.1</v>
      </c>
      <c r="K59" s="8">
        <f t="shared" si="5"/>
        <v>0</v>
      </c>
      <c r="N59" s="8">
        <f t="shared" si="6"/>
        <v>1.6199999999999999</v>
      </c>
      <c r="O59" s="42">
        <f>VLOOKUP(A59,[4]TDSheet!$A:$O,15,0)</f>
        <v>0</v>
      </c>
      <c r="P59" s="30"/>
      <c r="Q59" s="36">
        <f t="shared" si="10"/>
        <v>0</v>
      </c>
      <c r="R59" s="32"/>
      <c r="T59" s="8">
        <f t="shared" si="14"/>
        <v>56.666666666666671</v>
      </c>
      <c r="U59" s="8">
        <f t="shared" si="8"/>
        <v>56.666666666666671</v>
      </c>
      <c r="V59" s="8">
        <f>VLOOKUP(A59,[1]TDSheet!$A:$S,19,0)</f>
        <v>0.54</v>
      </c>
      <c r="W59" s="8">
        <f>VLOOKUP(A59,[1]TDSheet!$A:$T,20,0)</f>
        <v>3.78</v>
      </c>
      <c r="X59" s="8">
        <f>VLOOKUP(A59,[1]TDSheet!$A:$L,12,0)</f>
        <v>0</v>
      </c>
      <c r="Y59" s="26" t="str">
        <f>VLOOKUP(A59,[1]TDSheet!$A:$U,21,0)</f>
        <v>необходимо увеличить продажи</v>
      </c>
      <c r="Z59" s="8">
        <f t="shared" si="15"/>
        <v>0</v>
      </c>
      <c r="AA59" s="22">
        <f>VLOOKUP(A59,[1]TDSheet!$A:$W,23,0)</f>
        <v>2.7</v>
      </c>
      <c r="AB59" s="23">
        <f t="shared" si="11"/>
        <v>0</v>
      </c>
      <c r="AC59" s="8">
        <f t="shared" si="9"/>
        <v>0</v>
      </c>
    </row>
    <row r="60" spans="1:29" ht="11.1" customHeight="1" outlineLevel="1" x14ac:dyDescent="0.2">
      <c r="A60" s="10" t="s">
        <v>68</v>
      </c>
      <c r="B60" s="10" t="s">
        <v>14</v>
      </c>
      <c r="C60" s="6">
        <v>65</v>
      </c>
      <c r="D60" s="6"/>
      <c r="E60" s="6">
        <v>10</v>
      </c>
      <c r="F60" s="6">
        <v>50</v>
      </c>
      <c r="G60" s="22">
        <f>VLOOKUP(A60,[1]TDSheet!$A:$G,7,0)</f>
        <v>1</v>
      </c>
      <c r="H60" s="38">
        <f>VLOOKUP(A60,[2]Лист1!$A:$G,7,0)</f>
        <v>180</v>
      </c>
      <c r="J60" s="8">
        <f>VLOOKUP(A60,[3]TDSheet!$A:$Q,4,0)</f>
        <v>10</v>
      </c>
      <c r="K60" s="8">
        <f t="shared" si="5"/>
        <v>0</v>
      </c>
      <c r="N60" s="8">
        <f t="shared" si="6"/>
        <v>2</v>
      </c>
      <c r="O60" s="42">
        <f>VLOOKUP(A60,[4]TDSheet!$A:$O,15,0)</f>
        <v>0</v>
      </c>
      <c r="P60" s="30"/>
      <c r="Q60" s="36">
        <f t="shared" si="10"/>
        <v>0</v>
      </c>
      <c r="R60" s="32"/>
      <c r="T60" s="8">
        <f t="shared" si="14"/>
        <v>25</v>
      </c>
      <c r="U60" s="8">
        <f t="shared" si="8"/>
        <v>25</v>
      </c>
      <c r="V60" s="8">
        <f>VLOOKUP(A60,[1]TDSheet!$A:$S,19,0)</f>
        <v>2</v>
      </c>
      <c r="W60" s="8">
        <f>VLOOKUP(A60,[1]TDSheet!$A:$T,20,0)</f>
        <v>1</v>
      </c>
      <c r="X60" s="8">
        <f>VLOOKUP(A60,[1]TDSheet!$A:$L,12,0)</f>
        <v>1.25</v>
      </c>
      <c r="Y60" s="26" t="str">
        <f>VLOOKUP(A60,[1]TDSheet!$A:$U,21,0)</f>
        <v>необходимо увеличить продажи</v>
      </c>
      <c r="Z60" s="8">
        <f t="shared" si="15"/>
        <v>0</v>
      </c>
      <c r="AA60" s="22">
        <f>VLOOKUP(A60,[1]TDSheet!$A:$W,23,0)</f>
        <v>5</v>
      </c>
      <c r="AB60" s="23">
        <f t="shared" si="11"/>
        <v>0</v>
      </c>
      <c r="AC60" s="8">
        <f t="shared" si="9"/>
        <v>0</v>
      </c>
    </row>
    <row r="61" spans="1:29" ht="11.1" customHeight="1" outlineLevel="1" x14ac:dyDescent="0.2">
      <c r="A61" s="10" t="s">
        <v>87</v>
      </c>
      <c r="B61" s="10" t="s">
        <v>11</v>
      </c>
      <c r="C61" s="6"/>
      <c r="D61" s="6"/>
      <c r="E61" s="6"/>
      <c r="F61" s="6"/>
      <c r="G61" s="22">
        <f>VLOOKUP(A61,[1]TDSheet!$A:$G,7,0)</f>
        <v>0.14000000000000001</v>
      </c>
      <c r="H61" s="38">
        <f>VLOOKUP(A61,[2]Лист1!$A:$G,7,0)</f>
        <v>180</v>
      </c>
      <c r="K61" s="8">
        <f t="shared" si="5"/>
        <v>0</v>
      </c>
      <c r="N61" s="8">
        <f t="shared" si="6"/>
        <v>0</v>
      </c>
      <c r="O61" s="42">
        <f>VLOOKUP(A61,[4]TDSheet!$A:$O,15,0)</f>
        <v>250</v>
      </c>
      <c r="P61" s="31">
        <v>250</v>
      </c>
      <c r="Q61" s="36">
        <f t="shared" si="10"/>
        <v>250</v>
      </c>
      <c r="R61" s="32"/>
      <c r="T61" s="8" t="e">
        <f t="shared" si="14"/>
        <v>#DIV/0!</v>
      </c>
      <c r="U61" s="8" t="e">
        <f t="shared" si="8"/>
        <v>#DIV/0!</v>
      </c>
      <c r="V61" s="8">
        <f>VLOOKUP(A61,[1]TDSheet!$A:$S,19,0)</f>
        <v>0</v>
      </c>
      <c r="W61" s="8">
        <f>VLOOKUP(A61,[1]TDSheet!$A:$T,20,0)</f>
        <v>1.4</v>
      </c>
      <c r="X61" s="8">
        <f>VLOOKUP(A61,[1]TDSheet!$A:$L,12,0)</f>
        <v>0</v>
      </c>
      <c r="Z61" s="8">
        <f t="shared" si="15"/>
        <v>35</v>
      </c>
      <c r="AA61" s="22">
        <f>VLOOKUP(A61,[1]TDSheet!$A:$W,23,0)</f>
        <v>22</v>
      </c>
      <c r="AB61" s="23">
        <v>11</v>
      </c>
      <c r="AC61" s="8">
        <f t="shared" si="9"/>
        <v>33.880000000000003</v>
      </c>
    </row>
    <row r="62" spans="1:29" ht="11.45" customHeight="1" x14ac:dyDescent="0.2">
      <c r="A62" s="10" t="s">
        <v>10</v>
      </c>
      <c r="B62" s="10" t="s">
        <v>11</v>
      </c>
      <c r="C62" s="6">
        <v>-32</v>
      </c>
      <c r="D62" s="6"/>
      <c r="E62" s="27">
        <v>21</v>
      </c>
      <c r="F62" s="27">
        <v>-56</v>
      </c>
      <c r="G62" s="22">
        <f>VLOOKUP(A62,[1]TDSheet!$A:$G,7,0)</f>
        <v>0</v>
      </c>
      <c r="H62" s="38" t="e">
        <f>VLOOKUP(A62,[2]Лист1!$A:$G,7,0)</f>
        <v>#N/A</v>
      </c>
      <c r="J62" s="8">
        <f>VLOOKUP(A62,[3]TDSheet!$A:$Q,4,0)</f>
        <v>21</v>
      </c>
      <c r="K62" s="8">
        <f t="shared" si="5"/>
        <v>0</v>
      </c>
      <c r="N62" s="8">
        <f t="shared" si="6"/>
        <v>4.2</v>
      </c>
      <c r="O62" s="42">
        <f>VLOOKUP(A62,[4]TDSheet!$A:$O,15,0)</f>
        <v>0</v>
      </c>
      <c r="P62" s="30"/>
      <c r="Q62" s="36">
        <f t="shared" si="10"/>
        <v>0</v>
      </c>
      <c r="R62" s="32"/>
      <c r="T62" s="8">
        <f t="shared" si="14"/>
        <v>-13.333333333333332</v>
      </c>
      <c r="U62" s="8">
        <f t="shared" si="8"/>
        <v>-13.333333333333332</v>
      </c>
      <c r="V62" s="8">
        <f>VLOOKUP(A62,[1]TDSheet!$A:$S,19,0)</f>
        <v>3.4</v>
      </c>
      <c r="W62" s="8">
        <f>VLOOKUP(A62,[1]TDSheet!$A:$T,20,0)</f>
        <v>3.6</v>
      </c>
      <c r="X62" s="8">
        <f>VLOOKUP(A62,[1]TDSheet!$A:$L,12,0)</f>
        <v>0.25</v>
      </c>
      <c r="Z62" s="8">
        <f t="shared" si="15"/>
        <v>0</v>
      </c>
      <c r="AA62" s="22">
        <f>VLOOKUP(A62,[1]TDSheet!$A:$W,23,0)</f>
        <v>0</v>
      </c>
      <c r="AB62" s="23">
        <v>0</v>
      </c>
      <c r="AC62" s="8">
        <f t="shared" si="9"/>
        <v>0</v>
      </c>
    </row>
    <row r="63" spans="1:29" ht="11.45" customHeight="1" thickBot="1" x14ac:dyDescent="0.25">
      <c r="A63" s="28" t="s">
        <v>12</v>
      </c>
      <c r="B63" s="10" t="s">
        <v>11</v>
      </c>
      <c r="C63" s="6">
        <v>-88</v>
      </c>
      <c r="D63" s="6"/>
      <c r="E63" s="27">
        <v>12</v>
      </c>
      <c r="F63" s="27">
        <v>-104</v>
      </c>
      <c r="G63" s="22">
        <f>VLOOKUP(A63,[1]TDSheet!$A:$G,7,0)</f>
        <v>0</v>
      </c>
      <c r="H63" s="38" t="e">
        <f>VLOOKUP(A63,[2]Лист1!$A:$G,7,0)</f>
        <v>#N/A</v>
      </c>
      <c r="J63" s="8">
        <f>VLOOKUP(A63,[3]TDSheet!$A:$Q,4,0)</f>
        <v>12</v>
      </c>
      <c r="K63" s="8">
        <f t="shared" si="5"/>
        <v>0</v>
      </c>
      <c r="N63" s="8">
        <f t="shared" si="6"/>
        <v>2.4</v>
      </c>
      <c r="O63" s="42">
        <f>VLOOKUP(A63,[4]TDSheet!$A:$O,15,0)</f>
        <v>0</v>
      </c>
      <c r="P63" s="30"/>
      <c r="Q63" s="37">
        <f t="shared" si="10"/>
        <v>0</v>
      </c>
      <c r="R63" s="32"/>
      <c r="T63" s="8">
        <f t="shared" si="14"/>
        <v>-43.333333333333336</v>
      </c>
      <c r="U63" s="8">
        <f t="shared" si="8"/>
        <v>-43.333333333333336</v>
      </c>
      <c r="V63" s="8">
        <f>VLOOKUP(A63,[1]TDSheet!$A:$S,19,0)</f>
        <v>10.4</v>
      </c>
      <c r="W63" s="8">
        <f>VLOOKUP(A63,[1]TDSheet!$A:$T,20,0)</f>
        <v>11.2</v>
      </c>
      <c r="X63" s="8">
        <f>VLOOKUP(A63,[1]TDSheet!$A:$L,12,0)</f>
        <v>0.75</v>
      </c>
      <c r="Z63" s="8">
        <f t="shared" si="15"/>
        <v>0</v>
      </c>
      <c r="AA63" s="22">
        <f>VLOOKUP(A63,[1]TDSheet!$A:$W,23,0)</f>
        <v>0</v>
      </c>
      <c r="AB63" s="23">
        <v>0</v>
      </c>
      <c r="AC63" s="8">
        <f t="shared" si="9"/>
        <v>0</v>
      </c>
    </row>
  </sheetData>
  <autoFilter ref="A3:AC63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2024-01-16T13:12:15Z</dcterms:created>
  <dcterms:modified xsi:type="dcterms:W3CDTF">2024-02-26T13:57:48Z</dcterms:modified>
</cp:coreProperties>
</file>