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45346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ЛП, ООО, Краснодарский край, Сочи г, Строительный пер, д. 10А,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"ЛОГИСТИЧЕСКИЙ ПАРТНЕР"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0.4166666666666667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590704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0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60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5" t="n">
        <v>4607091385670</v>
      </c>
      <c r="E65" s="735" t="n"/>
      <c r="F65" s="767" t="n">
        <v>1.35</v>
      </c>
      <c r="G65" s="38" t="n">
        <v>8</v>
      </c>
      <c r="H65" s="767" t="n">
        <v>10.8</v>
      </c>
      <c r="I65" s="7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5" t="n">
        <v>4607091385670</v>
      </c>
      <c r="E66" s="735" t="n"/>
      <c r="F66" s="767" t="n">
        <v>1.4</v>
      </c>
      <c r="G66" s="38" t="n">
        <v>8</v>
      </c>
      <c r="H66" s="767" t="n">
        <v>11.2</v>
      </c>
      <c r="I66" s="76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4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0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5" t="n">
        <v>4607091385687</v>
      </c>
      <c r="E72" s="735" t="n"/>
      <c r="F72" s="767" t="n">
        <v>0.4</v>
      </c>
      <c r="G72" s="38" t="n">
        <v>10</v>
      </c>
      <c r="H72" s="767" t="n">
        <v>4</v>
      </c>
      <c r="I72" s="7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5" t="n">
        <v>4680115882539</v>
      </c>
      <c r="E73" s="735" t="n"/>
      <c r="F73" s="767" t="n">
        <v>0.37</v>
      </c>
      <c r="G73" s="38" t="n">
        <v>10</v>
      </c>
      <c r="H73" s="767" t="n">
        <v>3.7</v>
      </c>
      <c r="I73" s="76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0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0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0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10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0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0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0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15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0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0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0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0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0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0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0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0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100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20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30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35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170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0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0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0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0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65" t="n">
        <v>4607091387452</v>
      </c>
      <c r="E294" s="735" t="n"/>
      <c r="F294" s="767" t="n">
        <v>1.35</v>
      </c>
      <c r="G294" s="38" t="n">
        <v>8</v>
      </c>
      <c r="H294" s="767" t="n">
        <v>10.8</v>
      </c>
      <c r="I294" s="767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65" t="n">
        <v>4607091387452</v>
      </c>
      <c r="E295" s="735" t="n"/>
      <c r="F295" s="767" t="n">
        <v>1.45</v>
      </c>
      <c r="G295" s="38" t="n">
        <v>8</v>
      </c>
      <c r="H295" s="767" t="n">
        <v>11.6</v>
      </c>
      <c r="I295" s="767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0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0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Колбасный стандарт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Выгодная цена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Сосиски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65" t="n">
        <v>4607091383928</v>
      </c>
      <c r="E326" s="735" t="n"/>
      <c r="F326" s="767" t="n">
        <v>1.3</v>
      </c>
      <c r="G326" s="38" t="n">
        <v>6</v>
      </c>
      <c r="H326" s="767" t="n">
        <v>7.8</v>
      </c>
      <c r="I326" s="767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5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73" t="n"/>
      <c r="B327" s="362" t="n"/>
      <c r="C327" s="362" t="n"/>
      <c r="D327" s="362" t="n"/>
      <c r="E327" s="362" t="n"/>
      <c r="F327" s="362" t="n"/>
      <c r="G327" s="362" t="n"/>
      <c r="H327" s="362" t="n"/>
      <c r="I327" s="362" t="n"/>
      <c r="J327" s="362" t="n"/>
      <c r="K327" s="362" t="n"/>
      <c r="L327" s="362" t="n"/>
      <c r="M327" s="772" t="n"/>
      <c r="N327" s="773" t="inlineStr">
        <is>
          <t>Итого</t>
        </is>
      </c>
      <c r="O327" s="743" t="n"/>
      <c r="P327" s="743" t="n"/>
      <c r="Q327" s="743" t="n"/>
      <c r="R327" s="743" t="n"/>
      <c r="S327" s="743" t="n"/>
      <c r="T327" s="744" t="n"/>
      <c r="U327" s="43" t="inlineStr">
        <is>
          <t>кор</t>
        </is>
      </c>
      <c r="V327" s="774">
        <f>IFERROR(V326/H326,"0")</f>
        <v/>
      </c>
      <c r="W327" s="774">
        <f>IFERROR(W326/H326,"0")</f>
        <v/>
      </c>
      <c r="X327" s="774">
        <f>IFERROR(IF(X326="",0,X326),"0")</f>
        <v/>
      </c>
      <c r="Y327" s="775" t="n"/>
      <c r="Z327" s="775" t="n"/>
    </row>
    <row r="328">
      <c r="A328" s="362" t="n"/>
      <c r="B328" s="362" t="n"/>
      <c r="C328" s="362" t="n"/>
      <c r="D328" s="362" t="n"/>
      <c r="E328" s="362" t="n"/>
      <c r="F328" s="362" t="n"/>
      <c r="G328" s="362" t="n"/>
      <c r="H328" s="362" t="n"/>
      <c r="I328" s="362" t="n"/>
      <c r="J328" s="362" t="n"/>
      <c r="K328" s="362" t="n"/>
      <c r="L328" s="362" t="n"/>
      <c r="M328" s="772" t="n"/>
      <c r="N328" s="773" t="inlineStr">
        <is>
          <t>Итого</t>
        </is>
      </c>
      <c r="O328" s="743" t="n"/>
      <c r="P328" s="743" t="n"/>
      <c r="Q328" s="743" t="n"/>
      <c r="R328" s="743" t="n"/>
      <c r="S328" s="743" t="n"/>
      <c r="T328" s="744" t="n"/>
      <c r="U328" s="43" t="inlineStr">
        <is>
          <t>кг</t>
        </is>
      </c>
      <c r="V328" s="774">
        <f>IFERROR(SUM(V326:V326),"0")</f>
        <v/>
      </c>
      <c r="W328" s="774">
        <f>IFERROR(SUM(W326:W326),"0")</f>
        <v/>
      </c>
      <c r="X328" s="43" t="n"/>
      <c r="Y328" s="775" t="n"/>
      <c r="Z328" s="775" t="n"/>
    </row>
    <row r="329" ht="27.75" customHeight="1">
      <c r="A329" s="392" t="inlineStr">
        <is>
          <t>Особый рецепт</t>
        </is>
      </c>
      <c r="B329" s="766" t="n"/>
      <c r="C329" s="766" t="n"/>
      <c r="D329" s="766" t="n"/>
      <c r="E329" s="766" t="n"/>
      <c r="F329" s="766" t="n"/>
      <c r="G329" s="766" t="n"/>
      <c r="H329" s="766" t="n"/>
      <c r="I329" s="766" t="n"/>
      <c r="J329" s="766" t="n"/>
      <c r="K329" s="766" t="n"/>
      <c r="L329" s="766" t="n"/>
      <c r="M329" s="766" t="n"/>
      <c r="N329" s="766" t="n"/>
      <c r="O329" s="766" t="n"/>
      <c r="P329" s="766" t="n"/>
      <c r="Q329" s="766" t="n"/>
      <c r="R329" s="766" t="n"/>
      <c r="S329" s="766" t="n"/>
      <c r="T329" s="766" t="n"/>
      <c r="U329" s="766" t="n"/>
      <c r="V329" s="766" t="n"/>
      <c r="W329" s="766" t="n"/>
      <c r="X329" s="766" t="n"/>
      <c r="Y329" s="55" t="n"/>
      <c r="Z329" s="55" t="n"/>
    </row>
    <row r="330" ht="16.5" customHeight="1">
      <c r="A330" s="393" t="inlineStr">
        <is>
          <t>Особая</t>
        </is>
      </c>
      <c r="B330" s="362" t="n"/>
      <c r="C330" s="362" t="n"/>
      <c r="D330" s="362" t="n"/>
      <c r="E330" s="362" t="n"/>
      <c r="F330" s="362" t="n"/>
      <c r="G330" s="362" t="n"/>
      <c r="H330" s="362" t="n"/>
      <c r="I330" s="362" t="n"/>
      <c r="J330" s="362" t="n"/>
      <c r="K330" s="362" t="n"/>
      <c r="L330" s="362" t="n"/>
      <c r="M330" s="362" t="n"/>
      <c r="N330" s="362" t="n"/>
      <c r="O330" s="362" t="n"/>
      <c r="P330" s="362" t="n"/>
      <c r="Q330" s="362" t="n"/>
      <c r="R330" s="362" t="n"/>
      <c r="S330" s="362" t="n"/>
      <c r="T330" s="362" t="n"/>
      <c r="U330" s="362" t="n"/>
      <c r="V330" s="362" t="n"/>
      <c r="W330" s="362" t="n"/>
      <c r="X330" s="362" t="n"/>
      <c r="Y330" s="393" t="n"/>
      <c r="Z330" s="393" t="n"/>
    </row>
    <row r="331" ht="14.25" customHeight="1">
      <c r="A331" s="378" t="inlineStr">
        <is>
          <t>Вареные колбасы</t>
        </is>
      </c>
      <c r="B331" s="362" t="n"/>
      <c r="C331" s="362" t="n"/>
      <c r="D331" s="362" t="n"/>
      <c r="E331" s="362" t="n"/>
      <c r="F331" s="362" t="n"/>
      <c r="G331" s="362" t="n"/>
      <c r="H331" s="362" t="n"/>
      <c r="I331" s="362" t="n"/>
      <c r="J331" s="362" t="n"/>
      <c r="K331" s="362" t="n"/>
      <c r="L331" s="362" t="n"/>
      <c r="M331" s="362" t="n"/>
      <c r="N331" s="362" t="n"/>
      <c r="O331" s="362" t="n"/>
      <c r="P331" s="362" t="n"/>
      <c r="Q331" s="362" t="n"/>
      <c r="R331" s="362" t="n"/>
      <c r="S331" s="362" t="n"/>
      <c r="T331" s="362" t="n"/>
      <c r="U331" s="362" t="n"/>
      <c r="V331" s="362" t="n"/>
      <c r="W331" s="362" t="n"/>
      <c r="X331" s="362" t="n"/>
      <c r="Y331" s="378" t="n"/>
      <c r="Z331" s="378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365" t="n">
        <v>4607091383997</v>
      </c>
      <c r="E332" s="735" t="n"/>
      <c r="F332" s="767" t="n">
        <v>2.5</v>
      </c>
      <c r="G332" s="38" t="n">
        <v>6</v>
      </c>
      <c r="H332" s="767" t="n">
        <v>15</v>
      </c>
      <c r="I332" s="767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45</v>
      </c>
      <c r="W332" s="77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365" t="n">
        <v>4607091383997</v>
      </c>
      <c r="E333" s="735" t="n"/>
      <c r="F333" s="767" t="n">
        <v>2.5</v>
      </c>
      <c r="G333" s="38" t="n">
        <v>6</v>
      </c>
      <c r="H333" s="767" t="n">
        <v>15</v>
      </c>
      <c r="I333" s="767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365" t="n">
        <v>4607091384130</v>
      </c>
      <c r="E334" s="735" t="n"/>
      <c r="F334" s="767" t="n">
        <v>2.5</v>
      </c>
      <c r="G334" s="38" t="n">
        <v>6</v>
      </c>
      <c r="H334" s="767" t="n">
        <v>15</v>
      </c>
      <c r="I334" s="767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69" t="n"/>
      <c r="P334" s="769" t="n"/>
      <c r="Q334" s="769" t="n"/>
      <c r="R334" s="735" t="n"/>
      <c r="S334" s="40" t="inlineStr"/>
      <c r="T334" s="40" t="inlineStr"/>
      <c r="U334" s="41" t="inlineStr">
        <is>
          <t>кг</t>
        </is>
      </c>
      <c r="V334" s="770" t="n">
        <v>0</v>
      </c>
      <c r="W334" s="77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365" t="n">
        <v>4607091384130</v>
      </c>
      <c r="E335" s="735" t="n"/>
      <c r="F335" s="767" t="n">
        <v>2.5</v>
      </c>
      <c r="G335" s="38" t="n">
        <v>6</v>
      </c>
      <c r="H335" s="767" t="n">
        <v>15</v>
      </c>
      <c r="I335" s="767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69" t="n"/>
      <c r="P335" s="769" t="n"/>
      <c r="Q335" s="769" t="n"/>
      <c r="R335" s="735" t="n"/>
      <c r="S335" s="40" t="inlineStr"/>
      <c r="T335" s="40" t="inlineStr"/>
      <c r="U335" s="41" t="inlineStr">
        <is>
          <t>кг</t>
        </is>
      </c>
      <c r="V335" s="770" t="n">
        <v>0</v>
      </c>
      <c r="W335" s="771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365" t="n">
        <v>4607091384147</v>
      </c>
      <c r="E336" s="735" t="n"/>
      <c r="F336" s="767" t="n">
        <v>2.5</v>
      </c>
      <c r="G336" s="38" t="n">
        <v>6</v>
      </c>
      <c r="H336" s="767" t="n">
        <v>15</v>
      </c>
      <c r="I336" s="767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69" t="n"/>
      <c r="P336" s="769" t="n"/>
      <c r="Q336" s="769" t="n"/>
      <c r="R336" s="735" t="n"/>
      <c r="S336" s="40" t="inlineStr"/>
      <c r="T336" s="40" t="inlineStr"/>
      <c r="U336" s="41" t="inlineStr">
        <is>
          <t>кг</t>
        </is>
      </c>
      <c r="V336" s="770" t="n">
        <v>0</v>
      </c>
      <c r="W336" s="771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365" t="n">
        <v>4607091384147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1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0</v>
      </c>
      <c r="W337" s="771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65" t="n">
        <v>4607091384154</v>
      </c>
      <c r="E338" s="735" t="n"/>
      <c r="F338" s="767" t="n">
        <v>0.5</v>
      </c>
      <c r="G338" s="38" t="n">
        <v>10</v>
      </c>
      <c r="H338" s="767" t="n">
        <v>5</v>
      </c>
      <c r="I338" s="767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65" t="n">
        <v>4607091384161</v>
      </c>
      <c r="E339" s="735" t="n"/>
      <c r="F339" s="767" t="n">
        <v>0.5</v>
      </c>
      <c r="G339" s="38" t="n">
        <v>10</v>
      </c>
      <c r="H339" s="767" t="n">
        <v>5</v>
      </c>
      <c r="I339" s="767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0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IFERROR(V332/H332,"0")+IFERROR(V333/H333,"0")+IFERROR(V334/H334,"0")+IFERROR(V335/H335,"0")+IFERROR(V336/H336,"0")+IFERROR(V337/H337,"0")+IFERROR(V338/H338,"0")+IFERROR(V339/H339,"0")</f>
        <v/>
      </c>
      <c r="W340" s="774">
        <f>IFERROR(W332/H332,"0")+IFERROR(W333/H333,"0")+IFERROR(W334/H334,"0")+IFERROR(W335/H335,"0")+IFERROR(W336/H336,"0")+IFERROR(W337/H337,"0")+IFERROR(W338/H338,"0")+IFERROR(W339/H339,"0")</f>
        <v/>
      </c>
      <c r="X340" s="77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IFERROR(SUM(V332:V339),"0")</f>
        <v/>
      </c>
      <c r="W341" s="774">
        <f>IFERROR(SUM(W332:W339),"0")</f>
        <v/>
      </c>
      <c r="X341" s="43" t="n"/>
      <c r="Y341" s="775" t="n"/>
      <c r="Z341" s="775" t="n"/>
    </row>
    <row r="342" ht="14.25" customHeight="1">
      <c r="A342" s="378" t="inlineStr">
        <is>
          <t>Ветчины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65" t="n">
        <v>4607091383980</v>
      </c>
      <c r="E343" s="735" t="n"/>
      <c r="F343" s="767" t="n">
        <v>2.5</v>
      </c>
      <c r="G343" s="38" t="n">
        <v>6</v>
      </c>
      <c r="H343" s="767" t="n">
        <v>15</v>
      </c>
      <c r="I343" s="767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30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65" t="n">
        <v>4680115883314</v>
      </c>
      <c r="E344" s="735" t="n"/>
      <c r="F344" s="767" t="n">
        <v>1.35</v>
      </c>
      <c r="G344" s="38" t="n">
        <v>8</v>
      </c>
      <c r="H344" s="767" t="n">
        <v>10.8</v>
      </c>
      <c r="I344" s="767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5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65" t="n">
        <v>4607091384178</v>
      </c>
      <c r="E345" s="735" t="n"/>
      <c r="F345" s="767" t="n">
        <v>0.4</v>
      </c>
      <c r="G345" s="38" t="n">
        <v>10</v>
      </c>
      <c r="H345" s="767" t="n">
        <v>4</v>
      </c>
      <c r="I345" s="767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69" t="n"/>
      <c r="P345" s="769" t="n"/>
      <c r="Q345" s="769" t="n"/>
      <c r="R345" s="735" t="n"/>
      <c r="S345" s="40" t="inlineStr"/>
      <c r="T345" s="40" t="inlineStr"/>
      <c r="U345" s="41" t="inlineStr">
        <is>
          <t>кг</t>
        </is>
      </c>
      <c r="V345" s="770" t="n">
        <v>0</v>
      </c>
      <c r="W345" s="771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73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кор</t>
        </is>
      </c>
      <c r="V346" s="774">
        <f>IFERROR(V343/H343,"0")+IFERROR(V344/H344,"0")+IFERROR(V345/H345,"0")</f>
        <v/>
      </c>
      <c r="W346" s="774">
        <f>IFERROR(W343/H343,"0")+IFERROR(W344/H344,"0")+IFERROR(W345/H345,"0")</f>
        <v/>
      </c>
      <c r="X346" s="774">
        <f>IFERROR(IF(X343="",0,X343),"0")+IFERROR(IF(X344="",0,X344),"0")+IFERROR(IF(X345="",0,X345),"0")</f>
        <v/>
      </c>
      <c r="Y346" s="775" t="n"/>
      <c r="Z346" s="775" t="n"/>
    </row>
    <row r="347">
      <c r="A347" s="362" t="n"/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772" t="n"/>
      <c r="N347" s="773" t="inlineStr">
        <is>
          <t>Итого</t>
        </is>
      </c>
      <c r="O347" s="743" t="n"/>
      <c r="P347" s="743" t="n"/>
      <c r="Q347" s="743" t="n"/>
      <c r="R347" s="743" t="n"/>
      <c r="S347" s="743" t="n"/>
      <c r="T347" s="744" t="n"/>
      <c r="U347" s="43" t="inlineStr">
        <is>
          <t>кг</t>
        </is>
      </c>
      <c r="V347" s="774">
        <f>IFERROR(SUM(V343:V345),"0")</f>
        <v/>
      </c>
      <c r="W347" s="774">
        <f>IFERROR(SUM(W343:W345),"0")</f>
        <v/>
      </c>
      <c r="X347" s="43" t="n"/>
      <c r="Y347" s="775" t="n"/>
      <c r="Z347" s="775" t="n"/>
    </row>
    <row r="348" ht="14.25" customHeight="1">
      <c r="A348" s="378" t="inlineStr">
        <is>
          <t>Сосиски</t>
        </is>
      </c>
      <c r="B348" s="362" t="n"/>
      <c r="C348" s="362" t="n"/>
      <c r="D348" s="362" t="n"/>
      <c r="E348" s="362" t="n"/>
      <c r="F348" s="362" t="n"/>
      <c r="G348" s="362" t="n"/>
      <c r="H348" s="362" t="n"/>
      <c r="I348" s="362" t="n"/>
      <c r="J348" s="362" t="n"/>
      <c r="K348" s="362" t="n"/>
      <c r="L348" s="362" t="n"/>
      <c r="M348" s="362" t="n"/>
      <c r="N348" s="362" t="n"/>
      <c r="O348" s="362" t="n"/>
      <c r="P348" s="362" t="n"/>
      <c r="Q348" s="362" t="n"/>
      <c r="R348" s="362" t="n"/>
      <c r="S348" s="362" t="n"/>
      <c r="T348" s="362" t="n"/>
      <c r="U348" s="362" t="n"/>
      <c r="V348" s="362" t="n"/>
      <c r="W348" s="362" t="n"/>
      <c r="X348" s="362" t="n"/>
      <c r="Y348" s="378" t="n"/>
      <c r="Z348" s="378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65" t="n">
        <v>4607091383928</v>
      </c>
      <c r="E349" s="735" t="n"/>
      <c r="F349" s="767" t="n">
        <v>1.3</v>
      </c>
      <c r="G349" s="38" t="n">
        <v>6</v>
      </c>
      <c r="H349" s="767" t="n">
        <v>7.8</v>
      </c>
      <c r="I349" s="767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7" t="inlineStr">
        <is>
          <t>Сосиски «Датские» Весовые п/а мгс ТМ «Особый рецепт»</t>
        </is>
      </c>
      <c r="O349" s="769" t="n"/>
      <c r="P349" s="769" t="n"/>
      <c r="Q349" s="769" t="n"/>
      <c r="R349" s="735" t="n"/>
      <c r="S349" s="40" t="inlineStr"/>
      <c r="T349" s="40" t="inlineStr"/>
      <c r="U349" s="41" t="inlineStr">
        <is>
          <t>кг</t>
        </is>
      </c>
      <c r="V349" s="770" t="n">
        <v>0</v>
      </c>
      <c r="W349" s="771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65" t="n">
        <v>4607091384260</v>
      </c>
      <c r="E350" s="735" t="n"/>
      <c r="F350" s="767" t="n">
        <v>1.3</v>
      </c>
      <c r="G350" s="38" t="n">
        <v>6</v>
      </c>
      <c r="H350" s="767" t="n">
        <v>7.8</v>
      </c>
      <c r="I350" s="767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6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69" t="n"/>
      <c r="P350" s="769" t="n"/>
      <c r="Q350" s="769" t="n"/>
      <c r="R350" s="735" t="n"/>
      <c r="S350" s="40" t="inlineStr"/>
      <c r="T350" s="40" t="inlineStr"/>
      <c r="U350" s="41" t="inlineStr">
        <is>
          <t>кг</t>
        </is>
      </c>
      <c r="V350" s="770" t="n">
        <v>0</v>
      </c>
      <c r="W350" s="771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73" t="n"/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772" t="n"/>
      <c r="N351" s="773" t="inlineStr">
        <is>
          <t>Итого</t>
        </is>
      </c>
      <c r="O351" s="743" t="n"/>
      <c r="P351" s="743" t="n"/>
      <c r="Q351" s="743" t="n"/>
      <c r="R351" s="743" t="n"/>
      <c r="S351" s="743" t="n"/>
      <c r="T351" s="744" t="n"/>
      <c r="U351" s="43" t="inlineStr">
        <is>
          <t>кор</t>
        </is>
      </c>
      <c r="V351" s="774">
        <f>IFERROR(V349/H349,"0")+IFERROR(V350/H350,"0")</f>
        <v/>
      </c>
      <c r="W351" s="774">
        <f>IFERROR(W349/H349,"0")+IFERROR(W350/H350,"0")</f>
        <v/>
      </c>
      <c r="X351" s="774">
        <f>IFERROR(IF(X349="",0,X349),"0")+IFERROR(IF(X350="",0,X350),"0")</f>
        <v/>
      </c>
      <c r="Y351" s="775" t="n"/>
      <c r="Z351" s="775" t="n"/>
    </row>
    <row r="352">
      <c r="A352" s="362" t="n"/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772" t="n"/>
      <c r="N352" s="773" t="inlineStr">
        <is>
          <t>Итого</t>
        </is>
      </c>
      <c r="O352" s="743" t="n"/>
      <c r="P352" s="743" t="n"/>
      <c r="Q352" s="743" t="n"/>
      <c r="R352" s="743" t="n"/>
      <c r="S352" s="743" t="n"/>
      <c r="T352" s="744" t="n"/>
      <c r="U352" s="43" t="inlineStr">
        <is>
          <t>кг</t>
        </is>
      </c>
      <c r="V352" s="774">
        <f>IFERROR(SUM(V349:V350),"0")</f>
        <v/>
      </c>
      <c r="W352" s="774">
        <f>IFERROR(SUM(W349:W350),"0")</f>
        <v/>
      </c>
      <c r="X352" s="43" t="n"/>
      <c r="Y352" s="775" t="n"/>
      <c r="Z352" s="775" t="n"/>
    </row>
    <row r="353" ht="14.25" customHeight="1">
      <c r="A353" s="378" t="inlineStr">
        <is>
          <t>Сардельки</t>
        </is>
      </c>
      <c r="B353" s="362" t="n"/>
      <c r="C353" s="362" t="n"/>
      <c r="D353" s="362" t="n"/>
      <c r="E353" s="362" t="n"/>
      <c r="F353" s="362" t="n"/>
      <c r="G353" s="362" t="n"/>
      <c r="H353" s="362" t="n"/>
      <c r="I353" s="362" t="n"/>
      <c r="J353" s="362" t="n"/>
      <c r="K353" s="362" t="n"/>
      <c r="L353" s="362" t="n"/>
      <c r="M353" s="362" t="n"/>
      <c r="N353" s="362" t="n"/>
      <c r="O353" s="362" t="n"/>
      <c r="P353" s="362" t="n"/>
      <c r="Q353" s="362" t="n"/>
      <c r="R353" s="362" t="n"/>
      <c r="S353" s="362" t="n"/>
      <c r="T353" s="362" t="n"/>
      <c r="U353" s="362" t="n"/>
      <c r="V353" s="362" t="n"/>
      <c r="W353" s="362" t="n"/>
      <c r="X353" s="362" t="n"/>
      <c r="Y353" s="378" t="n"/>
      <c r="Z353" s="378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65" t="n">
        <v>4607091384673</v>
      </c>
      <c r="E354" s="735" t="n"/>
      <c r="F354" s="767" t="n">
        <v>1.3</v>
      </c>
      <c r="G354" s="38" t="n">
        <v>6</v>
      </c>
      <c r="H354" s="767" t="n">
        <v>7.8</v>
      </c>
      <c r="I354" s="767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6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73" t="n"/>
      <c r="B355" s="362" t="n"/>
      <c r="C355" s="362" t="n"/>
      <c r="D355" s="362" t="n"/>
      <c r="E355" s="362" t="n"/>
      <c r="F355" s="362" t="n"/>
      <c r="G355" s="362" t="n"/>
      <c r="H355" s="362" t="n"/>
      <c r="I355" s="362" t="n"/>
      <c r="J355" s="362" t="n"/>
      <c r="K355" s="362" t="n"/>
      <c r="L355" s="362" t="n"/>
      <c r="M355" s="772" t="n"/>
      <c r="N355" s="773" t="inlineStr">
        <is>
          <t>Итого</t>
        </is>
      </c>
      <c r="O355" s="743" t="n"/>
      <c r="P355" s="743" t="n"/>
      <c r="Q355" s="743" t="n"/>
      <c r="R355" s="743" t="n"/>
      <c r="S355" s="743" t="n"/>
      <c r="T355" s="744" t="n"/>
      <c r="U355" s="43" t="inlineStr">
        <is>
          <t>кор</t>
        </is>
      </c>
      <c r="V355" s="774">
        <f>IFERROR(V354/H354,"0")</f>
        <v/>
      </c>
      <c r="W355" s="774">
        <f>IFERROR(W354/H354,"0")</f>
        <v/>
      </c>
      <c r="X355" s="774">
        <f>IFERROR(IF(X354="",0,X354),"0")</f>
        <v/>
      </c>
      <c r="Y355" s="775" t="n"/>
      <c r="Z355" s="775" t="n"/>
    </row>
    <row r="356">
      <c r="A356" s="362" t="n"/>
      <c r="B356" s="362" t="n"/>
      <c r="C356" s="362" t="n"/>
      <c r="D356" s="362" t="n"/>
      <c r="E356" s="362" t="n"/>
      <c r="F356" s="362" t="n"/>
      <c r="G356" s="362" t="n"/>
      <c r="H356" s="362" t="n"/>
      <c r="I356" s="362" t="n"/>
      <c r="J356" s="362" t="n"/>
      <c r="K356" s="362" t="n"/>
      <c r="L356" s="362" t="n"/>
      <c r="M356" s="772" t="n"/>
      <c r="N356" s="773" t="inlineStr">
        <is>
          <t>Итого</t>
        </is>
      </c>
      <c r="O356" s="743" t="n"/>
      <c r="P356" s="743" t="n"/>
      <c r="Q356" s="743" t="n"/>
      <c r="R356" s="743" t="n"/>
      <c r="S356" s="743" t="n"/>
      <c r="T356" s="744" t="n"/>
      <c r="U356" s="43" t="inlineStr">
        <is>
          <t>кг</t>
        </is>
      </c>
      <c r="V356" s="774">
        <f>IFERROR(SUM(V354:V354),"0")</f>
        <v/>
      </c>
      <c r="W356" s="774">
        <f>IFERROR(SUM(W354:W354),"0")</f>
        <v/>
      </c>
      <c r="X356" s="43" t="n"/>
      <c r="Y356" s="775" t="n"/>
      <c r="Z356" s="775" t="n"/>
    </row>
    <row r="357" ht="16.5" customHeight="1">
      <c r="A357" s="393" t="inlineStr">
        <is>
          <t>Особая Без свинины</t>
        </is>
      </c>
      <c r="B357" s="362" t="n"/>
      <c r="C357" s="362" t="n"/>
      <c r="D357" s="362" t="n"/>
      <c r="E357" s="362" t="n"/>
      <c r="F357" s="362" t="n"/>
      <c r="G357" s="362" t="n"/>
      <c r="H357" s="362" t="n"/>
      <c r="I357" s="362" t="n"/>
      <c r="J357" s="362" t="n"/>
      <c r="K357" s="362" t="n"/>
      <c r="L357" s="362" t="n"/>
      <c r="M357" s="362" t="n"/>
      <c r="N357" s="362" t="n"/>
      <c r="O357" s="362" t="n"/>
      <c r="P357" s="362" t="n"/>
      <c r="Q357" s="362" t="n"/>
      <c r="R357" s="362" t="n"/>
      <c r="S357" s="362" t="n"/>
      <c r="T357" s="362" t="n"/>
      <c r="U357" s="362" t="n"/>
      <c r="V357" s="362" t="n"/>
      <c r="W357" s="362" t="n"/>
      <c r="X357" s="362" t="n"/>
      <c r="Y357" s="393" t="n"/>
      <c r="Z357" s="393" t="n"/>
    </row>
    <row r="358" ht="14.25" customHeight="1">
      <c r="A358" s="378" t="inlineStr">
        <is>
          <t>Вареные колбасы</t>
        </is>
      </c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362" t="n"/>
      <c r="N358" s="362" t="n"/>
      <c r="O358" s="362" t="n"/>
      <c r="P358" s="362" t="n"/>
      <c r="Q358" s="362" t="n"/>
      <c r="R358" s="362" t="n"/>
      <c r="S358" s="362" t="n"/>
      <c r="T358" s="362" t="n"/>
      <c r="U358" s="362" t="n"/>
      <c r="V358" s="362" t="n"/>
      <c r="W358" s="362" t="n"/>
      <c r="X358" s="362" t="n"/>
      <c r="Y358" s="378" t="n"/>
      <c r="Z358" s="378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65" t="n">
        <v>4607091384185</v>
      </c>
      <c r="E359" s="735" t="n"/>
      <c r="F359" s="767" t="n">
        <v>0.8</v>
      </c>
      <c r="G359" s="38" t="n">
        <v>15</v>
      </c>
      <c r="H359" s="767" t="n">
        <v>12</v>
      </c>
      <c r="I359" s="767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69" t="n"/>
      <c r="P359" s="769" t="n"/>
      <c r="Q359" s="769" t="n"/>
      <c r="R359" s="735" t="n"/>
      <c r="S359" s="40" t="inlineStr"/>
      <c r="T359" s="40" t="inlineStr"/>
      <c r="U359" s="41" t="inlineStr">
        <is>
          <t>кг</t>
        </is>
      </c>
      <c r="V359" s="770" t="n">
        <v>0</v>
      </c>
      <c r="W359" s="771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65" t="n">
        <v>4607091384192</v>
      </c>
      <c r="E360" s="735" t="n"/>
      <c r="F360" s="767" t="n">
        <v>1.8</v>
      </c>
      <c r="G360" s="38" t="n">
        <v>6</v>
      </c>
      <c r="H360" s="767" t="n">
        <v>10.8</v>
      </c>
      <c r="I360" s="767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69" t="n"/>
      <c r="P360" s="769" t="n"/>
      <c r="Q360" s="769" t="n"/>
      <c r="R360" s="735" t="n"/>
      <c r="S360" s="40" t="inlineStr"/>
      <c r="T360" s="40" t="inlineStr"/>
      <c r="U360" s="41" t="inlineStr">
        <is>
          <t>кг</t>
        </is>
      </c>
      <c r="V360" s="770" t="n">
        <v>0</v>
      </c>
      <c r="W360" s="771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65" t="n">
        <v>4680115881907</v>
      </c>
      <c r="E361" s="735" t="n"/>
      <c r="F361" s="767" t="n">
        <v>1.8</v>
      </c>
      <c r="G361" s="38" t="n">
        <v>6</v>
      </c>
      <c r="H361" s="767" t="n">
        <v>10.8</v>
      </c>
      <c r="I361" s="767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65" t="n">
        <v>4680115883925</v>
      </c>
      <c r="E362" s="735" t="n"/>
      <c r="F362" s="767" t="n">
        <v>2.5</v>
      </c>
      <c r="G362" s="38" t="n">
        <v>6</v>
      </c>
      <c r="H362" s="767" t="n">
        <v>15</v>
      </c>
      <c r="I362" s="767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65" t="n">
        <v>4607091384680</v>
      </c>
      <c r="E363" s="735" t="n"/>
      <c r="F363" s="767" t="n">
        <v>0.4</v>
      </c>
      <c r="G363" s="38" t="n">
        <v>10</v>
      </c>
      <c r="H363" s="767" t="n">
        <v>4</v>
      </c>
      <c r="I363" s="767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69" t="n"/>
      <c r="P363" s="769" t="n"/>
      <c r="Q363" s="769" t="n"/>
      <c r="R363" s="735" t="n"/>
      <c r="S363" s="40" t="inlineStr"/>
      <c r="T363" s="40" t="inlineStr"/>
      <c r="U363" s="41" t="inlineStr">
        <is>
          <t>кг</t>
        </is>
      </c>
      <c r="V363" s="770" t="n">
        <v>0</v>
      </c>
      <c r="W363" s="771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73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кор</t>
        </is>
      </c>
      <c r="V364" s="774">
        <f>IFERROR(V359/H359,"0")+IFERROR(V360/H360,"0")+IFERROR(V361/H361,"0")+IFERROR(V362/H362,"0")+IFERROR(V363/H363,"0")</f>
        <v/>
      </c>
      <c r="W364" s="774">
        <f>IFERROR(W359/H359,"0")+IFERROR(W360/H360,"0")+IFERROR(W361/H361,"0")+IFERROR(W362/H362,"0")+IFERROR(W363/H363,"0")</f>
        <v/>
      </c>
      <c r="X364" s="774">
        <f>IFERROR(IF(X359="",0,X359),"0")+IFERROR(IF(X360="",0,X360),"0")+IFERROR(IF(X361="",0,X361),"0")+IFERROR(IF(X362="",0,X362),"0")+IFERROR(IF(X363="",0,X363),"0")</f>
        <v/>
      </c>
      <c r="Y364" s="775" t="n"/>
      <c r="Z364" s="775" t="n"/>
    </row>
    <row r="365">
      <c r="A365" s="362" t="n"/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772" t="n"/>
      <c r="N365" s="773" t="inlineStr">
        <is>
          <t>Итого</t>
        </is>
      </c>
      <c r="O365" s="743" t="n"/>
      <c r="P365" s="743" t="n"/>
      <c r="Q365" s="743" t="n"/>
      <c r="R365" s="743" t="n"/>
      <c r="S365" s="743" t="n"/>
      <c r="T365" s="744" t="n"/>
      <c r="U365" s="43" t="inlineStr">
        <is>
          <t>кг</t>
        </is>
      </c>
      <c r="V365" s="774">
        <f>IFERROR(SUM(V359:V363),"0")</f>
        <v/>
      </c>
      <c r="W365" s="774">
        <f>IFERROR(SUM(W359:W363),"0")</f>
        <v/>
      </c>
      <c r="X365" s="43" t="n"/>
      <c r="Y365" s="775" t="n"/>
      <c r="Z365" s="775" t="n"/>
    </row>
    <row r="366" ht="14.25" customHeight="1">
      <c r="A366" s="378" t="inlineStr">
        <is>
          <t>Копченые колбасы</t>
        </is>
      </c>
      <c r="B366" s="362" t="n"/>
      <c r="C366" s="362" t="n"/>
      <c r="D366" s="362" t="n"/>
      <c r="E366" s="362" t="n"/>
      <c r="F366" s="362" t="n"/>
      <c r="G366" s="362" t="n"/>
      <c r="H366" s="362" t="n"/>
      <c r="I366" s="362" t="n"/>
      <c r="J366" s="362" t="n"/>
      <c r="K366" s="362" t="n"/>
      <c r="L366" s="362" t="n"/>
      <c r="M366" s="362" t="n"/>
      <c r="N366" s="362" t="n"/>
      <c r="O366" s="362" t="n"/>
      <c r="P366" s="362" t="n"/>
      <c r="Q366" s="362" t="n"/>
      <c r="R366" s="362" t="n"/>
      <c r="S366" s="362" t="n"/>
      <c r="T366" s="362" t="n"/>
      <c r="U366" s="362" t="n"/>
      <c r="V366" s="362" t="n"/>
      <c r="W366" s="362" t="n"/>
      <c r="X366" s="362" t="n"/>
      <c r="Y366" s="378" t="n"/>
      <c r="Z366" s="378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65" t="n">
        <v>4607091384802</v>
      </c>
      <c r="E367" s="735" t="n"/>
      <c r="F367" s="767" t="n">
        <v>0.73</v>
      </c>
      <c r="G367" s="38" t="n">
        <v>6</v>
      </c>
      <c r="H367" s="767" t="n">
        <v>4.38</v>
      </c>
      <c r="I367" s="767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65" t="n">
        <v>4607091384826</v>
      </c>
      <c r="E368" s="735" t="n"/>
      <c r="F368" s="767" t="n">
        <v>0.35</v>
      </c>
      <c r="G368" s="38" t="n">
        <v>8</v>
      </c>
      <c r="H368" s="767" t="n">
        <v>2.8</v>
      </c>
      <c r="I368" s="767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73" t="n"/>
      <c r="B369" s="362" t="n"/>
      <c r="C369" s="362" t="n"/>
      <c r="D369" s="362" t="n"/>
      <c r="E369" s="362" t="n"/>
      <c r="F369" s="362" t="n"/>
      <c r="G369" s="362" t="n"/>
      <c r="H369" s="362" t="n"/>
      <c r="I369" s="362" t="n"/>
      <c r="J369" s="362" t="n"/>
      <c r="K369" s="362" t="n"/>
      <c r="L369" s="362" t="n"/>
      <c r="M369" s="772" t="n"/>
      <c r="N369" s="773" t="inlineStr">
        <is>
          <t>Итого</t>
        </is>
      </c>
      <c r="O369" s="743" t="n"/>
      <c r="P369" s="743" t="n"/>
      <c r="Q369" s="743" t="n"/>
      <c r="R369" s="743" t="n"/>
      <c r="S369" s="743" t="n"/>
      <c r="T369" s="744" t="n"/>
      <c r="U369" s="43" t="inlineStr">
        <is>
          <t>кор</t>
        </is>
      </c>
      <c r="V369" s="774">
        <f>IFERROR(V367/H367,"0")+IFERROR(V368/H368,"0")</f>
        <v/>
      </c>
      <c r="W369" s="774">
        <f>IFERROR(W367/H367,"0")+IFERROR(W368/H368,"0")</f>
        <v/>
      </c>
      <c r="X369" s="774">
        <f>IFERROR(IF(X367="",0,X367),"0")+IFERROR(IF(X368="",0,X368),"0")</f>
        <v/>
      </c>
      <c r="Y369" s="775" t="n"/>
      <c r="Z369" s="775" t="n"/>
    </row>
    <row r="370">
      <c r="A370" s="362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кг</t>
        </is>
      </c>
      <c r="V370" s="774">
        <f>IFERROR(SUM(V367:V368),"0")</f>
        <v/>
      </c>
      <c r="W370" s="774">
        <f>IFERROR(SUM(W367:W368),"0")</f>
        <v/>
      </c>
      <c r="X370" s="43" t="n"/>
      <c r="Y370" s="775" t="n"/>
      <c r="Z370" s="775" t="n"/>
    </row>
    <row r="371" ht="14.25" customHeight="1">
      <c r="A371" s="378" t="inlineStr">
        <is>
          <t>Сосиски</t>
        </is>
      </c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362" t="n"/>
      <c r="N371" s="362" t="n"/>
      <c r="O371" s="362" t="n"/>
      <c r="P371" s="362" t="n"/>
      <c r="Q371" s="362" t="n"/>
      <c r="R371" s="362" t="n"/>
      <c r="S371" s="362" t="n"/>
      <c r="T371" s="362" t="n"/>
      <c r="U371" s="362" t="n"/>
      <c r="V371" s="362" t="n"/>
      <c r="W371" s="362" t="n"/>
      <c r="X371" s="362" t="n"/>
      <c r="Y371" s="378" t="n"/>
      <c r="Z371" s="378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65" t="n">
        <v>4607091384246</v>
      </c>
      <c r="E372" s="735" t="n"/>
      <c r="F372" s="767" t="n">
        <v>1.3</v>
      </c>
      <c r="G372" s="38" t="n">
        <v>6</v>
      </c>
      <c r="H372" s="767" t="n">
        <v>7.8</v>
      </c>
      <c r="I372" s="767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69" t="n"/>
      <c r="P372" s="769" t="n"/>
      <c r="Q372" s="769" t="n"/>
      <c r="R372" s="735" t="n"/>
      <c r="S372" s="40" t="inlineStr"/>
      <c r="T372" s="40" t="inlineStr"/>
      <c r="U372" s="41" t="inlineStr">
        <is>
          <t>кг</t>
        </is>
      </c>
      <c r="V372" s="770" t="n">
        <v>0</v>
      </c>
      <c r="W372" s="77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65" t="n">
        <v>4680115881976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65" t="n">
        <v>4607091384253</v>
      </c>
      <c r="E374" s="735" t="n"/>
      <c r="F374" s="767" t="n">
        <v>0.4</v>
      </c>
      <c r="G374" s="38" t="n">
        <v>6</v>
      </c>
      <c r="H374" s="767" t="n">
        <v>2.4</v>
      </c>
      <c r="I374" s="767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7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69" t="n"/>
      <c r="P374" s="769" t="n"/>
      <c r="Q374" s="769" t="n"/>
      <c r="R374" s="735" t="n"/>
      <c r="S374" s="40" t="inlineStr"/>
      <c r="T374" s="40" t="inlineStr"/>
      <c r="U374" s="41" t="inlineStr">
        <is>
          <t>кг</t>
        </is>
      </c>
      <c r="V374" s="770" t="n">
        <v>0</v>
      </c>
      <c r="W374" s="77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65" t="n">
        <v>4680115881969</v>
      </c>
      <c r="E375" s="735" t="n"/>
      <c r="F375" s="767" t="n">
        <v>0.4</v>
      </c>
      <c r="G375" s="38" t="n">
        <v>6</v>
      </c>
      <c r="H375" s="767" t="n">
        <v>2.4</v>
      </c>
      <c r="I375" s="767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69" t="n"/>
      <c r="P375" s="769" t="n"/>
      <c r="Q375" s="769" t="n"/>
      <c r="R375" s="735" t="n"/>
      <c r="S375" s="40" t="inlineStr"/>
      <c r="T375" s="40" t="inlineStr"/>
      <c r="U375" s="41" t="inlineStr">
        <is>
          <t>кг</t>
        </is>
      </c>
      <c r="V375" s="770" t="n">
        <v>0</v>
      </c>
      <c r="W375" s="77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73" t="n"/>
      <c r="B376" s="362" t="n"/>
      <c r="C376" s="362" t="n"/>
      <c r="D376" s="362" t="n"/>
      <c r="E376" s="362" t="n"/>
      <c r="F376" s="362" t="n"/>
      <c r="G376" s="362" t="n"/>
      <c r="H376" s="362" t="n"/>
      <c r="I376" s="362" t="n"/>
      <c r="J376" s="362" t="n"/>
      <c r="K376" s="362" t="n"/>
      <c r="L376" s="362" t="n"/>
      <c r="M376" s="772" t="n"/>
      <c r="N376" s="773" t="inlineStr">
        <is>
          <t>Итого</t>
        </is>
      </c>
      <c r="O376" s="743" t="n"/>
      <c r="P376" s="743" t="n"/>
      <c r="Q376" s="743" t="n"/>
      <c r="R376" s="743" t="n"/>
      <c r="S376" s="743" t="n"/>
      <c r="T376" s="744" t="n"/>
      <c r="U376" s="43" t="inlineStr">
        <is>
          <t>кор</t>
        </is>
      </c>
      <c r="V376" s="774">
        <f>IFERROR(V372/H372,"0")+IFERROR(V373/H373,"0")+IFERROR(V374/H374,"0")+IFERROR(V375/H375,"0")</f>
        <v/>
      </c>
      <c r="W376" s="774">
        <f>IFERROR(W372/H372,"0")+IFERROR(W373/H373,"0")+IFERROR(W374/H374,"0")+IFERROR(W375/H375,"0")</f>
        <v/>
      </c>
      <c r="X376" s="774">
        <f>IFERROR(IF(X372="",0,X372),"0")+IFERROR(IF(X373="",0,X373),"0")+IFERROR(IF(X374="",0,X374),"0")+IFERROR(IF(X375="",0,X375),"0")</f>
        <v/>
      </c>
      <c r="Y376" s="775" t="n"/>
      <c r="Z376" s="775" t="n"/>
    </row>
    <row r="377">
      <c r="A377" s="362" t="n"/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772" t="n"/>
      <c r="N377" s="773" t="inlineStr">
        <is>
          <t>Итого</t>
        </is>
      </c>
      <c r="O377" s="743" t="n"/>
      <c r="P377" s="743" t="n"/>
      <c r="Q377" s="743" t="n"/>
      <c r="R377" s="743" t="n"/>
      <c r="S377" s="743" t="n"/>
      <c r="T377" s="744" t="n"/>
      <c r="U377" s="43" t="inlineStr">
        <is>
          <t>кг</t>
        </is>
      </c>
      <c r="V377" s="774">
        <f>IFERROR(SUM(V372:V375),"0")</f>
        <v/>
      </c>
      <c r="W377" s="774">
        <f>IFERROR(SUM(W372:W375),"0")</f>
        <v/>
      </c>
      <c r="X377" s="43" t="n"/>
      <c r="Y377" s="775" t="n"/>
      <c r="Z377" s="775" t="n"/>
    </row>
    <row r="378" ht="14.25" customHeight="1">
      <c r="A378" s="378" t="inlineStr">
        <is>
          <t>Сардельки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65" t="n">
        <v>4607091389357</v>
      </c>
      <c r="E379" s="735" t="n"/>
      <c r="F379" s="767" t="n">
        <v>1.3</v>
      </c>
      <c r="G379" s="38" t="n">
        <v>6</v>
      </c>
      <c r="H379" s="767" t="n">
        <v>7.8</v>
      </c>
      <c r="I379" s="767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73" t="n"/>
      <c r="B380" s="362" t="n"/>
      <c r="C380" s="362" t="n"/>
      <c r="D380" s="362" t="n"/>
      <c r="E380" s="362" t="n"/>
      <c r="F380" s="362" t="n"/>
      <c r="G380" s="362" t="n"/>
      <c r="H380" s="362" t="n"/>
      <c r="I380" s="362" t="n"/>
      <c r="J380" s="362" t="n"/>
      <c r="K380" s="362" t="n"/>
      <c r="L380" s="362" t="n"/>
      <c r="M380" s="772" t="n"/>
      <c r="N380" s="773" t="inlineStr">
        <is>
          <t>Итого</t>
        </is>
      </c>
      <c r="O380" s="743" t="n"/>
      <c r="P380" s="743" t="n"/>
      <c r="Q380" s="743" t="n"/>
      <c r="R380" s="743" t="n"/>
      <c r="S380" s="743" t="n"/>
      <c r="T380" s="744" t="n"/>
      <c r="U380" s="43" t="inlineStr">
        <is>
          <t>кор</t>
        </is>
      </c>
      <c r="V380" s="774">
        <f>IFERROR(V379/H379,"0")</f>
        <v/>
      </c>
      <c r="W380" s="774">
        <f>IFERROR(W379/H379,"0")</f>
        <v/>
      </c>
      <c r="X380" s="774">
        <f>IFERROR(IF(X379="",0,X379),"0")</f>
        <v/>
      </c>
      <c r="Y380" s="775" t="n"/>
      <c r="Z380" s="775" t="n"/>
    </row>
    <row r="381">
      <c r="A381" s="362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кг</t>
        </is>
      </c>
      <c r="V381" s="774">
        <f>IFERROR(SUM(V379:V379),"0")</f>
        <v/>
      </c>
      <c r="W381" s="774">
        <f>IFERROR(SUM(W379:W379),"0")</f>
        <v/>
      </c>
      <c r="X381" s="43" t="n"/>
      <c r="Y381" s="775" t="n"/>
      <c r="Z381" s="775" t="n"/>
    </row>
    <row r="382" ht="27.75" customHeight="1">
      <c r="A382" s="392" t="inlineStr">
        <is>
          <t>Баварушка</t>
        </is>
      </c>
      <c r="B382" s="766" t="n"/>
      <c r="C382" s="766" t="n"/>
      <c r="D382" s="766" t="n"/>
      <c r="E382" s="766" t="n"/>
      <c r="F382" s="766" t="n"/>
      <c r="G382" s="766" t="n"/>
      <c r="H382" s="766" t="n"/>
      <c r="I382" s="766" t="n"/>
      <c r="J382" s="766" t="n"/>
      <c r="K382" s="766" t="n"/>
      <c r="L382" s="766" t="n"/>
      <c r="M382" s="766" t="n"/>
      <c r="N382" s="766" t="n"/>
      <c r="O382" s="766" t="n"/>
      <c r="P382" s="766" t="n"/>
      <c r="Q382" s="766" t="n"/>
      <c r="R382" s="766" t="n"/>
      <c r="S382" s="766" t="n"/>
      <c r="T382" s="766" t="n"/>
      <c r="U382" s="766" t="n"/>
      <c r="V382" s="766" t="n"/>
      <c r="W382" s="766" t="n"/>
      <c r="X382" s="766" t="n"/>
      <c r="Y382" s="55" t="n"/>
      <c r="Z382" s="55" t="n"/>
    </row>
    <row r="383" ht="16.5" customHeight="1">
      <c r="A383" s="393" t="inlineStr">
        <is>
          <t>Филейбургская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93" t="n"/>
      <c r="Z383" s="393" t="n"/>
    </row>
    <row r="384" ht="14.25" customHeight="1">
      <c r="A384" s="378" t="inlineStr">
        <is>
          <t>Вареные колбасы</t>
        </is>
      </c>
      <c r="B384" s="362" t="n"/>
      <c r="C384" s="362" t="n"/>
      <c r="D384" s="362" t="n"/>
      <c r="E384" s="362" t="n"/>
      <c r="F384" s="362" t="n"/>
      <c r="G384" s="362" t="n"/>
      <c r="H384" s="362" t="n"/>
      <c r="I384" s="362" t="n"/>
      <c r="J384" s="362" t="n"/>
      <c r="K384" s="362" t="n"/>
      <c r="L384" s="362" t="n"/>
      <c r="M384" s="362" t="n"/>
      <c r="N384" s="362" t="n"/>
      <c r="O384" s="362" t="n"/>
      <c r="P384" s="362" t="n"/>
      <c r="Q384" s="362" t="n"/>
      <c r="R384" s="362" t="n"/>
      <c r="S384" s="362" t="n"/>
      <c r="T384" s="362" t="n"/>
      <c r="U384" s="362" t="n"/>
      <c r="V384" s="362" t="n"/>
      <c r="W384" s="362" t="n"/>
      <c r="X384" s="362" t="n"/>
      <c r="Y384" s="378" t="n"/>
      <c r="Z384" s="378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65" t="n">
        <v>4607091389708</v>
      </c>
      <c r="E385" s="735" t="n"/>
      <c r="F385" s="767" t="n">
        <v>0.45</v>
      </c>
      <c r="G385" s="38" t="n">
        <v>6</v>
      </c>
      <c r="H385" s="767" t="n">
        <v>2.7</v>
      </c>
      <c r="I385" s="767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65" t="n">
        <v>4607091389692</v>
      </c>
      <c r="E386" s="735" t="n"/>
      <c r="F386" s="767" t="n">
        <v>0.45</v>
      </c>
      <c r="G386" s="38" t="n">
        <v>6</v>
      </c>
      <c r="H386" s="767" t="n">
        <v>2.7</v>
      </c>
      <c r="I386" s="767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73" t="n"/>
      <c r="B387" s="362" t="n"/>
      <c r="C387" s="362" t="n"/>
      <c r="D387" s="362" t="n"/>
      <c r="E387" s="362" t="n"/>
      <c r="F387" s="362" t="n"/>
      <c r="G387" s="362" t="n"/>
      <c r="H387" s="362" t="n"/>
      <c r="I387" s="362" t="n"/>
      <c r="J387" s="362" t="n"/>
      <c r="K387" s="362" t="n"/>
      <c r="L387" s="362" t="n"/>
      <c r="M387" s="772" t="n"/>
      <c r="N387" s="773" t="inlineStr">
        <is>
          <t>Итого</t>
        </is>
      </c>
      <c r="O387" s="743" t="n"/>
      <c r="P387" s="743" t="n"/>
      <c r="Q387" s="743" t="n"/>
      <c r="R387" s="743" t="n"/>
      <c r="S387" s="743" t="n"/>
      <c r="T387" s="744" t="n"/>
      <c r="U387" s="43" t="inlineStr">
        <is>
          <t>кор</t>
        </is>
      </c>
      <c r="V387" s="774">
        <f>IFERROR(V385/H385,"0")+IFERROR(V386/H386,"0")</f>
        <v/>
      </c>
      <c r="W387" s="774">
        <f>IFERROR(W385/H385,"0")+IFERROR(W386/H386,"0")</f>
        <v/>
      </c>
      <c r="X387" s="774">
        <f>IFERROR(IF(X385="",0,X385),"0")+IFERROR(IF(X386="",0,X386),"0")</f>
        <v/>
      </c>
      <c r="Y387" s="775" t="n"/>
      <c r="Z387" s="775" t="n"/>
    </row>
    <row r="388">
      <c r="A388" s="362" t="n"/>
      <c r="B388" s="362" t="n"/>
      <c r="C388" s="362" t="n"/>
      <c r="D388" s="362" t="n"/>
      <c r="E388" s="362" t="n"/>
      <c r="F388" s="362" t="n"/>
      <c r="G388" s="362" t="n"/>
      <c r="H388" s="362" t="n"/>
      <c r="I388" s="362" t="n"/>
      <c r="J388" s="362" t="n"/>
      <c r="K388" s="362" t="n"/>
      <c r="L388" s="362" t="n"/>
      <c r="M388" s="772" t="n"/>
      <c r="N388" s="773" t="inlineStr">
        <is>
          <t>Итого</t>
        </is>
      </c>
      <c r="O388" s="743" t="n"/>
      <c r="P388" s="743" t="n"/>
      <c r="Q388" s="743" t="n"/>
      <c r="R388" s="743" t="n"/>
      <c r="S388" s="743" t="n"/>
      <c r="T388" s="744" t="n"/>
      <c r="U388" s="43" t="inlineStr">
        <is>
          <t>кг</t>
        </is>
      </c>
      <c r="V388" s="774">
        <f>IFERROR(SUM(V385:V386),"0")</f>
        <v/>
      </c>
      <c r="W388" s="774">
        <f>IFERROR(SUM(W385:W386),"0")</f>
        <v/>
      </c>
      <c r="X388" s="43" t="n"/>
      <c r="Y388" s="775" t="n"/>
      <c r="Z388" s="775" t="n"/>
    </row>
    <row r="389" ht="14.25" customHeight="1">
      <c r="A389" s="378" t="inlineStr">
        <is>
          <t>Копченые колбасы</t>
        </is>
      </c>
      <c r="B389" s="362" t="n"/>
      <c r="C389" s="362" t="n"/>
      <c r="D389" s="362" t="n"/>
      <c r="E389" s="362" t="n"/>
      <c r="F389" s="362" t="n"/>
      <c r="G389" s="362" t="n"/>
      <c r="H389" s="362" t="n"/>
      <c r="I389" s="362" t="n"/>
      <c r="J389" s="362" t="n"/>
      <c r="K389" s="362" t="n"/>
      <c r="L389" s="362" t="n"/>
      <c r="M389" s="362" t="n"/>
      <c r="N389" s="362" t="n"/>
      <c r="O389" s="362" t="n"/>
      <c r="P389" s="362" t="n"/>
      <c r="Q389" s="362" t="n"/>
      <c r="R389" s="362" t="n"/>
      <c r="S389" s="362" t="n"/>
      <c r="T389" s="362" t="n"/>
      <c r="U389" s="362" t="n"/>
      <c r="V389" s="362" t="n"/>
      <c r="W389" s="362" t="n"/>
      <c r="X389" s="362" t="n"/>
      <c r="Y389" s="378" t="n"/>
      <c r="Z389" s="378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65" t="n">
        <v>4607091389753</v>
      </c>
      <c r="E390" s="735" t="n"/>
      <c r="F390" s="767" t="n">
        <v>0.7</v>
      </c>
      <c r="G390" s="38" t="n">
        <v>6</v>
      </c>
      <c r="H390" s="767" t="n">
        <v>4.2</v>
      </c>
      <c r="I390" s="767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65" t="n">
        <v>4607091389760</v>
      </c>
      <c r="E391" s="735" t="n"/>
      <c r="F391" s="767" t="n">
        <v>0.7</v>
      </c>
      <c r="G391" s="38" t="n">
        <v>6</v>
      </c>
      <c r="H391" s="767" t="n">
        <v>4.2</v>
      </c>
      <c r="I391" s="767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0</v>
      </c>
      <c r="W391" s="771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65" t="n">
        <v>4607091389746</v>
      </c>
      <c r="E392" s="735" t="n"/>
      <c r="F392" s="767" t="n">
        <v>0.7</v>
      </c>
      <c r="G392" s="38" t="n">
        <v>6</v>
      </c>
      <c r="H392" s="767" t="n">
        <v>4.2</v>
      </c>
      <c r="I392" s="767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65" t="n">
        <v>4680115882928</v>
      </c>
      <c r="E393" s="735" t="n"/>
      <c r="F393" s="767" t="n">
        <v>0.28</v>
      </c>
      <c r="G393" s="38" t="n">
        <v>6</v>
      </c>
      <c r="H393" s="767" t="n">
        <v>1.68</v>
      </c>
      <c r="I393" s="767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65" t="n">
        <v>4680115883147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65" t="n">
        <v>4607091384338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0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65" t="n">
        <v>4680115883154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65" t="n">
        <v>4607091389524</v>
      </c>
      <c r="E397" s="735" t="n"/>
      <c r="F397" s="767" t="n">
        <v>0.35</v>
      </c>
      <c r="G397" s="38" t="n">
        <v>6</v>
      </c>
      <c r="H397" s="767" t="n">
        <v>2.1</v>
      </c>
      <c r="I397" s="76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69" t="n"/>
      <c r="P397" s="769" t="n"/>
      <c r="Q397" s="769" t="n"/>
      <c r="R397" s="735" t="n"/>
      <c r="S397" s="40" t="inlineStr"/>
      <c r="T397" s="40" t="inlineStr"/>
      <c r="U397" s="41" t="inlineStr">
        <is>
          <t>кг</t>
        </is>
      </c>
      <c r="V397" s="770" t="n">
        <v>0</v>
      </c>
      <c r="W397" s="77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65" t="n">
        <v>4680115883161</v>
      </c>
      <c r="E398" s="735" t="n"/>
      <c r="F398" s="767" t="n">
        <v>0.28</v>
      </c>
      <c r="G398" s="38" t="n">
        <v>6</v>
      </c>
      <c r="H398" s="767" t="n">
        <v>1.68</v>
      </c>
      <c r="I398" s="767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69" t="n"/>
      <c r="P398" s="769" t="n"/>
      <c r="Q398" s="769" t="n"/>
      <c r="R398" s="735" t="n"/>
      <c r="S398" s="40" t="inlineStr"/>
      <c r="T398" s="40" t="inlineStr"/>
      <c r="U398" s="41" t="inlineStr">
        <is>
          <t>кг</t>
        </is>
      </c>
      <c r="V398" s="770" t="n">
        <v>0</v>
      </c>
      <c r="W398" s="77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65" t="n">
        <v>4607091384345</v>
      </c>
      <c r="E399" s="735" t="n"/>
      <c r="F399" s="767" t="n">
        <v>0.35</v>
      </c>
      <c r="G399" s="38" t="n">
        <v>6</v>
      </c>
      <c r="H399" s="767" t="n">
        <v>2.1</v>
      </c>
      <c r="I399" s="76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69" t="n"/>
      <c r="P399" s="769" t="n"/>
      <c r="Q399" s="769" t="n"/>
      <c r="R399" s="735" t="n"/>
      <c r="S399" s="40" t="inlineStr"/>
      <c r="T399" s="40" t="inlineStr"/>
      <c r="U399" s="41" t="inlineStr">
        <is>
          <t>кг</t>
        </is>
      </c>
      <c r="V399" s="770" t="n">
        <v>0</v>
      </c>
      <c r="W399" s="77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65" t="n">
        <v>4680115883178</v>
      </c>
      <c r="E400" s="735" t="n"/>
      <c r="F400" s="767" t="n">
        <v>0.28</v>
      </c>
      <c r="G400" s="38" t="n">
        <v>6</v>
      </c>
      <c r="H400" s="767" t="n">
        <v>1.68</v>
      </c>
      <c r="I400" s="76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65" t="n">
        <v>4607091389531</v>
      </c>
      <c r="E401" s="735" t="n"/>
      <c r="F401" s="767" t="n">
        <v>0.35</v>
      </c>
      <c r="G401" s="38" t="n">
        <v>6</v>
      </c>
      <c r="H401" s="767" t="n">
        <v>2.1</v>
      </c>
      <c r="I401" s="76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65" t="n">
        <v>4680115883185</v>
      </c>
      <c r="E402" s="735" t="n"/>
      <c r="F402" s="767" t="n">
        <v>0.28</v>
      </c>
      <c r="G402" s="38" t="n">
        <v>6</v>
      </c>
      <c r="H402" s="767" t="n">
        <v>1.68</v>
      </c>
      <c r="I402" s="767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73" t="n"/>
      <c r="B403" s="362" t="n"/>
      <c r="C403" s="362" t="n"/>
      <c r="D403" s="362" t="n"/>
      <c r="E403" s="362" t="n"/>
      <c r="F403" s="362" t="n"/>
      <c r="G403" s="362" t="n"/>
      <c r="H403" s="362" t="n"/>
      <c r="I403" s="362" t="n"/>
      <c r="J403" s="362" t="n"/>
      <c r="K403" s="362" t="n"/>
      <c r="L403" s="362" t="n"/>
      <c r="M403" s="772" t="n"/>
      <c r="N403" s="773" t="inlineStr">
        <is>
          <t>Итого</t>
        </is>
      </c>
      <c r="O403" s="743" t="n"/>
      <c r="P403" s="743" t="n"/>
      <c r="Q403" s="743" t="n"/>
      <c r="R403" s="743" t="n"/>
      <c r="S403" s="743" t="n"/>
      <c r="T403" s="744" t="n"/>
      <c r="U403" s="43" t="inlineStr">
        <is>
          <t>кор</t>
        </is>
      </c>
      <c r="V403" s="77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5" t="n"/>
      <c r="Z403" s="775" t="n"/>
    </row>
    <row r="404">
      <c r="A404" s="362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кг</t>
        </is>
      </c>
      <c r="V404" s="774">
        <f>IFERROR(SUM(V390:V402),"0")</f>
        <v/>
      </c>
      <c r="W404" s="774">
        <f>IFERROR(SUM(W390:W402),"0")</f>
        <v/>
      </c>
      <c r="X404" s="43" t="n"/>
      <c r="Y404" s="775" t="n"/>
      <c r="Z404" s="775" t="n"/>
    </row>
    <row r="405" ht="14.25" customHeight="1">
      <c r="A405" s="378" t="inlineStr">
        <is>
          <t>Сосиски</t>
        </is>
      </c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362" t="n"/>
      <c r="N405" s="362" t="n"/>
      <c r="O405" s="362" t="n"/>
      <c r="P405" s="362" t="n"/>
      <c r="Q405" s="362" t="n"/>
      <c r="R405" s="362" t="n"/>
      <c r="S405" s="362" t="n"/>
      <c r="T405" s="362" t="n"/>
      <c r="U405" s="362" t="n"/>
      <c r="V405" s="362" t="n"/>
      <c r="W405" s="362" t="n"/>
      <c r="X405" s="362" t="n"/>
      <c r="Y405" s="378" t="n"/>
      <c r="Z405" s="378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65" t="n">
        <v>4607091389685</v>
      </c>
      <c r="E406" s="735" t="n"/>
      <c r="F406" s="767" t="n">
        <v>1.3</v>
      </c>
      <c r="G406" s="38" t="n">
        <v>6</v>
      </c>
      <c r="H406" s="767" t="n">
        <v>7.8</v>
      </c>
      <c r="I406" s="767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69" t="n"/>
      <c r="P406" s="769" t="n"/>
      <c r="Q406" s="769" t="n"/>
      <c r="R406" s="735" t="n"/>
      <c r="S406" s="40" t="inlineStr"/>
      <c r="T406" s="40" t="inlineStr"/>
      <c r="U406" s="41" t="inlineStr">
        <is>
          <t>кг</t>
        </is>
      </c>
      <c r="V406" s="770" t="n">
        <v>0</v>
      </c>
      <c r="W406" s="771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65" t="n">
        <v>4607091389654</v>
      </c>
      <c r="E407" s="735" t="n"/>
      <c r="F407" s="767" t="n">
        <v>0.33</v>
      </c>
      <c r="G407" s="38" t="n">
        <v>6</v>
      </c>
      <c r="H407" s="767" t="n">
        <v>1.98</v>
      </c>
      <c r="I407" s="767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9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65" t="n">
        <v>4607091384352</v>
      </c>
      <c r="E408" s="735" t="n"/>
      <c r="F408" s="767" t="n">
        <v>0.6</v>
      </c>
      <c r="G408" s="38" t="n">
        <v>4</v>
      </c>
      <c r="H408" s="767" t="n">
        <v>2.4</v>
      </c>
      <c r="I408" s="767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9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69" t="n"/>
      <c r="P408" s="769" t="n"/>
      <c r="Q408" s="769" t="n"/>
      <c r="R408" s="735" t="n"/>
      <c r="S408" s="40" t="inlineStr"/>
      <c r="T408" s="40" t="inlineStr"/>
      <c r="U408" s="41" t="inlineStr">
        <is>
          <t>кг</t>
        </is>
      </c>
      <c r="V408" s="770" t="n">
        <v>0</v>
      </c>
      <c r="W408" s="771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65" t="n">
        <v>4607091389661</v>
      </c>
      <c r="E409" s="735" t="n"/>
      <c r="F409" s="767" t="n">
        <v>0.55</v>
      </c>
      <c r="G409" s="38" t="n">
        <v>4</v>
      </c>
      <c r="H409" s="767" t="n">
        <v>2.2</v>
      </c>
      <c r="I409" s="767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69" t="n"/>
      <c r="P409" s="769" t="n"/>
      <c r="Q409" s="769" t="n"/>
      <c r="R409" s="735" t="n"/>
      <c r="S409" s="40" t="inlineStr"/>
      <c r="T409" s="40" t="inlineStr"/>
      <c r="U409" s="41" t="inlineStr">
        <is>
          <t>кг</t>
        </is>
      </c>
      <c r="V409" s="770" t="n">
        <v>0</v>
      </c>
      <c r="W409" s="771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73" t="n"/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772" t="n"/>
      <c r="N410" s="773" t="inlineStr">
        <is>
          <t>Итого</t>
        </is>
      </c>
      <c r="O410" s="743" t="n"/>
      <c r="P410" s="743" t="n"/>
      <c r="Q410" s="743" t="n"/>
      <c r="R410" s="743" t="n"/>
      <c r="S410" s="743" t="n"/>
      <c r="T410" s="744" t="n"/>
      <c r="U410" s="43" t="inlineStr">
        <is>
          <t>кор</t>
        </is>
      </c>
      <c r="V410" s="774">
        <f>IFERROR(V406/H406,"0")+IFERROR(V407/H407,"0")+IFERROR(V408/H408,"0")+IFERROR(V409/H409,"0")</f>
        <v/>
      </c>
      <c r="W410" s="774">
        <f>IFERROR(W406/H406,"0")+IFERROR(W407/H407,"0")+IFERROR(W408/H408,"0")+IFERROR(W409/H409,"0")</f>
        <v/>
      </c>
      <c r="X410" s="774">
        <f>IFERROR(IF(X406="",0,X406),"0")+IFERROR(IF(X407="",0,X407),"0")+IFERROR(IF(X408="",0,X408),"0")+IFERROR(IF(X409="",0,X409),"0")</f>
        <v/>
      </c>
      <c r="Y410" s="775" t="n"/>
      <c r="Z410" s="775" t="n"/>
    </row>
    <row r="411">
      <c r="A411" s="362" t="n"/>
      <c r="B411" s="362" t="n"/>
      <c r="C411" s="362" t="n"/>
      <c r="D411" s="362" t="n"/>
      <c r="E411" s="362" t="n"/>
      <c r="F411" s="362" t="n"/>
      <c r="G411" s="362" t="n"/>
      <c r="H411" s="362" t="n"/>
      <c r="I411" s="362" t="n"/>
      <c r="J411" s="362" t="n"/>
      <c r="K411" s="362" t="n"/>
      <c r="L411" s="362" t="n"/>
      <c r="M411" s="772" t="n"/>
      <c r="N411" s="773" t="inlineStr">
        <is>
          <t>Итого</t>
        </is>
      </c>
      <c r="O411" s="743" t="n"/>
      <c r="P411" s="743" t="n"/>
      <c r="Q411" s="743" t="n"/>
      <c r="R411" s="743" t="n"/>
      <c r="S411" s="743" t="n"/>
      <c r="T411" s="744" t="n"/>
      <c r="U411" s="43" t="inlineStr">
        <is>
          <t>кг</t>
        </is>
      </c>
      <c r="V411" s="774">
        <f>IFERROR(SUM(V406:V409),"0")</f>
        <v/>
      </c>
      <c r="W411" s="774">
        <f>IFERROR(SUM(W406:W409),"0")</f>
        <v/>
      </c>
      <c r="X411" s="43" t="n"/>
      <c r="Y411" s="775" t="n"/>
      <c r="Z411" s="775" t="n"/>
    </row>
    <row r="412" ht="14.25" customHeight="1">
      <c r="A412" s="378" t="inlineStr">
        <is>
          <t>Сардельки</t>
        </is>
      </c>
      <c r="B412" s="362" t="n"/>
      <c r="C412" s="362" t="n"/>
      <c r="D412" s="362" t="n"/>
      <c r="E412" s="362" t="n"/>
      <c r="F412" s="362" t="n"/>
      <c r="G412" s="362" t="n"/>
      <c r="H412" s="362" t="n"/>
      <c r="I412" s="362" t="n"/>
      <c r="J412" s="362" t="n"/>
      <c r="K412" s="362" t="n"/>
      <c r="L412" s="362" t="n"/>
      <c r="M412" s="362" t="n"/>
      <c r="N412" s="362" t="n"/>
      <c r="O412" s="362" t="n"/>
      <c r="P412" s="362" t="n"/>
      <c r="Q412" s="362" t="n"/>
      <c r="R412" s="362" t="n"/>
      <c r="S412" s="362" t="n"/>
      <c r="T412" s="362" t="n"/>
      <c r="U412" s="362" t="n"/>
      <c r="V412" s="362" t="n"/>
      <c r="W412" s="362" t="n"/>
      <c r="X412" s="362" t="n"/>
      <c r="Y412" s="378" t="n"/>
      <c r="Z412" s="378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65" t="n">
        <v>4680115881648</v>
      </c>
      <c r="E413" s="735" t="n"/>
      <c r="F413" s="767" t="n">
        <v>1</v>
      </c>
      <c r="G413" s="38" t="n">
        <v>4</v>
      </c>
      <c r="H413" s="767" t="n">
        <v>4</v>
      </c>
      <c r="I413" s="767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0</v>
      </c>
      <c r="W413" s="77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73" t="n"/>
      <c r="B414" s="362" t="n"/>
      <c r="C414" s="362" t="n"/>
      <c r="D414" s="362" t="n"/>
      <c r="E414" s="362" t="n"/>
      <c r="F414" s="362" t="n"/>
      <c r="G414" s="362" t="n"/>
      <c r="H414" s="362" t="n"/>
      <c r="I414" s="362" t="n"/>
      <c r="J414" s="362" t="n"/>
      <c r="K414" s="362" t="n"/>
      <c r="L414" s="362" t="n"/>
      <c r="M414" s="772" t="n"/>
      <c r="N414" s="773" t="inlineStr">
        <is>
          <t>Итого</t>
        </is>
      </c>
      <c r="O414" s="743" t="n"/>
      <c r="P414" s="743" t="n"/>
      <c r="Q414" s="743" t="n"/>
      <c r="R414" s="743" t="n"/>
      <c r="S414" s="743" t="n"/>
      <c r="T414" s="744" t="n"/>
      <c r="U414" s="43" t="inlineStr">
        <is>
          <t>кор</t>
        </is>
      </c>
      <c r="V414" s="774">
        <f>IFERROR(V413/H413,"0")</f>
        <v/>
      </c>
      <c r="W414" s="774">
        <f>IFERROR(W413/H413,"0")</f>
        <v/>
      </c>
      <c r="X414" s="774">
        <f>IFERROR(IF(X413="",0,X413),"0")</f>
        <v/>
      </c>
      <c r="Y414" s="775" t="n"/>
      <c r="Z414" s="775" t="n"/>
    </row>
    <row r="415">
      <c r="A415" s="362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кг</t>
        </is>
      </c>
      <c r="V415" s="774">
        <f>IFERROR(SUM(V413:V413),"0")</f>
        <v/>
      </c>
      <c r="W415" s="774">
        <f>IFERROR(SUM(W413:W413),"0")</f>
        <v/>
      </c>
      <c r="X415" s="43" t="n"/>
      <c r="Y415" s="775" t="n"/>
      <c r="Z415" s="775" t="n"/>
    </row>
    <row r="416" ht="14.25" customHeight="1">
      <c r="A416" s="378" t="inlineStr">
        <is>
          <t>Сырокопченые колбасы</t>
        </is>
      </c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362" t="n"/>
      <c r="N416" s="362" t="n"/>
      <c r="O416" s="362" t="n"/>
      <c r="P416" s="362" t="n"/>
      <c r="Q416" s="362" t="n"/>
      <c r="R416" s="362" t="n"/>
      <c r="S416" s="362" t="n"/>
      <c r="T416" s="362" t="n"/>
      <c r="U416" s="362" t="n"/>
      <c r="V416" s="362" t="n"/>
      <c r="W416" s="362" t="n"/>
      <c r="X416" s="362" t="n"/>
      <c r="Y416" s="378" t="n"/>
      <c r="Z416" s="378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365" t="n">
        <v>4680115884359</v>
      </c>
      <c r="E417" s="735" t="n"/>
      <c r="F417" s="767" t="n">
        <v>0.06</v>
      </c>
      <c r="G417" s="38" t="n">
        <v>20</v>
      </c>
      <c r="H417" s="767" t="n">
        <v>1.2</v>
      </c>
      <c r="I417" s="767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69" t="n"/>
      <c r="P417" s="769" t="n"/>
      <c r="Q417" s="769" t="n"/>
      <c r="R417" s="735" t="n"/>
      <c r="S417" s="40" t="inlineStr"/>
      <c r="T417" s="40" t="inlineStr"/>
      <c r="U417" s="41" t="inlineStr">
        <is>
          <t>кг</t>
        </is>
      </c>
      <c r="V417" s="770" t="n">
        <v>0</v>
      </c>
      <c r="W417" s="771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65" t="n">
        <v>4680115884335</v>
      </c>
      <c r="E418" s="735" t="n"/>
      <c r="F418" s="767" t="n">
        <v>0.06</v>
      </c>
      <c r="G418" s="38" t="n">
        <v>20</v>
      </c>
      <c r="H418" s="767" t="n">
        <v>1.2</v>
      </c>
      <c r="I418" s="767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69" t="n"/>
      <c r="P418" s="769" t="n"/>
      <c r="Q418" s="769" t="n"/>
      <c r="R418" s="735" t="n"/>
      <c r="S418" s="40" t="inlineStr"/>
      <c r="T418" s="40" t="inlineStr"/>
      <c r="U418" s="41" t="inlineStr">
        <is>
          <t>кг</t>
        </is>
      </c>
      <c r="V418" s="770" t="n">
        <v>0</v>
      </c>
      <c r="W418" s="771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65" t="n">
        <v>4680115884342</v>
      </c>
      <c r="E419" s="735" t="n"/>
      <c r="F419" s="767" t="n">
        <v>0.06</v>
      </c>
      <c r="G419" s="38" t="n">
        <v>20</v>
      </c>
      <c r="H419" s="767" t="n">
        <v>1.2</v>
      </c>
      <c r="I419" s="767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65" t="n">
        <v>4680115884113</v>
      </c>
      <c r="E420" s="735" t="n"/>
      <c r="F420" s="767" t="n">
        <v>0.11</v>
      </c>
      <c r="G420" s="38" t="n">
        <v>12</v>
      </c>
      <c r="H420" s="767" t="n">
        <v>1.32</v>
      </c>
      <c r="I420" s="767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IFERROR(V417/H417,"0")+IFERROR(V418/H418,"0")+IFERROR(V419/H419,"0")+IFERROR(V420/H420,"0")</f>
        <v/>
      </c>
      <c r="W421" s="774">
        <f>IFERROR(W417/H417,"0")+IFERROR(W418/H418,"0")+IFERROR(W419/H419,"0")+IFERROR(W420/H420,"0")</f>
        <v/>
      </c>
      <c r="X421" s="774">
        <f>IFERROR(IF(X417="",0,X417),"0")+IFERROR(IF(X418="",0,X418),"0")+IFERROR(IF(X419="",0,X419),"0")+IFERROR(IF(X420="",0,X420),"0")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IFERROR(SUM(V417:V420),"0")</f>
        <v/>
      </c>
      <c r="W422" s="774">
        <f>IFERROR(SUM(W417:W420),"0")</f>
        <v/>
      </c>
      <c r="X422" s="43" t="n"/>
      <c r="Y422" s="775" t="n"/>
      <c r="Z422" s="775" t="n"/>
    </row>
    <row r="423" ht="16.5" customHeight="1">
      <c r="A423" s="393" t="inlineStr">
        <is>
          <t>Балыкбургская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93" t="n"/>
      <c r="Z423" s="393" t="n"/>
    </row>
    <row r="424" ht="14.25" customHeight="1">
      <c r="A424" s="378" t="inlineStr">
        <is>
          <t>Ветчины</t>
        </is>
      </c>
      <c r="B424" s="362" t="n"/>
      <c r="C424" s="362" t="n"/>
      <c r="D424" s="362" t="n"/>
      <c r="E424" s="362" t="n"/>
      <c r="F424" s="362" t="n"/>
      <c r="G424" s="362" t="n"/>
      <c r="H424" s="362" t="n"/>
      <c r="I424" s="362" t="n"/>
      <c r="J424" s="362" t="n"/>
      <c r="K424" s="362" t="n"/>
      <c r="L424" s="362" t="n"/>
      <c r="M424" s="362" t="n"/>
      <c r="N424" s="362" t="n"/>
      <c r="O424" s="362" t="n"/>
      <c r="P424" s="362" t="n"/>
      <c r="Q424" s="362" t="n"/>
      <c r="R424" s="362" t="n"/>
      <c r="S424" s="362" t="n"/>
      <c r="T424" s="362" t="n"/>
      <c r="U424" s="362" t="n"/>
      <c r="V424" s="362" t="n"/>
      <c r="W424" s="362" t="n"/>
      <c r="X424" s="362" t="n"/>
      <c r="Y424" s="378" t="n"/>
      <c r="Z424" s="378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365" t="n">
        <v>4607091389388</v>
      </c>
      <c r="E425" s="735" t="n"/>
      <c r="F425" s="767" t="n">
        <v>1.3</v>
      </c>
      <c r="G425" s="38" t="n">
        <v>4</v>
      </c>
      <c r="H425" s="767" t="n">
        <v>5.2</v>
      </c>
      <c r="I425" s="767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65" t="n">
        <v>4607091389364</v>
      </c>
      <c r="E426" s="735" t="n"/>
      <c r="F426" s="767" t="n">
        <v>0.42</v>
      </c>
      <c r="G426" s="38" t="n">
        <v>6</v>
      </c>
      <c r="H426" s="767" t="n">
        <v>2.52</v>
      </c>
      <c r="I426" s="767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373" t="n"/>
      <c r="B427" s="362" t="n"/>
      <c r="C427" s="362" t="n"/>
      <c r="D427" s="362" t="n"/>
      <c r="E427" s="362" t="n"/>
      <c r="F427" s="362" t="n"/>
      <c r="G427" s="362" t="n"/>
      <c r="H427" s="362" t="n"/>
      <c r="I427" s="362" t="n"/>
      <c r="J427" s="362" t="n"/>
      <c r="K427" s="362" t="n"/>
      <c r="L427" s="362" t="n"/>
      <c r="M427" s="772" t="n"/>
      <c r="N427" s="773" t="inlineStr">
        <is>
          <t>Итого</t>
        </is>
      </c>
      <c r="O427" s="743" t="n"/>
      <c r="P427" s="743" t="n"/>
      <c r="Q427" s="743" t="n"/>
      <c r="R427" s="743" t="n"/>
      <c r="S427" s="743" t="n"/>
      <c r="T427" s="744" t="n"/>
      <c r="U427" s="43" t="inlineStr">
        <is>
          <t>кор</t>
        </is>
      </c>
      <c r="V427" s="774">
        <f>IFERROR(V425/H425,"0")+IFERROR(V426/H426,"0")</f>
        <v/>
      </c>
      <c r="W427" s="774">
        <f>IFERROR(W425/H425,"0")+IFERROR(W426/H426,"0")</f>
        <v/>
      </c>
      <c r="X427" s="774">
        <f>IFERROR(IF(X425="",0,X425),"0")+IFERROR(IF(X426="",0,X426),"0")</f>
        <v/>
      </c>
      <c r="Y427" s="775" t="n"/>
      <c r="Z427" s="775" t="n"/>
    </row>
    <row r="428">
      <c r="A428" s="362" t="n"/>
      <c r="B428" s="362" t="n"/>
      <c r="C428" s="362" t="n"/>
      <c r="D428" s="362" t="n"/>
      <c r="E428" s="362" t="n"/>
      <c r="F428" s="362" t="n"/>
      <c r="G428" s="362" t="n"/>
      <c r="H428" s="362" t="n"/>
      <c r="I428" s="362" t="n"/>
      <c r="J428" s="362" t="n"/>
      <c r="K428" s="362" t="n"/>
      <c r="L428" s="362" t="n"/>
      <c r="M428" s="772" t="n"/>
      <c r="N428" s="773" t="inlineStr">
        <is>
          <t>Итого</t>
        </is>
      </c>
      <c r="O428" s="743" t="n"/>
      <c r="P428" s="743" t="n"/>
      <c r="Q428" s="743" t="n"/>
      <c r="R428" s="743" t="n"/>
      <c r="S428" s="743" t="n"/>
      <c r="T428" s="744" t="n"/>
      <c r="U428" s="43" t="inlineStr">
        <is>
          <t>кг</t>
        </is>
      </c>
      <c r="V428" s="774">
        <f>IFERROR(SUM(V425:V426),"0")</f>
        <v/>
      </c>
      <c r="W428" s="774">
        <f>IFERROR(SUM(W425:W426),"0")</f>
        <v/>
      </c>
      <c r="X428" s="43" t="n"/>
      <c r="Y428" s="775" t="n"/>
      <c r="Z428" s="775" t="n"/>
    </row>
    <row r="429" ht="14.25" customHeight="1">
      <c r="A429" s="378" t="inlineStr">
        <is>
          <t>Копченые колбасы</t>
        </is>
      </c>
      <c r="B429" s="362" t="n"/>
      <c r="C429" s="362" t="n"/>
      <c r="D429" s="362" t="n"/>
      <c r="E429" s="362" t="n"/>
      <c r="F429" s="362" t="n"/>
      <c r="G429" s="362" t="n"/>
      <c r="H429" s="362" t="n"/>
      <c r="I429" s="362" t="n"/>
      <c r="J429" s="362" t="n"/>
      <c r="K429" s="362" t="n"/>
      <c r="L429" s="362" t="n"/>
      <c r="M429" s="362" t="n"/>
      <c r="N429" s="362" t="n"/>
      <c r="O429" s="362" t="n"/>
      <c r="P429" s="362" t="n"/>
      <c r="Q429" s="362" t="n"/>
      <c r="R429" s="362" t="n"/>
      <c r="S429" s="362" t="n"/>
      <c r="T429" s="362" t="n"/>
      <c r="U429" s="362" t="n"/>
      <c r="V429" s="362" t="n"/>
      <c r="W429" s="362" t="n"/>
      <c r="X429" s="362" t="n"/>
      <c r="Y429" s="378" t="n"/>
      <c r="Z429" s="378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65" t="n">
        <v>4607091389739</v>
      </c>
      <c r="E430" s="735" t="n"/>
      <c r="F430" s="767" t="n">
        <v>0.7</v>
      </c>
      <c r="G430" s="38" t="n">
        <v>6</v>
      </c>
      <c r="H430" s="767" t="n">
        <v>4.2</v>
      </c>
      <c r="I430" s="767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65" t="n">
        <v>4680115883048</v>
      </c>
      <c r="E431" s="735" t="n"/>
      <c r="F431" s="767" t="n">
        <v>1</v>
      </c>
      <c r="G431" s="38" t="n">
        <v>4</v>
      </c>
      <c r="H431" s="767" t="n">
        <v>4</v>
      </c>
      <c r="I431" s="767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69" t="n"/>
      <c r="P431" s="769" t="n"/>
      <c r="Q431" s="769" t="n"/>
      <c r="R431" s="735" t="n"/>
      <c r="S431" s="40" t="inlineStr"/>
      <c r="T431" s="40" t="inlineStr"/>
      <c r="U431" s="41" t="inlineStr">
        <is>
          <t>кг</t>
        </is>
      </c>
      <c r="V431" s="770" t="n">
        <v>0</v>
      </c>
      <c r="W431" s="771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65" t="n">
        <v>4607091389425</v>
      </c>
      <c r="E432" s="735" t="n"/>
      <c r="F432" s="767" t="n">
        <v>0.35</v>
      </c>
      <c r="G432" s="38" t="n">
        <v>6</v>
      </c>
      <c r="H432" s="767" t="n">
        <v>2.1</v>
      </c>
      <c r="I432" s="767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69" t="n"/>
      <c r="P432" s="769" t="n"/>
      <c r="Q432" s="769" t="n"/>
      <c r="R432" s="735" t="n"/>
      <c r="S432" s="40" t="inlineStr"/>
      <c r="T432" s="40" t="inlineStr"/>
      <c r="U432" s="41" t="inlineStr">
        <is>
          <t>кг</t>
        </is>
      </c>
      <c r="V432" s="770" t="n">
        <v>0</v>
      </c>
      <c r="W432" s="771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65" t="n">
        <v>4680115882911</v>
      </c>
      <c r="E433" s="735" t="n"/>
      <c r="F433" s="767" t="n">
        <v>0.4</v>
      </c>
      <c r="G433" s="38" t="n">
        <v>6</v>
      </c>
      <c r="H433" s="767" t="n">
        <v>2.4</v>
      </c>
      <c r="I433" s="767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69" t="n"/>
      <c r="P433" s="769" t="n"/>
      <c r="Q433" s="769" t="n"/>
      <c r="R433" s="735" t="n"/>
      <c r="S433" s="40" t="inlineStr"/>
      <c r="T433" s="40" t="inlineStr"/>
      <c r="U433" s="41" t="inlineStr">
        <is>
          <t>кг</t>
        </is>
      </c>
      <c r="V433" s="770" t="n">
        <v>0</v>
      </c>
      <c r="W433" s="771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65" t="n">
        <v>4680115880771</v>
      </c>
      <c r="E434" s="735" t="n"/>
      <c r="F434" s="767" t="n">
        <v>0.28</v>
      </c>
      <c r="G434" s="38" t="n">
        <v>6</v>
      </c>
      <c r="H434" s="767" t="n">
        <v>1.68</v>
      </c>
      <c r="I434" s="767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0</v>
      </c>
      <c r="W434" s="771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65" t="n">
        <v>4607091389500</v>
      </c>
      <c r="E435" s="735" t="n"/>
      <c r="F435" s="767" t="n">
        <v>0.35</v>
      </c>
      <c r="G435" s="38" t="n">
        <v>6</v>
      </c>
      <c r="H435" s="767" t="n">
        <v>2.1</v>
      </c>
      <c r="I435" s="767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69" t="n"/>
      <c r="P435" s="769" t="n"/>
      <c r="Q435" s="769" t="n"/>
      <c r="R435" s="735" t="n"/>
      <c r="S435" s="40" t="inlineStr"/>
      <c r="T435" s="40" t="inlineStr"/>
      <c r="U435" s="41" t="inlineStr">
        <is>
          <t>кг</t>
        </is>
      </c>
      <c r="V435" s="770" t="n">
        <v>0</v>
      </c>
      <c r="W435" s="771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65" t="n">
        <v>4680115881983</v>
      </c>
      <c r="E436" s="735" t="n"/>
      <c r="F436" s="767" t="n">
        <v>0.28</v>
      </c>
      <c r="G436" s="38" t="n">
        <v>4</v>
      </c>
      <c r="H436" s="767" t="n">
        <v>1.12</v>
      </c>
      <c r="I436" s="767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69" t="n"/>
      <c r="P436" s="769" t="n"/>
      <c r="Q436" s="769" t="n"/>
      <c r="R436" s="735" t="n"/>
      <c r="S436" s="40" t="inlineStr"/>
      <c r="T436" s="40" t="inlineStr"/>
      <c r="U436" s="41" t="inlineStr">
        <is>
          <t>кг</t>
        </is>
      </c>
      <c r="V436" s="770" t="n">
        <v>0</v>
      </c>
      <c r="W436" s="771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373" t="n"/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772" t="n"/>
      <c r="N437" s="773" t="inlineStr">
        <is>
          <t>Итого</t>
        </is>
      </c>
      <c r="O437" s="743" t="n"/>
      <c r="P437" s="743" t="n"/>
      <c r="Q437" s="743" t="n"/>
      <c r="R437" s="743" t="n"/>
      <c r="S437" s="743" t="n"/>
      <c r="T437" s="744" t="n"/>
      <c r="U437" s="43" t="inlineStr">
        <is>
          <t>кор</t>
        </is>
      </c>
      <c r="V437" s="774">
        <f>IFERROR(V430/H430,"0")+IFERROR(V431/H431,"0")+IFERROR(V432/H432,"0")+IFERROR(V433/H433,"0")+IFERROR(V434/H434,"0")+IFERROR(V435/H435,"0")+IFERROR(V436/H436,"0")</f>
        <v/>
      </c>
      <c r="W437" s="774">
        <f>IFERROR(W430/H430,"0")+IFERROR(W431/H431,"0")+IFERROR(W432/H432,"0")+IFERROR(W433/H433,"0")+IFERROR(W434/H434,"0")+IFERROR(W435/H435,"0")+IFERROR(W436/H436,"0")</f>
        <v/>
      </c>
      <c r="X437" s="774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5" t="n"/>
      <c r="Z437" s="775" t="n"/>
    </row>
    <row r="438">
      <c r="A438" s="362" t="n"/>
      <c r="B438" s="362" t="n"/>
      <c r="C438" s="362" t="n"/>
      <c r="D438" s="362" t="n"/>
      <c r="E438" s="362" t="n"/>
      <c r="F438" s="362" t="n"/>
      <c r="G438" s="362" t="n"/>
      <c r="H438" s="362" t="n"/>
      <c r="I438" s="362" t="n"/>
      <c r="J438" s="362" t="n"/>
      <c r="K438" s="362" t="n"/>
      <c r="L438" s="362" t="n"/>
      <c r="M438" s="772" t="n"/>
      <c r="N438" s="773" t="inlineStr">
        <is>
          <t>Итого</t>
        </is>
      </c>
      <c r="O438" s="743" t="n"/>
      <c r="P438" s="743" t="n"/>
      <c r="Q438" s="743" t="n"/>
      <c r="R438" s="743" t="n"/>
      <c r="S438" s="743" t="n"/>
      <c r="T438" s="744" t="n"/>
      <c r="U438" s="43" t="inlineStr">
        <is>
          <t>кг</t>
        </is>
      </c>
      <c r="V438" s="774">
        <f>IFERROR(SUM(V430:V436),"0")</f>
        <v/>
      </c>
      <c r="W438" s="774">
        <f>IFERROR(SUM(W430:W436),"0")</f>
        <v/>
      </c>
      <c r="X438" s="43" t="n"/>
      <c r="Y438" s="775" t="n"/>
      <c r="Z438" s="775" t="n"/>
    </row>
    <row r="439" ht="14.25" customHeight="1">
      <c r="A439" s="378" t="inlineStr">
        <is>
          <t>Сыровяленые колбасы</t>
        </is>
      </c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362" t="n"/>
      <c r="N439" s="362" t="n"/>
      <c r="O439" s="362" t="n"/>
      <c r="P439" s="362" t="n"/>
      <c r="Q439" s="362" t="n"/>
      <c r="R439" s="362" t="n"/>
      <c r="S439" s="362" t="n"/>
      <c r="T439" s="362" t="n"/>
      <c r="U439" s="362" t="n"/>
      <c r="V439" s="362" t="n"/>
      <c r="W439" s="362" t="n"/>
      <c r="X439" s="362" t="n"/>
      <c r="Y439" s="378" t="n"/>
      <c r="Z439" s="378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365" t="n">
        <v>4680115884090</v>
      </c>
      <c r="E440" s="735" t="n"/>
      <c r="F440" s="767" t="n">
        <v>0.11</v>
      </c>
      <c r="G440" s="38" t="n">
        <v>12</v>
      </c>
      <c r="H440" s="767" t="n">
        <v>1.32</v>
      </c>
      <c r="I440" s="767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69" t="n"/>
      <c r="P440" s="769" t="n"/>
      <c r="Q440" s="769" t="n"/>
      <c r="R440" s="735" t="n"/>
      <c r="S440" s="40" t="inlineStr"/>
      <c r="T440" s="40" t="inlineStr"/>
      <c r="U440" s="41" t="inlineStr">
        <is>
          <t>кг</t>
        </is>
      </c>
      <c r="V440" s="770" t="n">
        <v>0</v>
      </c>
      <c r="W440" s="771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373" t="n"/>
      <c r="B441" s="362" t="n"/>
      <c r="C441" s="362" t="n"/>
      <c r="D441" s="362" t="n"/>
      <c r="E441" s="362" t="n"/>
      <c r="F441" s="362" t="n"/>
      <c r="G441" s="362" t="n"/>
      <c r="H441" s="362" t="n"/>
      <c r="I441" s="362" t="n"/>
      <c r="J441" s="362" t="n"/>
      <c r="K441" s="362" t="n"/>
      <c r="L441" s="362" t="n"/>
      <c r="M441" s="772" t="n"/>
      <c r="N441" s="773" t="inlineStr">
        <is>
          <t>Итого</t>
        </is>
      </c>
      <c r="O441" s="743" t="n"/>
      <c r="P441" s="743" t="n"/>
      <c r="Q441" s="743" t="n"/>
      <c r="R441" s="743" t="n"/>
      <c r="S441" s="743" t="n"/>
      <c r="T441" s="744" t="n"/>
      <c r="U441" s="43" t="inlineStr">
        <is>
          <t>кор</t>
        </is>
      </c>
      <c r="V441" s="774">
        <f>IFERROR(V440/H440,"0")</f>
        <v/>
      </c>
      <c r="W441" s="774">
        <f>IFERROR(W440/H440,"0")</f>
        <v/>
      </c>
      <c r="X441" s="774">
        <f>IFERROR(IF(X440="",0,X440),"0")</f>
        <v/>
      </c>
      <c r="Y441" s="775" t="n"/>
      <c r="Z441" s="775" t="n"/>
    </row>
    <row r="442">
      <c r="A442" s="362" t="n"/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772" t="n"/>
      <c r="N442" s="773" t="inlineStr">
        <is>
          <t>Итого</t>
        </is>
      </c>
      <c r="O442" s="743" t="n"/>
      <c r="P442" s="743" t="n"/>
      <c r="Q442" s="743" t="n"/>
      <c r="R442" s="743" t="n"/>
      <c r="S442" s="743" t="n"/>
      <c r="T442" s="744" t="n"/>
      <c r="U442" s="43" t="inlineStr">
        <is>
          <t>кг</t>
        </is>
      </c>
      <c r="V442" s="774">
        <f>IFERROR(SUM(V440:V440),"0")</f>
        <v/>
      </c>
      <c r="W442" s="774">
        <f>IFERROR(SUM(W440:W440),"0")</f>
        <v/>
      </c>
      <c r="X442" s="43" t="n"/>
      <c r="Y442" s="775" t="n"/>
      <c r="Z442" s="775" t="n"/>
    </row>
    <row r="443" ht="14.25" customHeight="1">
      <c r="A443" s="378" t="inlineStr">
        <is>
          <t>Деликатесы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365" t="n">
        <v>4680115884564</v>
      </c>
      <c r="E444" s="735" t="n"/>
      <c r="F444" s="767" t="n">
        <v>0.15</v>
      </c>
      <c r="G444" s="38" t="n">
        <v>20</v>
      </c>
      <c r="H444" s="767" t="n">
        <v>3</v>
      </c>
      <c r="I444" s="767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0</v>
      </c>
      <c r="W444" s="771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373" t="n"/>
      <c r="B445" s="362" t="n"/>
      <c r="C445" s="362" t="n"/>
      <c r="D445" s="362" t="n"/>
      <c r="E445" s="362" t="n"/>
      <c r="F445" s="362" t="n"/>
      <c r="G445" s="362" t="n"/>
      <c r="H445" s="362" t="n"/>
      <c r="I445" s="362" t="n"/>
      <c r="J445" s="362" t="n"/>
      <c r="K445" s="362" t="n"/>
      <c r="L445" s="362" t="n"/>
      <c r="M445" s="772" t="n"/>
      <c r="N445" s="773" t="inlineStr">
        <is>
          <t>Итого</t>
        </is>
      </c>
      <c r="O445" s="743" t="n"/>
      <c r="P445" s="743" t="n"/>
      <c r="Q445" s="743" t="n"/>
      <c r="R445" s="743" t="n"/>
      <c r="S445" s="743" t="n"/>
      <c r="T445" s="744" t="n"/>
      <c r="U445" s="43" t="inlineStr">
        <is>
          <t>кор</t>
        </is>
      </c>
      <c r="V445" s="774">
        <f>IFERROR(V444/H444,"0")</f>
        <v/>
      </c>
      <c r="W445" s="774">
        <f>IFERROR(W444/H444,"0")</f>
        <v/>
      </c>
      <c r="X445" s="774">
        <f>IFERROR(IF(X444="",0,X444),"0")</f>
        <v/>
      </c>
      <c r="Y445" s="775" t="n"/>
      <c r="Z445" s="775" t="n"/>
    </row>
    <row r="446">
      <c r="A446" s="362" t="n"/>
      <c r="B446" s="362" t="n"/>
      <c r="C446" s="362" t="n"/>
      <c r="D446" s="362" t="n"/>
      <c r="E446" s="362" t="n"/>
      <c r="F446" s="362" t="n"/>
      <c r="G446" s="362" t="n"/>
      <c r="H446" s="362" t="n"/>
      <c r="I446" s="362" t="n"/>
      <c r="J446" s="362" t="n"/>
      <c r="K446" s="362" t="n"/>
      <c r="L446" s="362" t="n"/>
      <c r="M446" s="772" t="n"/>
      <c r="N446" s="773" t="inlineStr">
        <is>
          <t>Итого</t>
        </is>
      </c>
      <c r="O446" s="743" t="n"/>
      <c r="P446" s="743" t="n"/>
      <c r="Q446" s="743" t="n"/>
      <c r="R446" s="743" t="n"/>
      <c r="S446" s="743" t="n"/>
      <c r="T446" s="744" t="n"/>
      <c r="U446" s="43" t="inlineStr">
        <is>
          <t>кг</t>
        </is>
      </c>
      <c r="V446" s="774">
        <f>IFERROR(SUM(V444:V444),"0")</f>
        <v/>
      </c>
      <c r="W446" s="774">
        <f>IFERROR(SUM(W444:W444),"0")</f>
        <v/>
      </c>
      <c r="X446" s="43" t="n"/>
      <c r="Y446" s="775" t="n"/>
      <c r="Z446" s="775" t="n"/>
    </row>
    <row r="447" ht="27.75" customHeight="1">
      <c r="A447" s="392" t="inlineStr">
        <is>
          <t>Дугушка</t>
        </is>
      </c>
      <c r="B447" s="766" t="n"/>
      <c r="C447" s="766" t="n"/>
      <c r="D447" s="766" t="n"/>
      <c r="E447" s="766" t="n"/>
      <c r="F447" s="766" t="n"/>
      <c r="G447" s="766" t="n"/>
      <c r="H447" s="766" t="n"/>
      <c r="I447" s="766" t="n"/>
      <c r="J447" s="766" t="n"/>
      <c r="K447" s="766" t="n"/>
      <c r="L447" s="766" t="n"/>
      <c r="M447" s="766" t="n"/>
      <c r="N447" s="766" t="n"/>
      <c r="O447" s="766" t="n"/>
      <c r="P447" s="766" t="n"/>
      <c r="Q447" s="766" t="n"/>
      <c r="R447" s="766" t="n"/>
      <c r="S447" s="766" t="n"/>
      <c r="T447" s="766" t="n"/>
      <c r="U447" s="766" t="n"/>
      <c r="V447" s="766" t="n"/>
      <c r="W447" s="766" t="n"/>
      <c r="X447" s="766" t="n"/>
      <c r="Y447" s="55" t="n"/>
      <c r="Z447" s="55" t="n"/>
    </row>
    <row r="448" ht="16.5" customHeight="1">
      <c r="A448" s="393" t="inlineStr">
        <is>
          <t>Дугушка</t>
        </is>
      </c>
      <c r="B448" s="362" t="n"/>
      <c r="C448" s="362" t="n"/>
      <c r="D448" s="362" t="n"/>
      <c r="E448" s="362" t="n"/>
      <c r="F448" s="362" t="n"/>
      <c r="G448" s="362" t="n"/>
      <c r="H448" s="362" t="n"/>
      <c r="I448" s="362" t="n"/>
      <c r="J448" s="362" t="n"/>
      <c r="K448" s="362" t="n"/>
      <c r="L448" s="362" t="n"/>
      <c r="M448" s="362" t="n"/>
      <c r="N448" s="362" t="n"/>
      <c r="O448" s="362" t="n"/>
      <c r="P448" s="362" t="n"/>
      <c r="Q448" s="362" t="n"/>
      <c r="R448" s="362" t="n"/>
      <c r="S448" s="362" t="n"/>
      <c r="T448" s="362" t="n"/>
      <c r="U448" s="362" t="n"/>
      <c r="V448" s="362" t="n"/>
      <c r="W448" s="362" t="n"/>
      <c r="X448" s="362" t="n"/>
      <c r="Y448" s="393" t="n"/>
      <c r="Z448" s="393" t="n"/>
    </row>
    <row r="449" ht="14.25" customHeight="1">
      <c r="A449" s="378" t="inlineStr">
        <is>
          <t>Вареные колбасы</t>
        </is>
      </c>
      <c r="B449" s="362" t="n"/>
      <c r="C449" s="362" t="n"/>
      <c r="D449" s="362" t="n"/>
      <c r="E449" s="362" t="n"/>
      <c r="F449" s="362" t="n"/>
      <c r="G449" s="362" t="n"/>
      <c r="H449" s="362" t="n"/>
      <c r="I449" s="362" t="n"/>
      <c r="J449" s="362" t="n"/>
      <c r="K449" s="362" t="n"/>
      <c r="L449" s="362" t="n"/>
      <c r="M449" s="362" t="n"/>
      <c r="N449" s="362" t="n"/>
      <c r="O449" s="362" t="n"/>
      <c r="P449" s="362" t="n"/>
      <c r="Q449" s="362" t="n"/>
      <c r="R449" s="362" t="n"/>
      <c r="S449" s="362" t="n"/>
      <c r="T449" s="362" t="n"/>
      <c r="U449" s="362" t="n"/>
      <c r="V449" s="362" t="n"/>
      <c r="W449" s="362" t="n"/>
      <c r="X449" s="362" t="n"/>
      <c r="Y449" s="378" t="n"/>
      <c r="Z449" s="378" t="n"/>
    </row>
    <row r="450" ht="27" customHeight="1">
      <c r="A450" s="64" t="inlineStr">
        <is>
          <t>SU002011</t>
        </is>
      </c>
      <c r="B450" s="64" t="inlineStr">
        <is>
          <t>P002991</t>
        </is>
      </c>
      <c r="C450" s="37" t="n">
        <v>4301011371</v>
      </c>
      <c r="D450" s="365" t="n">
        <v>4607091389067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55</v>
      </c>
      <c r="N450" s="101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0" s="769" t="n"/>
      <c r="P450" s="769" t="n"/>
      <c r="Q450" s="769" t="n"/>
      <c r="R450" s="735" t="n"/>
      <c r="S450" s="40" t="inlineStr"/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P004028</t>
        </is>
      </c>
      <c r="C451" s="37" t="n">
        <v>4301011795</v>
      </c>
      <c r="D451" s="365" t="n">
        <v>4607091389067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18" t="inlineStr">
        <is>
          <t>Вареные колбасы Докторская ГОСТ Дугушка Весовые Вектор Дугушка</t>
        </is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365" t="n">
        <v>4607091383522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P004044</t>
        </is>
      </c>
      <c r="C453" s="37" t="n">
        <v>4301011779</v>
      </c>
      <c r="D453" s="365" t="n">
        <v>4607091383522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20" t="inlineStr">
        <is>
          <t>Вареные колбасы Докторская Дугушка Дугушка Весовые Вектор Дугушка</t>
        </is>
      </c>
      <c r="O453" s="769" t="n"/>
      <c r="P453" s="769" t="n"/>
      <c r="Q453" s="769" t="n"/>
      <c r="R453" s="735" t="n"/>
      <c r="S453" s="40" t="inlineStr"/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365" t="n">
        <v>4607091384437</v>
      </c>
      <c r="E454" s="735" t="n"/>
      <c r="F454" s="767" t="n">
        <v>0.88</v>
      </c>
      <c r="G454" s="38" t="n">
        <v>6</v>
      </c>
      <c r="H454" s="767" t="n">
        <v>5.28</v>
      </c>
      <c r="I454" s="76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1" t="inlineStr">
        <is>
          <t>Вареные колбасы Дугушка со шпиком Дугушка Весовые Вектор Дугушка</t>
        </is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0</v>
      </c>
      <c r="W454" s="77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16.5" customHeight="1">
      <c r="A455" s="64" t="inlineStr">
        <is>
          <t>SU002998</t>
        </is>
      </c>
      <c r="B455" s="64" t="inlineStr">
        <is>
          <t>P004033</t>
        </is>
      </c>
      <c r="C455" s="37" t="n">
        <v>4301011774</v>
      </c>
      <c r="D455" s="365" t="n">
        <v>4680115884502</v>
      </c>
      <c r="E455" s="735" t="n"/>
      <c r="F455" s="767" t="n">
        <v>0.88</v>
      </c>
      <c r="G455" s="38" t="n">
        <v>6</v>
      </c>
      <c r="H455" s="767" t="n">
        <v>5.28</v>
      </c>
      <c r="I455" s="767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22" t="inlineStr">
        <is>
          <t>Вареные колбасы «Молочная ГОСТ» Весовой п/а ТМ «Дугушка»</t>
        </is>
      </c>
      <c r="O455" s="769" t="n"/>
      <c r="P455" s="769" t="n"/>
      <c r="Q455" s="769" t="n"/>
      <c r="R455" s="735" t="n"/>
      <c r="S455" s="40" t="inlineStr"/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SU002010</t>
        </is>
      </c>
      <c r="B456" s="64" t="inlineStr">
        <is>
          <t>P002979</t>
        </is>
      </c>
      <c r="C456" s="37" t="n">
        <v>4301011365</v>
      </c>
      <c r="D456" s="365" t="n">
        <v>4607091389104</v>
      </c>
      <c r="E456" s="735" t="n"/>
      <c r="F456" s="767" t="n">
        <v>0.88</v>
      </c>
      <c r="G456" s="38" t="n">
        <v>6</v>
      </c>
      <c r="H456" s="767" t="n">
        <v>5.28</v>
      </c>
      <c r="I456" s="767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55</v>
      </c>
      <c r="N456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365" t="n">
        <v>4607091389104</v>
      </c>
      <c r="E457" s="735" t="n"/>
      <c r="F457" s="767" t="n">
        <v>0.88</v>
      </c>
      <c r="G457" s="38" t="n">
        <v>6</v>
      </c>
      <c r="H457" s="767" t="n">
        <v>5.28</v>
      </c>
      <c r="I457" s="767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4" t="inlineStr">
        <is>
          <t>Вареные колбасы «Молочная Дугушка» Весовые Вектор ТМ «Дугушка»</t>
        </is>
      </c>
      <c r="O457" s="769" t="n"/>
      <c r="P457" s="769" t="n"/>
      <c r="Q457" s="769" t="n"/>
      <c r="R457" s="735" t="n"/>
      <c r="S457" s="40" t="inlineStr"/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16.5" customHeight="1">
      <c r="A458" s="64" t="inlineStr">
        <is>
          <t>SU002999</t>
        </is>
      </c>
      <c r="B458" s="64" t="inlineStr">
        <is>
          <t>P004045</t>
        </is>
      </c>
      <c r="C458" s="37" t="n">
        <v>4301011799</v>
      </c>
      <c r="D458" s="365" t="n">
        <v>4680115884519</v>
      </c>
      <c r="E458" s="735" t="n"/>
      <c r="F458" s="767" t="n">
        <v>0.88</v>
      </c>
      <c r="G458" s="38" t="n">
        <v>6</v>
      </c>
      <c r="H458" s="767" t="n">
        <v>5.28</v>
      </c>
      <c r="I458" s="767" t="n">
        <v>5.64</v>
      </c>
      <c r="J458" s="38" t="n">
        <v>104</v>
      </c>
      <c r="K458" s="38" t="inlineStr">
        <is>
          <t>8</t>
        </is>
      </c>
      <c r="L458" s="39" t="inlineStr">
        <is>
          <t>СК3</t>
        </is>
      </c>
      <c r="M458" s="38" t="n">
        <v>60</v>
      </c>
      <c r="N458" s="1025" t="inlineStr">
        <is>
          <t>Вареные колбасы «Русская ГОСТ» Весовой п/а ТМ «Дугушка»</t>
        </is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SU002632</t>
        </is>
      </c>
      <c r="B459" s="64" t="inlineStr">
        <is>
          <t>P002982</t>
        </is>
      </c>
      <c r="C459" s="37" t="n">
        <v>4301011367</v>
      </c>
      <c r="D459" s="365" t="n">
        <v>4680115880603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365" t="n">
        <v>4680115880603</v>
      </c>
      <c r="E460" s="735" t="n"/>
      <c r="F460" s="767" t="n">
        <v>0.6</v>
      </c>
      <c r="G460" s="38" t="n">
        <v>6</v>
      </c>
      <c r="H460" s="767" t="n">
        <v>3.6</v>
      </c>
      <c r="I460" s="76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7" t="inlineStr">
        <is>
          <t>Вареные колбасы «Докторская ГОСТ» Фикс.вес 0,6 Вектор ТМ «Дугушка»</t>
        </is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P002404</t>
        </is>
      </c>
      <c r="C461" s="37" t="n">
        <v>4301011168</v>
      </c>
      <c r="D461" s="365" t="n">
        <v>4607091389999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0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365" t="n">
        <v>4607091389999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29" t="inlineStr">
        <is>
          <t>Вареные колбасы «Докторская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SU002635</t>
        </is>
      </c>
      <c r="B463" s="64" t="inlineStr">
        <is>
          <t>P002992</t>
        </is>
      </c>
      <c r="C463" s="37" t="n">
        <v>4301011372</v>
      </c>
      <c r="D463" s="365" t="n">
        <v>4680115882782</v>
      </c>
      <c r="E463" s="735" t="n"/>
      <c r="F463" s="767" t="n">
        <v>0.6</v>
      </c>
      <c r="G463" s="38" t="n">
        <v>6</v>
      </c>
      <c r="H463" s="767" t="n">
        <v>3.6</v>
      </c>
      <c r="I463" s="767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50</v>
      </c>
      <c r="N463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3" s="769" t="n"/>
      <c r="P463" s="769" t="n"/>
      <c r="Q463" s="769" t="n"/>
      <c r="R463" s="735" t="n"/>
      <c r="S463" s="40" t="inlineStr"/>
      <c r="T463" s="40" t="inlineStr"/>
      <c r="U463" s="41" t="inlineStr">
        <is>
          <t>кг</t>
        </is>
      </c>
      <c r="V463" s="770" t="n">
        <v>0</v>
      </c>
      <c r="W463" s="771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365" t="n">
        <v>4680115882782</v>
      </c>
      <c r="E464" s="735" t="n"/>
      <c r="F464" s="767" t="n">
        <v>0.6</v>
      </c>
      <c r="G464" s="38" t="n">
        <v>6</v>
      </c>
      <c r="H464" s="767" t="n">
        <v>3.6</v>
      </c>
      <c r="I464" s="767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1" t="inlineStr">
        <is>
          <t>Вареные колбасы «Дугушка со шпиком» Фикс.вес 0,6 П/а ТМ «Дугушка»</t>
        </is>
      </c>
      <c r="O464" s="769" t="n"/>
      <c r="P464" s="769" t="n"/>
      <c r="Q464" s="769" t="n"/>
      <c r="R464" s="735" t="n"/>
      <c r="S464" s="40" t="inlineStr"/>
      <c r="T464" s="40" t="inlineStr"/>
      <c r="U464" s="41" t="inlineStr">
        <is>
          <t>кг</t>
        </is>
      </c>
      <c r="V464" s="770" t="n">
        <v>0</v>
      </c>
      <c r="W464" s="771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SU002020</t>
        </is>
      </c>
      <c r="B465" s="64" t="inlineStr">
        <is>
          <t>P002308</t>
        </is>
      </c>
      <c r="C465" s="37" t="n">
        <v>4301011190</v>
      </c>
      <c r="D465" s="365" t="n">
        <v>4607091389098</v>
      </c>
      <c r="E465" s="735" t="n"/>
      <c r="F465" s="767" t="n">
        <v>0.4</v>
      </c>
      <c r="G465" s="38" t="n">
        <v>6</v>
      </c>
      <c r="H465" s="767" t="n">
        <v>2.4</v>
      </c>
      <c r="I465" s="767" t="n">
        <v>2.6</v>
      </c>
      <c r="J465" s="38" t="n">
        <v>156</v>
      </c>
      <c r="K465" s="38" t="inlineStr">
        <is>
          <t>12</t>
        </is>
      </c>
      <c r="L465" s="39" t="inlineStr">
        <is>
          <t>СК3</t>
        </is>
      </c>
      <c r="M465" s="38" t="n">
        <v>50</v>
      </c>
      <c r="N465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5" s="769" t="n"/>
      <c r="P465" s="769" t="n"/>
      <c r="Q465" s="769" t="n"/>
      <c r="R465" s="735" t="n"/>
      <c r="S465" s="40" t="inlineStr"/>
      <c r="T465" s="40" t="inlineStr"/>
      <c r="U465" s="41" t="inlineStr">
        <is>
          <t>кг</t>
        </is>
      </c>
      <c r="V465" s="770" t="n">
        <v>0</v>
      </c>
      <c r="W465" s="771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SU002631</t>
        </is>
      </c>
      <c r="B466" s="64" t="inlineStr">
        <is>
          <t>P002981</t>
        </is>
      </c>
      <c r="C466" s="37" t="n">
        <v>4301011366</v>
      </c>
      <c r="D466" s="365" t="n">
        <v>4607091389982</v>
      </c>
      <c r="E466" s="735" t="n"/>
      <c r="F466" s="767" t="n">
        <v>0.6</v>
      </c>
      <c r="G466" s="38" t="n">
        <v>6</v>
      </c>
      <c r="H466" s="767" t="n">
        <v>3.6</v>
      </c>
      <c r="I466" s="767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0</v>
      </c>
      <c r="W466" s="771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365" t="n">
        <v>4607091389982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4" t="inlineStr">
        <is>
          <t>Вареные колбасы «Молочная Дугушка» Фикс.вес 0,6 П/а ТМ «Дугушка»</t>
        </is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/>
      </c>
      <c r="W468" s="77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/>
      </c>
      <c r="X468" s="77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IFERROR(SUM(V450:V467),"0")</f>
        <v/>
      </c>
      <c r="W469" s="774">
        <f>IFERROR(SUM(W450:W467),"0")</f>
        <v/>
      </c>
      <c r="X469" s="43" t="n"/>
      <c r="Y469" s="775" t="n"/>
      <c r="Z469" s="775" t="n"/>
    </row>
    <row r="470" ht="14.25" customHeight="1">
      <c r="A470" s="378" t="inlineStr">
        <is>
          <t>Ветчины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16.5" customHeight="1">
      <c r="A471" s="64" t="inlineStr">
        <is>
          <t>SU002035</t>
        </is>
      </c>
      <c r="B471" s="64" t="inlineStr">
        <is>
          <t>P003146</t>
        </is>
      </c>
      <c r="C471" s="37" t="n">
        <v>4301020222</v>
      </c>
      <c r="D471" s="365" t="n">
        <v>4607091388930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55</v>
      </c>
      <c r="N471" s="1035">
        <f>HYPERLINK("https://abi.ru/products/Охлажденные/Дугушка/Дугушка/Ветчины/P003146/","Ветчины Дугушка Дугушка Вес б/о Дугушка")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3" t="inlineStr">
        <is>
          <t>КИ</t>
        </is>
      </c>
    </row>
    <row r="472" ht="16.5" customHeight="1">
      <c r="A472" s="64" t="inlineStr">
        <is>
          <t>SU002643</t>
        </is>
      </c>
      <c r="B472" s="64" t="inlineStr">
        <is>
          <t>P002993</t>
        </is>
      </c>
      <c r="C472" s="37" t="n">
        <v>4301020206</v>
      </c>
      <c r="D472" s="365" t="n">
        <v>4680115880054</v>
      </c>
      <c r="E472" s="735" t="n"/>
      <c r="F472" s="767" t="n">
        <v>0.6</v>
      </c>
      <c r="G472" s="38" t="n">
        <v>6</v>
      </c>
      <c r="H472" s="767" t="n">
        <v>3.6</v>
      </c>
      <c r="I472" s="767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8" t="n">
        <v>55</v>
      </c>
      <c r="N472" s="1036">
        <f>HYPERLINK("https://abi.ru/products/Охлажденные/Дугушка/Дугушка/Ветчины/P002993/","Ветчины «Дугушка» Фикс.вес 0,6 П/а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0</v>
      </c>
      <c r="W472" s="771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4" t="inlineStr">
        <is>
          <t>КИ</t>
        </is>
      </c>
    </row>
    <row r="473">
      <c r="A473" s="373" t="n"/>
      <c r="B473" s="362" t="n"/>
      <c r="C473" s="362" t="n"/>
      <c r="D473" s="362" t="n"/>
      <c r="E473" s="362" t="n"/>
      <c r="F473" s="362" t="n"/>
      <c r="G473" s="362" t="n"/>
      <c r="H473" s="362" t="n"/>
      <c r="I473" s="362" t="n"/>
      <c r="J473" s="362" t="n"/>
      <c r="K473" s="362" t="n"/>
      <c r="L473" s="362" t="n"/>
      <c r="M473" s="772" t="n"/>
      <c r="N473" s="773" t="inlineStr">
        <is>
          <t>Итого</t>
        </is>
      </c>
      <c r="O473" s="743" t="n"/>
      <c r="P473" s="743" t="n"/>
      <c r="Q473" s="743" t="n"/>
      <c r="R473" s="743" t="n"/>
      <c r="S473" s="743" t="n"/>
      <c r="T473" s="744" t="n"/>
      <c r="U473" s="43" t="inlineStr">
        <is>
          <t>кор</t>
        </is>
      </c>
      <c r="V473" s="774">
        <f>IFERROR(V471/H471,"0")+IFERROR(V472/H472,"0")</f>
        <v/>
      </c>
      <c r="W473" s="774">
        <f>IFERROR(W471/H471,"0")+IFERROR(W472/H472,"0")</f>
        <v/>
      </c>
      <c r="X473" s="774">
        <f>IFERROR(IF(X471="",0,X471),"0")+IFERROR(IF(X472="",0,X472),"0")</f>
        <v/>
      </c>
      <c r="Y473" s="775" t="n"/>
      <c r="Z473" s="775" t="n"/>
    </row>
    <row r="474">
      <c r="A474" s="362" t="n"/>
      <c r="B474" s="362" t="n"/>
      <c r="C474" s="362" t="n"/>
      <c r="D474" s="362" t="n"/>
      <c r="E474" s="362" t="n"/>
      <c r="F474" s="362" t="n"/>
      <c r="G474" s="362" t="n"/>
      <c r="H474" s="362" t="n"/>
      <c r="I474" s="362" t="n"/>
      <c r="J474" s="362" t="n"/>
      <c r="K474" s="362" t="n"/>
      <c r="L474" s="362" t="n"/>
      <c r="M474" s="772" t="n"/>
      <c r="N474" s="773" t="inlineStr">
        <is>
          <t>Итого</t>
        </is>
      </c>
      <c r="O474" s="743" t="n"/>
      <c r="P474" s="743" t="n"/>
      <c r="Q474" s="743" t="n"/>
      <c r="R474" s="743" t="n"/>
      <c r="S474" s="743" t="n"/>
      <c r="T474" s="744" t="n"/>
      <c r="U474" s="43" t="inlineStr">
        <is>
          <t>кг</t>
        </is>
      </c>
      <c r="V474" s="774">
        <f>IFERROR(SUM(V471:V472),"0")</f>
        <v/>
      </c>
      <c r="W474" s="774">
        <f>IFERROR(SUM(W471:W472),"0")</f>
        <v/>
      </c>
      <c r="X474" s="43" t="n"/>
      <c r="Y474" s="775" t="n"/>
      <c r="Z474" s="775" t="n"/>
    </row>
    <row r="475" ht="14.25" customHeight="1">
      <c r="A475" s="378" t="inlineStr">
        <is>
          <t>Копченые колбасы</t>
        </is>
      </c>
      <c r="B475" s="362" t="n"/>
      <c r="C475" s="362" t="n"/>
      <c r="D475" s="362" t="n"/>
      <c r="E475" s="362" t="n"/>
      <c r="F475" s="362" t="n"/>
      <c r="G475" s="362" t="n"/>
      <c r="H475" s="362" t="n"/>
      <c r="I475" s="362" t="n"/>
      <c r="J475" s="362" t="n"/>
      <c r="K475" s="362" t="n"/>
      <c r="L475" s="362" t="n"/>
      <c r="M475" s="362" t="n"/>
      <c r="N475" s="362" t="n"/>
      <c r="O475" s="362" t="n"/>
      <c r="P475" s="362" t="n"/>
      <c r="Q475" s="362" t="n"/>
      <c r="R475" s="362" t="n"/>
      <c r="S475" s="362" t="n"/>
      <c r="T475" s="362" t="n"/>
      <c r="U475" s="362" t="n"/>
      <c r="V475" s="362" t="n"/>
      <c r="W475" s="362" t="n"/>
      <c r="X475" s="362" t="n"/>
      <c r="Y475" s="378" t="n"/>
      <c r="Z475" s="378" t="n"/>
    </row>
    <row r="476" ht="27" customHeight="1">
      <c r="A476" s="64" t="inlineStr">
        <is>
          <t>SU002150</t>
        </is>
      </c>
      <c r="B476" s="64" t="inlineStr">
        <is>
          <t>P003636</t>
        </is>
      </c>
      <c r="C476" s="37" t="n">
        <v>4301031252</v>
      </c>
      <c r="D476" s="365" t="n">
        <v>4680115883116</v>
      </c>
      <c r="E476" s="735" t="n"/>
      <c r="F476" s="767" t="n">
        <v>0.88</v>
      </c>
      <c r="G476" s="38" t="n">
        <v>6</v>
      </c>
      <c r="H476" s="767" t="n">
        <v>5.28</v>
      </c>
      <c r="I476" s="767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8" t="n">
        <v>60</v>
      </c>
      <c r="N476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0</v>
      </c>
      <c r="W476" s="771">
        <f>IFERROR(IF(V476="",0,CEILING((V476/$H476),1)*$H476),"")</f>
        <v/>
      </c>
      <c r="X476" s="42">
        <f>IFERROR(IF(W476=0,"",ROUNDUP(W476/H476,0)*0.01196),"")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SU002158</t>
        </is>
      </c>
      <c r="B477" s="64" t="inlineStr">
        <is>
          <t>P003632</t>
        </is>
      </c>
      <c r="C477" s="37" t="n">
        <v>4301031248</v>
      </c>
      <c r="D477" s="365" t="n">
        <v>4680115883093</v>
      </c>
      <c r="E477" s="735" t="n"/>
      <c r="F477" s="767" t="n">
        <v>0.88</v>
      </c>
      <c r="G477" s="38" t="n">
        <v>6</v>
      </c>
      <c r="H477" s="767" t="n">
        <v>5.28</v>
      </c>
      <c r="I477" s="767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8" t="n">
        <v>60</v>
      </c>
      <c r="N477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7" s="769" t="n"/>
      <c r="P477" s="769" t="n"/>
      <c r="Q477" s="769" t="n"/>
      <c r="R477" s="735" t="n"/>
      <c r="S477" s="40" t="inlineStr"/>
      <c r="T477" s="40" t="inlineStr"/>
      <c r="U477" s="41" t="inlineStr">
        <is>
          <t>кг</t>
        </is>
      </c>
      <c r="V477" s="770" t="n">
        <v>0</v>
      </c>
      <c r="W477" s="771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SU002151</t>
        </is>
      </c>
      <c r="B478" s="64" t="inlineStr">
        <is>
          <t>P003634</t>
        </is>
      </c>
      <c r="C478" s="37" t="n">
        <v>4301031250</v>
      </c>
      <c r="D478" s="365" t="n">
        <v>4680115883109</v>
      </c>
      <c r="E478" s="735" t="n"/>
      <c r="F478" s="767" t="n">
        <v>0.88</v>
      </c>
      <c r="G478" s="38" t="n">
        <v>6</v>
      </c>
      <c r="H478" s="767" t="n">
        <v>5.28</v>
      </c>
      <c r="I478" s="767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8" s="769" t="n"/>
      <c r="P478" s="769" t="n"/>
      <c r="Q478" s="769" t="n"/>
      <c r="R478" s="735" t="n"/>
      <c r="S478" s="40" t="inlineStr"/>
      <c r="T478" s="40" t="inlineStr"/>
      <c r="U478" s="41" t="inlineStr">
        <is>
          <t>кг</t>
        </is>
      </c>
      <c r="V478" s="770" t="n">
        <v>0</v>
      </c>
      <c r="W478" s="771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SU002916</t>
        </is>
      </c>
      <c r="B479" s="64" t="inlineStr">
        <is>
          <t>P003633</t>
        </is>
      </c>
      <c r="C479" s="37" t="n">
        <v>4301031249</v>
      </c>
      <c r="D479" s="365" t="n">
        <v>4680115882072</v>
      </c>
      <c r="E479" s="735" t="n"/>
      <c r="F479" s="767" t="n">
        <v>0.6</v>
      </c>
      <c r="G479" s="38" t="n">
        <v>6</v>
      </c>
      <c r="H479" s="767" t="n">
        <v>3.6</v>
      </c>
      <c r="I479" s="767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8" t="n">
        <v>60</v>
      </c>
      <c r="N479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9" s="769" t="n"/>
      <c r="P479" s="769" t="n"/>
      <c r="Q479" s="769" t="n"/>
      <c r="R479" s="735" t="n"/>
      <c r="S479" s="40" t="inlineStr"/>
      <c r="T479" s="40" t="inlineStr"/>
      <c r="U479" s="41" t="inlineStr">
        <is>
          <t>кг</t>
        </is>
      </c>
      <c r="V479" s="770" t="n">
        <v>0</v>
      </c>
      <c r="W479" s="771">
        <f>IFERROR(IF(V479="",0,CEILING((V479/$H479),1)*$H479),"")</f>
        <v/>
      </c>
      <c r="X479" s="42">
        <f>IFERROR(IF(W479=0,"",ROUNDUP(W479/H479,0)*0.00937),"")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SU002919</t>
        </is>
      </c>
      <c r="B480" s="64" t="inlineStr">
        <is>
          <t>P003635</t>
        </is>
      </c>
      <c r="C480" s="37" t="n">
        <v>4301031251</v>
      </c>
      <c r="D480" s="365" t="n">
        <v>4680115882102</v>
      </c>
      <c r="E480" s="735" t="n"/>
      <c r="F480" s="767" t="n">
        <v>0.6</v>
      </c>
      <c r="G480" s="38" t="n">
        <v>6</v>
      </c>
      <c r="H480" s="767" t="n">
        <v>3.6</v>
      </c>
      <c r="I480" s="767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8" t="n">
        <v>60</v>
      </c>
      <c r="N480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SU002918</t>
        </is>
      </c>
      <c r="B481" s="64" t="inlineStr">
        <is>
          <t>P003637</t>
        </is>
      </c>
      <c r="C481" s="37" t="n">
        <v>4301031253</v>
      </c>
      <c r="D481" s="365" t="n">
        <v>4680115882096</v>
      </c>
      <c r="E481" s="735" t="n"/>
      <c r="F481" s="767" t="n">
        <v>0.6</v>
      </c>
      <c r="G481" s="38" t="n">
        <v>6</v>
      </c>
      <c r="H481" s="767" t="n">
        <v>3.6</v>
      </c>
      <c r="I481" s="767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>
      <c r="A482" s="373" t="n"/>
      <c r="B482" s="362" t="n"/>
      <c r="C482" s="362" t="n"/>
      <c r="D482" s="362" t="n"/>
      <c r="E482" s="362" t="n"/>
      <c r="F482" s="362" t="n"/>
      <c r="G482" s="362" t="n"/>
      <c r="H482" s="362" t="n"/>
      <c r="I482" s="362" t="n"/>
      <c r="J482" s="362" t="n"/>
      <c r="K482" s="362" t="n"/>
      <c r="L482" s="362" t="n"/>
      <c r="M482" s="772" t="n"/>
      <c r="N482" s="773" t="inlineStr">
        <is>
          <t>Итого</t>
        </is>
      </c>
      <c r="O482" s="743" t="n"/>
      <c r="P482" s="743" t="n"/>
      <c r="Q482" s="743" t="n"/>
      <c r="R482" s="743" t="n"/>
      <c r="S482" s="743" t="n"/>
      <c r="T482" s="744" t="n"/>
      <c r="U482" s="43" t="inlineStr">
        <is>
          <t>кор</t>
        </is>
      </c>
      <c r="V482" s="774">
        <f>IFERROR(V476/H476,"0")+IFERROR(V477/H477,"0")+IFERROR(V478/H478,"0")+IFERROR(V479/H479,"0")+IFERROR(V480/H480,"0")+IFERROR(V481/H481,"0")</f>
        <v/>
      </c>
      <c r="W482" s="774">
        <f>IFERROR(W476/H476,"0")+IFERROR(W477/H477,"0")+IFERROR(W478/H478,"0")+IFERROR(W479/H479,"0")+IFERROR(W480/H480,"0")+IFERROR(W481/H481,"0")</f>
        <v/>
      </c>
      <c r="X482" s="774">
        <f>IFERROR(IF(X476="",0,X476),"0")+IFERROR(IF(X477="",0,X477),"0")+IFERROR(IF(X478="",0,X478),"0")+IFERROR(IF(X479="",0,X479),"0")+IFERROR(IF(X480="",0,X480),"0")+IFERROR(IF(X481="",0,X481),"0")</f>
        <v/>
      </c>
      <c r="Y482" s="775" t="n"/>
      <c r="Z482" s="775" t="n"/>
    </row>
    <row r="483">
      <c r="A483" s="362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кг</t>
        </is>
      </c>
      <c r="V483" s="774">
        <f>IFERROR(SUM(V476:V481),"0")</f>
        <v/>
      </c>
      <c r="W483" s="774">
        <f>IFERROR(SUM(W476:W481),"0")</f>
        <v/>
      </c>
      <c r="X483" s="43" t="n"/>
      <c r="Y483" s="775" t="n"/>
      <c r="Z483" s="775" t="n"/>
    </row>
    <row r="484" ht="14.25" customHeight="1">
      <c r="A484" s="378" t="inlineStr">
        <is>
          <t>Сосиски</t>
        </is>
      </c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362" t="n"/>
      <c r="N484" s="362" t="n"/>
      <c r="O484" s="362" t="n"/>
      <c r="P484" s="362" t="n"/>
      <c r="Q484" s="362" t="n"/>
      <c r="R484" s="362" t="n"/>
      <c r="S484" s="362" t="n"/>
      <c r="T484" s="362" t="n"/>
      <c r="U484" s="362" t="n"/>
      <c r="V484" s="362" t="n"/>
      <c r="W484" s="362" t="n"/>
      <c r="X484" s="362" t="n"/>
      <c r="Y484" s="378" t="n"/>
      <c r="Z484" s="378" t="n"/>
    </row>
    <row r="485" ht="16.5" customHeight="1">
      <c r="A485" s="64" t="inlineStr">
        <is>
          <t>SU002218</t>
        </is>
      </c>
      <c r="B485" s="64" t="inlineStr">
        <is>
          <t>P002854</t>
        </is>
      </c>
      <c r="C485" s="37" t="n">
        <v>4301051230</v>
      </c>
      <c r="D485" s="365" t="n">
        <v>4607091383409</v>
      </c>
      <c r="E485" s="735" t="n"/>
      <c r="F485" s="767" t="n">
        <v>1.3</v>
      </c>
      <c r="G485" s="38" t="n">
        <v>6</v>
      </c>
      <c r="H485" s="767" t="n">
        <v>7.8</v>
      </c>
      <c r="I485" s="767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8" t="n">
        <v>45</v>
      </c>
      <c r="N485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5" s="769" t="n"/>
      <c r="P485" s="769" t="n"/>
      <c r="Q485" s="769" t="n"/>
      <c r="R485" s="735" t="n"/>
      <c r="S485" s="40" t="inlineStr"/>
      <c r="T485" s="40" t="inlineStr"/>
      <c r="U485" s="41" t="inlineStr">
        <is>
          <t>кг</t>
        </is>
      </c>
      <c r="V485" s="770" t="n">
        <v>0</v>
      </c>
      <c r="W485" s="771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16.5" customHeight="1">
      <c r="A486" s="64" t="inlineStr">
        <is>
          <t>SU002219</t>
        </is>
      </c>
      <c r="B486" s="64" t="inlineStr">
        <is>
          <t>P002855</t>
        </is>
      </c>
      <c r="C486" s="37" t="n">
        <v>4301051231</v>
      </c>
      <c r="D486" s="365" t="n">
        <v>4607091383416</v>
      </c>
      <c r="E486" s="735" t="n"/>
      <c r="F486" s="767" t="n">
        <v>1.3</v>
      </c>
      <c r="G486" s="38" t="n">
        <v>6</v>
      </c>
      <c r="H486" s="767" t="n">
        <v>7.8</v>
      </c>
      <c r="I486" s="767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6" s="769" t="n"/>
      <c r="P486" s="769" t="n"/>
      <c r="Q486" s="769" t="n"/>
      <c r="R486" s="735" t="n"/>
      <c r="S486" s="40" t="inlineStr"/>
      <c r="T486" s="40" t="inlineStr"/>
      <c r="U486" s="41" t="inlineStr">
        <is>
          <t>кг</t>
        </is>
      </c>
      <c r="V486" s="770" t="n">
        <v>0</v>
      </c>
      <c r="W486" s="771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SU002146</t>
        </is>
      </c>
      <c r="B487" s="64" t="inlineStr">
        <is>
          <t>P002319</t>
        </is>
      </c>
      <c r="C487" s="37" t="n">
        <v>4301051058</v>
      </c>
      <c r="D487" s="365" t="n">
        <v>4680115883536</v>
      </c>
      <c r="E487" s="735" t="n"/>
      <c r="F487" s="767" t="n">
        <v>0.3</v>
      </c>
      <c r="G487" s="38" t="n">
        <v>6</v>
      </c>
      <c r="H487" s="767" t="n">
        <v>1.8</v>
      </c>
      <c r="I487" s="767" t="n">
        <v>2.066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45</v>
      </c>
      <c r="N487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7" s="769" t="n"/>
      <c r="P487" s="769" t="n"/>
      <c r="Q487" s="769" t="n"/>
      <c r="R487" s="735" t="n"/>
      <c r="S487" s="40" t="inlineStr"/>
      <c r="T487" s="40" t="inlineStr"/>
      <c r="U487" s="41" t="inlineStr">
        <is>
          <t>кг</t>
        </is>
      </c>
      <c r="V487" s="770" t="n">
        <v>0</v>
      </c>
      <c r="W487" s="771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43" t="inlineStr">
        <is>
          <t>КИ</t>
        </is>
      </c>
    </row>
    <row r="488">
      <c r="A488" s="373" t="n"/>
      <c r="B488" s="362" t="n"/>
      <c r="C488" s="362" t="n"/>
      <c r="D488" s="362" t="n"/>
      <c r="E488" s="362" t="n"/>
      <c r="F488" s="362" t="n"/>
      <c r="G488" s="362" t="n"/>
      <c r="H488" s="362" t="n"/>
      <c r="I488" s="362" t="n"/>
      <c r="J488" s="362" t="n"/>
      <c r="K488" s="362" t="n"/>
      <c r="L488" s="362" t="n"/>
      <c r="M488" s="772" t="n"/>
      <c r="N488" s="773" t="inlineStr">
        <is>
          <t>Итого</t>
        </is>
      </c>
      <c r="O488" s="743" t="n"/>
      <c r="P488" s="743" t="n"/>
      <c r="Q488" s="743" t="n"/>
      <c r="R488" s="743" t="n"/>
      <c r="S488" s="743" t="n"/>
      <c r="T488" s="744" t="n"/>
      <c r="U488" s="43" t="inlineStr">
        <is>
          <t>кор</t>
        </is>
      </c>
      <c r="V488" s="774">
        <f>IFERROR(V485/H485,"0")+IFERROR(V486/H486,"0")+IFERROR(V487/H487,"0")</f>
        <v/>
      </c>
      <c r="W488" s="774">
        <f>IFERROR(W485/H485,"0")+IFERROR(W486/H486,"0")+IFERROR(W487/H487,"0")</f>
        <v/>
      </c>
      <c r="X488" s="774">
        <f>IFERROR(IF(X485="",0,X485),"0")+IFERROR(IF(X486="",0,X486),"0")+IFERROR(IF(X487="",0,X487),"0")</f>
        <v/>
      </c>
      <c r="Y488" s="775" t="n"/>
      <c r="Z488" s="775" t="n"/>
    </row>
    <row r="489">
      <c r="A489" s="362" t="n"/>
      <c r="B489" s="362" t="n"/>
      <c r="C489" s="362" t="n"/>
      <c r="D489" s="362" t="n"/>
      <c r="E489" s="362" t="n"/>
      <c r="F489" s="362" t="n"/>
      <c r="G489" s="362" t="n"/>
      <c r="H489" s="362" t="n"/>
      <c r="I489" s="362" t="n"/>
      <c r="J489" s="362" t="n"/>
      <c r="K489" s="362" t="n"/>
      <c r="L489" s="362" t="n"/>
      <c r="M489" s="772" t="n"/>
      <c r="N489" s="773" t="inlineStr">
        <is>
          <t>Итого</t>
        </is>
      </c>
      <c r="O489" s="743" t="n"/>
      <c r="P489" s="743" t="n"/>
      <c r="Q489" s="743" t="n"/>
      <c r="R489" s="743" t="n"/>
      <c r="S489" s="743" t="n"/>
      <c r="T489" s="744" t="n"/>
      <c r="U489" s="43" t="inlineStr">
        <is>
          <t>кг</t>
        </is>
      </c>
      <c r="V489" s="774">
        <f>IFERROR(SUM(V485:V487),"0")</f>
        <v/>
      </c>
      <c r="W489" s="774">
        <f>IFERROR(SUM(W485:W487),"0")</f>
        <v/>
      </c>
      <c r="X489" s="43" t="n"/>
      <c r="Y489" s="775" t="n"/>
      <c r="Z489" s="775" t="n"/>
    </row>
    <row r="490" ht="27.75" customHeight="1">
      <c r="A490" s="392" t="inlineStr">
        <is>
          <t>Зареченские</t>
        </is>
      </c>
      <c r="B490" s="766" t="n"/>
      <c r="C490" s="766" t="n"/>
      <c r="D490" s="766" t="n"/>
      <c r="E490" s="766" t="n"/>
      <c r="F490" s="766" t="n"/>
      <c r="G490" s="766" t="n"/>
      <c r="H490" s="766" t="n"/>
      <c r="I490" s="766" t="n"/>
      <c r="J490" s="766" t="n"/>
      <c r="K490" s="766" t="n"/>
      <c r="L490" s="766" t="n"/>
      <c r="M490" s="766" t="n"/>
      <c r="N490" s="766" t="n"/>
      <c r="O490" s="766" t="n"/>
      <c r="P490" s="766" t="n"/>
      <c r="Q490" s="766" t="n"/>
      <c r="R490" s="766" t="n"/>
      <c r="S490" s="766" t="n"/>
      <c r="T490" s="766" t="n"/>
      <c r="U490" s="766" t="n"/>
      <c r="V490" s="766" t="n"/>
      <c r="W490" s="766" t="n"/>
      <c r="X490" s="766" t="n"/>
      <c r="Y490" s="55" t="n"/>
      <c r="Z490" s="55" t="n"/>
    </row>
    <row r="491" ht="16.5" customHeight="1">
      <c r="A491" s="393" t="inlineStr">
        <is>
          <t>Зареченские продукты</t>
        </is>
      </c>
      <c r="B491" s="362" t="n"/>
      <c r="C491" s="362" t="n"/>
      <c r="D491" s="362" t="n"/>
      <c r="E491" s="362" t="n"/>
      <c r="F491" s="362" t="n"/>
      <c r="G491" s="362" t="n"/>
      <c r="H491" s="362" t="n"/>
      <c r="I491" s="362" t="n"/>
      <c r="J491" s="362" t="n"/>
      <c r="K491" s="362" t="n"/>
      <c r="L491" s="362" t="n"/>
      <c r="M491" s="362" t="n"/>
      <c r="N491" s="362" t="n"/>
      <c r="O491" s="362" t="n"/>
      <c r="P491" s="362" t="n"/>
      <c r="Q491" s="362" t="n"/>
      <c r="R491" s="362" t="n"/>
      <c r="S491" s="362" t="n"/>
      <c r="T491" s="362" t="n"/>
      <c r="U491" s="362" t="n"/>
      <c r="V491" s="362" t="n"/>
      <c r="W491" s="362" t="n"/>
      <c r="X491" s="362" t="n"/>
      <c r="Y491" s="393" t="n"/>
      <c r="Z491" s="393" t="n"/>
    </row>
    <row r="492" ht="14.25" customHeight="1">
      <c r="A492" s="378" t="inlineStr">
        <is>
          <t>Вареные колбасы</t>
        </is>
      </c>
      <c r="B492" s="362" t="n"/>
      <c r="C492" s="362" t="n"/>
      <c r="D492" s="362" t="n"/>
      <c r="E492" s="362" t="n"/>
      <c r="F492" s="362" t="n"/>
      <c r="G492" s="362" t="n"/>
      <c r="H492" s="362" t="n"/>
      <c r="I492" s="362" t="n"/>
      <c r="J492" s="362" t="n"/>
      <c r="K492" s="362" t="n"/>
      <c r="L492" s="362" t="n"/>
      <c r="M492" s="362" t="n"/>
      <c r="N492" s="362" t="n"/>
      <c r="O492" s="362" t="n"/>
      <c r="P492" s="362" t="n"/>
      <c r="Q492" s="362" t="n"/>
      <c r="R492" s="362" t="n"/>
      <c r="S492" s="362" t="n"/>
      <c r="T492" s="362" t="n"/>
      <c r="U492" s="362" t="n"/>
      <c r="V492" s="362" t="n"/>
      <c r="W492" s="362" t="n"/>
      <c r="X492" s="362" t="n"/>
      <c r="Y492" s="378" t="n"/>
      <c r="Z492" s="378" t="n"/>
    </row>
    <row r="493" ht="27" customHeight="1">
      <c r="A493" s="64" t="inlineStr">
        <is>
          <t>SU003290</t>
        </is>
      </c>
      <c r="B493" s="64" t="inlineStr">
        <is>
          <t>P004000</t>
        </is>
      </c>
      <c r="C493" s="37" t="n">
        <v>4301011763</v>
      </c>
      <c r="D493" s="365" t="n">
        <v>4640242181011</v>
      </c>
      <c r="E493" s="735" t="n"/>
      <c r="F493" s="767" t="n">
        <v>1.35</v>
      </c>
      <c r="G493" s="38" t="n">
        <v>8</v>
      </c>
      <c r="H493" s="767" t="n">
        <v>10.8</v>
      </c>
      <c r="I493" s="767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55</v>
      </c>
      <c r="N493" s="1046" t="inlineStr">
        <is>
          <t>Вареные колбасы «Молочная» Весовой п/а ТМ «Зареченские»</t>
        </is>
      </c>
      <c r="O493" s="769" t="n"/>
      <c r="P493" s="769" t="n"/>
      <c r="Q493" s="769" t="n"/>
      <c r="R493" s="735" t="n"/>
      <c r="S493" s="40" t="inlineStr"/>
      <c r="T493" s="40" t="inlineStr"/>
      <c r="U493" s="41" t="inlineStr">
        <is>
          <t>кг</t>
        </is>
      </c>
      <c r="V493" s="770" t="n">
        <v>0</v>
      </c>
      <c r="W493" s="771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4" t="inlineStr">
        <is>
          <t>КИ</t>
        </is>
      </c>
    </row>
    <row r="494" ht="27" customHeight="1">
      <c r="A494" s="64" t="inlineStr">
        <is>
          <t>SU002807</t>
        </is>
      </c>
      <c r="B494" s="64" t="inlineStr">
        <is>
          <t>P003583</t>
        </is>
      </c>
      <c r="C494" s="37" t="n">
        <v>4301011585</v>
      </c>
      <c r="D494" s="365" t="n">
        <v>4640242180441</v>
      </c>
      <c r="E494" s="735" t="n"/>
      <c r="F494" s="767" t="n">
        <v>1.5</v>
      </c>
      <c r="G494" s="38" t="n">
        <v>8</v>
      </c>
      <c r="H494" s="767" t="n">
        <v>12</v>
      </c>
      <c r="I494" s="767" t="n">
        <v>12.48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7" t="inlineStr">
        <is>
          <t>Вареные колбасы «Муромская» Весовой п/а ТМ «Зареченские»</t>
        </is>
      </c>
      <c r="O494" s="769" t="n"/>
      <c r="P494" s="769" t="n"/>
      <c r="Q494" s="769" t="n"/>
      <c r="R494" s="735" t="n"/>
      <c r="S494" s="40" t="inlineStr"/>
      <c r="T494" s="40" t="inlineStr"/>
      <c r="U494" s="41" t="inlineStr">
        <is>
          <t>кг</t>
        </is>
      </c>
      <c r="V494" s="770" t="n">
        <v>0</v>
      </c>
      <c r="W494" s="771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5" t="inlineStr">
        <is>
          <t>КИ</t>
        </is>
      </c>
    </row>
    <row r="495" ht="27" customHeight="1">
      <c r="A495" s="64" t="inlineStr">
        <is>
          <t>SU002808</t>
        </is>
      </c>
      <c r="B495" s="64" t="inlineStr">
        <is>
          <t>P003582</t>
        </is>
      </c>
      <c r="C495" s="37" t="n">
        <v>4301011584</v>
      </c>
      <c r="D495" s="365" t="n">
        <v>4640242180564</v>
      </c>
      <c r="E495" s="735" t="n"/>
      <c r="F495" s="767" t="n">
        <v>1.5</v>
      </c>
      <c r="G495" s="38" t="n">
        <v>8</v>
      </c>
      <c r="H495" s="767" t="n">
        <v>12</v>
      </c>
      <c r="I495" s="767" t="n">
        <v>12.48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48" t="inlineStr">
        <is>
          <t>Вареные колбасы «Нежная» НТУ Весовые П/а ТМ «Зареченские»</t>
        </is>
      </c>
      <c r="O495" s="769" t="n"/>
      <c r="P495" s="769" t="n"/>
      <c r="Q495" s="769" t="n"/>
      <c r="R495" s="735" t="n"/>
      <c r="S495" s="40" t="inlineStr"/>
      <c r="T495" s="40" t="inlineStr"/>
      <c r="U495" s="41" t="inlineStr">
        <is>
          <t>кг</t>
        </is>
      </c>
      <c r="V495" s="770" t="n">
        <v>0</v>
      </c>
      <c r="W495" s="771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6" t="inlineStr">
        <is>
          <t>КИ</t>
        </is>
      </c>
    </row>
    <row r="496" ht="27" customHeight="1">
      <c r="A496" s="64" t="inlineStr">
        <is>
          <t>SU003289</t>
        </is>
      </c>
      <c r="B496" s="64" t="inlineStr">
        <is>
          <t>P003999</t>
        </is>
      </c>
      <c r="C496" s="37" t="n">
        <v>4301011762</v>
      </c>
      <c r="D496" s="365" t="n">
        <v>4640242180922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55</v>
      </c>
      <c r="N496" s="1049" t="inlineStr">
        <is>
          <t>Вареные колбасы «Нежная со шпиком»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SU002974</t>
        </is>
      </c>
      <c r="B497" s="64" t="inlineStr">
        <is>
          <t>P003426</t>
        </is>
      </c>
      <c r="C497" s="37" t="n">
        <v>4301011551</v>
      </c>
      <c r="D497" s="365" t="n">
        <v>4640242180038</v>
      </c>
      <c r="E497" s="735" t="n"/>
      <c r="F497" s="767" t="n">
        <v>0.4</v>
      </c>
      <c r="G497" s="38" t="n">
        <v>10</v>
      </c>
      <c r="H497" s="767" t="n">
        <v>4</v>
      </c>
      <c r="I497" s="767" t="n">
        <v>4.24</v>
      </c>
      <c r="J497" s="38" t="n">
        <v>120</v>
      </c>
      <c r="K497" s="38" t="inlineStr">
        <is>
          <t>12</t>
        </is>
      </c>
      <c r="L497" s="39" t="inlineStr">
        <is>
          <t>СК1</t>
        </is>
      </c>
      <c r="M497" s="38" t="n">
        <v>50</v>
      </c>
      <c r="N497" s="1050" t="inlineStr">
        <is>
          <t>Вареные колбасы «Нежная» ф/в 0,4 п/а ТМ «Зареченские»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IFERROR(IF(W497=0,"",ROUNDUP(W497/H497,0)*0.00937),"")</f>
        <v/>
      </c>
      <c r="Y497" s="69" t="inlineStr"/>
      <c r="Z497" s="70" t="inlineStr"/>
      <c r="AD497" s="71" t="n"/>
      <c r="BA497" s="348" t="inlineStr">
        <is>
          <t>КИ</t>
        </is>
      </c>
    </row>
    <row r="498">
      <c r="A498" s="373" t="n"/>
      <c r="B498" s="362" t="n"/>
      <c r="C498" s="362" t="n"/>
      <c r="D498" s="362" t="n"/>
      <c r="E498" s="362" t="n"/>
      <c r="F498" s="362" t="n"/>
      <c r="G498" s="362" t="n"/>
      <c r="H498" s="362" t="n"/>
      <c r="I498" s="362" t="n"/>
      <c r="J498" s="362" t="n"/>
      <c r="K498" s="362" t="n"/>
      <c r="L498" s="362" t="n"/>
      <c r="M498" s="772" t="n"/>
      <c r="N498" s="773" t="inlineStr">
        <is>
          <t>Итого</t>
        </is>
      </c>
      <c r="O498" s="743" t="n"/>
      <c r="P498" s="743" t="n"/>
      <c r="Q498" s="743" t="n"/>
      <c r="R498" s="743" t="n"/>
      <c r="S498" s="743" t="n"/>
      <c r="T498" s="744" t="n"/>
      <c r="U498" s="43" t="inlineStr">
        <is>
          <t>кор</t>
        </is>
      </c>
      <c r="V498" s="774">
        <f>IFERROR(V493/H493,"0")+IFERROR(V494/H494,"0")+IFERROR(V495/H495,"0")+IFERROR(V496/H496,"0")+IFERROR(V497/H497,"0")</f>
        <v/>
      </c>
      <c r="W498" s="774">
        <f>IFERROR(W493/H493,"0")+IFERROR(W494/H494,"0")+IFERROR(W495/H495,"0")+IFERROR(W496/H496,"0")+IFERROR(W497/H497,"0")</f>
        <v/>
      </c>
      <c r="X498" s="774">
        <f>IFERROR(IF(X493="",0,X493),"0")+IFERROR(IF(X494="",0,X494),"0")+IFERROR(IF(X495="",0,X495),"0")+IFERROR(IF(X496="",0,X496),"0")+IFERROR(IF(X497="",0,X497),"0")</f>
        <v/>
      </c>
      <c r="Y498" s="775" t="n"/>
      <c r="Z498" s="775" t="n"/>
    </row>
    <row r="499">
      <c r="A499" s="362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кг</t>
        </is>
      </c>
      <c r="V499" s="774">
        <f>IFERROR(SUM(V493:V497),"0")</f>
        <v/>
      </c>
      <c r="W499" s="774">
        <f>IFERROR(SUM(W493:W497),"0")</f>
        <v/>
      </c>
      <c r="X499" s="43" t="n"/>
      <c r="Y499" s="775" t="n"/>
      <c r="Z499" s="775" t="n"/>
    </row>
    <row r="500" ht="14.25" customHeight="1">
      <c r="A500" s="378" t="inlineStr">
        <is>
          <t>Ветчины</t>
        </is>
      </c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362" t="n"/>
      <c r="N500" s="362" t="n"/>
      <c r="O500" s="362" t="n"/>
      <c r="P500" s="362" t="n"/>
      <c r="Q500" s="362" t="n"/>
      <c r="R500" s="362" t="n"/>
      <c r="S500" s="362" t="n"/>
      <c r="T500" s="362" t="n"/>
      <c r="U500" s="362" t="n"/>
      <c r="V500" s="362" t="n"/>
      <c r="W500" s="362" t="n"/>
      <c r="X500" s="362" t="n"/>
      <c r="Y500" s="378" t="n"/>
      <c r="Z500" s="378" t="n"/>
    </row>
    <row r="501" ht="27" customHeight="1">
      <c r="A501" s="64" t="inlineStr">
        <is>
          <t>SU002811</t>
        </is>
      </c>
      <c r="B501" s="64" t="inlineStr">
        <is>
          <t>P003588</t>
        </is>
      </c>
      <c r="C501" s="37" t="n">
        <v>4301020260</v>
      </c>
      <c r="D501" s="365" t="n">
        <v>4640242180526</v>
      </c>
      <c r="E501" s="735" t="n"/>
      <c r="F501" s="767" t="n">
        <v>1.8</v>
      </c>
      <c r="G501" s="38" t="n">
        <v>6</v>
      </c>
      <c r="H501" s="767" t="n">
        <v>10.8</v>
      </c>
      <c r="I501" s="767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8" t="n">
        <v>50</v>
      </c>
      <c r="N501" s="1051" t="inlineStr">
        <is>
          <t>Ветчины «Нежная» Весовой п/а ТМ «Зареченские» большой батон</t>
        </is>
      </c>
      <c r="O501" s="769" t="n"/>
      <c r="P501" s="769" t="n"/>
      <c r="Q501" s="769" t="n"/>
      <c r="R501" s="735" t="n"/>
      <c r="S501" s="40" t="inlineStr"/>
      <c r="T501" s="40" t="inlineStr"/>
      <c r="U501" s="41" t="inlineStr">
        <is>
          <t>кг</t>
        </is>
      </c>
      <c r="V501" s="770" t="n">
        <v>0</v>
      </c>
      <c r="W501" s="771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9" t="inlineStr">
        <is>
          <t>КИ</t>
        </is>
      </c>
    </row>
    <row r="502" ht="16.5" customHeight="1">
      <c r="A502" s="64" t="inlineStr">
        <is>
          <t>SU002806</t>
        </is>
      </c>
      <c r="B502" s="64" t="inlineStr">
        <is>
          <t>P003591</t>
        </is>
      </c>
      <c r="C502" s="37" t="n">
        <v>4301020269</v>
      </c>
      <c r="D502" s="365" t="n">
        <v>4640242180519</v>
      </c>
      <c r="E502" s="735" t="n"/>
      <c r="F502" s="767" t="n">
        <v>1.35</v>
      </c>
      <c r="G502" s="38" t="n">
        <v>8</v>
      </c>
      <c r="H502" s="767" t="n">
        <v>10.8</v>
      </c>
      <c r="I502" s="767" t="n">
        <v>11.28</v>
      </c>
      <c r="J502" s="38" t="n">
        <v>56</v>
      </c>
      <c r="K502" s="38" t="inlineStr">
        <is>
          <t>8</t>
        </is>
      </c>
      <c r="L502" s="39" t="inlineStr">
        <is>
          <t>СК3</t>
        </is>
      </c>
      <c r="M502" s="38" t="n">
        <v>50</v>
      </c>
      <c r="N502" s="1052" t="inlineStr">
        <is>
          <t>Ветчины «Нежная» Весовой п/а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/>
      <c r="AD502" s="71" t="n"/>
      <c r="BA502" s="350" t="inlineStr">
        <is>
          <t>КИ</t>
        </is>
      </c>
    </row>
    <row r="503" ht="27" customHeight="1">
      <c r="A503" s="64" t="inlineStr">
        <is>
          <t>SU003398</t>
        </is>
      </c>
      <c r="B503" s="64" t="inlineStr">
        <is>
          <t>P004217</t>
        </is>
      </c>
      <c r="C503" s="37" t="n">
        <v>4301020309</v>
      </c>
      <c r="D503" s="365" t="n">
        <v>4640242180090</v>
      </c>
      <c r="E503" s="735" t="n"/>
      <c r="F503" s="767" t="n">
        <v>1.35</v>
      </c>
      <c r="G503" s="38" t="n">
        <v>8</v>
      </c>
      <c r="H503" s="767" t="n">
        <v>10.8</v>
      </c>
      <c r="I503" s="767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3" t="inlineStr">
        <is>
          <t>Ветчины «Рубленая» Весовой п/а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>
      <c r="A504" s="373" t="n"/>
      <c r="B504" s="362" t="n"/>
      <c r="C504" s="362" t="n"/>
      <c r="D504" s="362" t="n"/>
      <c r="E504" s="362" t="n"/>
      <c r="F504" s="362" t="n"/>
      <c r="G504" s="362" t="n"/>
      <c r="H504" s="362" t="n"/>
      <c r="I504" s="362" t="n"/>
      <c r="J504" s="362" t="n"/>
      <c r="K504" s="362" t="n"/>
      <c r="L504" s="362" t="n"/>
      <c r="M504" s="772" t="n"/>
      <c r="N504" s="773" t="inlineStr">
        <is>
          <t>Итого</t>
        </is>
      </c>
      <c r="O504" s="743" t="n"/>
      <c r="P504" s="743" t="n"/>
      <c r="Q504" s="743" t="n"/>
      <c r="R504" s="743" t="n"/>
      <c r="S504" s="743" t="n"/>
      <c r="T504" s="744" t="n"/>
      <c r="U504" s="43" t="inlineStr">
        <is>
          <t>кор</t>
        </is>
      </c>
      <c r="V504" s="774">
        <f>IFERROR(V501/H501,"0")+IFERROR(V502/H502,"0")+IFERROR(V503/H503,"0")</f>
        <v/>
      </c>
      <c r="W504" s="774">
        <f>IFERROR(W501/H501,"0")+IFERROR(W502/H502,"0")+IFERROR(W503/H503,"0")</f>
        <v/>
      </c>
      <c r="X504" s="774">
        <f>IFERROR(IF(X501="",0,X501),"0")+IFERROR(IF(X502="",0,X502),"0")+IFERROR(IF(X503="",0,X503),"0")</f>
        <v/>
      </c>
      <c r="Y504" s="775" t="n"/>
      <c r="Z504" s="775" t="n"/>
    </row>
    <row r="505">
      <c r="A505" s="362" t="n"/>
      <c r="B505" s="362" t="n"/>
      <c r="C505" s="362" t="n"/>
      <c r="D505" s="362" t="n"/>
      <c r="E505" s="362" t="n"/>
      <c r="F505" s="362" t="n"/>
      <c r="G505" s="362" t="n"/>
      <c r="H505" s="362" t="n"/>
      <c r="I505" s="362" t="n"/>
      <c r="J505" s="362" t="n"/>
      <c r="K505" s="362" t="n"/>
      <c r="L505" s="362" t="n"/>
      <c r="M505" s="772" t="n"/>
      <c r="N505" s="773" t="inlineStr">
        <is>
          <t>Итого</t>
        </is>
      </c>
      <c r="O505" s="743" t="n"/>
      <c r="P505" s="743" t="n"/>
      <c r="Q505" s="743" t="n"/>
      <c r="R505" s="743" t="n"/>
      <c r="S505" s="743" t="n"/>
      <c r="T505" s="744" t="n"/>
      <c r="U505" s="43" t="inlineStr">
        <is>
          <t>кг</t>
        </is>
      </c>
      <c r="V505" s="774">
        <f>IFERROR(SUM(V501:V503),"0")</f>
        <v/>
      </c>
      <c r="W505" s="774">
        <f>IFERROR(SUM(W501:W503),"0")</f>
        <v/>
      </c>
      <c r="X505" s="43" t="n"/>
      <c r="Y505" s="775" t="n"/>
      <c r="Z505" s="775" t="n"/>
    </row>
    <row r="506" ht="14.25" customHeight="1">
      <c r="A506" s="378" t="inlineStr">
        <is>
          <t>Копченые колбасы</t>
        </is>
      </c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362" t="n"/>
      <c r="N506" s="362" t="n"/>
      <c r="O506" s="362" t="n"/>
      <c r="P506" s="362" t="n"/>
      <c r="Q506" s="362" t="n"/>
      <c r="R506" s="362" t="n"/>
      <c r="S506" s="362" t="n"/>
      <c r="T506" s="362" t="n"/>
      <c r="U506" s="362" t="n"/>
      <c r="V506" s="362" t="n"/>
      <c r="W506" s="362" t="n"/>
      <c r="X506" s="362" t="n"/>
      <c r="Y506" s="378" t="n"/>
      <c r="Z506" s="378" t="n"/>
    </row>
    <row r="507" ht="27" customHeight="1">
      <c r="A507" s="64" t="inlineStr">
        <is>
          <t>SU002805</t>
        </is>
      </c>
      <c r="B507" s="64" t="inlineStr">
        <is>
          <t>P003584</t>
        </is>
      </c>
      <c r="C507" s="37" t="n">
        <v>4301031280</v>
      </c>
      <c r="D507" s="365" t="n">
        <v>4640242180816</v>
      </c>
      <c r="E507" s="735" t="n"/>
      <c r="F507" s="767" t="n">
        <v>0.7</v>
      </c>
      <c r="G507" s="38" t="n">
        <v>6</v>
      </c>
      <c r="H507" s="767" t="n">
        <v>4.2</v>
      </c>
      <c r="I507" s="767" t="n">
        <v>4.46</v>
      </c>
      <c r="J507" s="38" t="n">
        <v>156</v>
      </c>
      <c r="K507" s="38" t="inlineStr">
        <is>
          <t>12</t>
        </is>
      </c>
      <c r="L507" s="39" t="inlineStr">
        <is>
          <t>СК2</t>
        </is>
      </c>
      <c r="M507" s="38" t="n">
        <v>40</v>
      </c>
      <c r="N507" s="1054" t="inlineStr">
        <is>
          <t>Копченые колбасы «Сервелат Пражский» Весовой фиброуз ТМ «Зареченские»</t>
        </is>
      </c>
      <c r="O507" s="769" t="n"/>
      <c r="P507" s="769" t="n"/>
      <c r="Q507" s="769" t="n"/>
      <c r="R507" s="735" t="n"/>
      <c r="S507" s="40" t="inlineStr"/>
      <c r="T507" s="40" t="inlineStr"/>
      <c r="U507" s="41" t="inlineStr">
        <is>
          <t>кг</t>
        </is>
      </c>
      <c r="V507" s="770" t="n">
        <v>0</v>
      </c>
      <c r="W507" s="771">
        <f>IFERROR(IF(V507="",0,CEILING((V507/$H507),1)*$H507),"")</f>
        <v/>
      </c>
      <c r="X507" s="42">
        <f>IFERROR(IF(W507=0,"",ROUNDUP(W507/H507,0)*0.00753),"")</f>
        <v/>
      </c>
      <c r="Y507" s="69" t="inlineStr"/>
      <c r="Z507" s="70" t="inlineStr"/>
      <c r="AD507" s="71" t="n"/>
      <c r="BA507" s="352" t="inlineStr">
        <is>
          <t>КИ</t>
        </is>
      </c>
    </row>
    <row r="508" ht="27" customHeight="1">
      <c r="A508" s="64" t="inlineStr">
        <is>
          <t>SU002809</t>
        </is>
      </c>
      <c r="B508" s="64" t="inlineStr">
        <is>
          <t>P003586</t>
        </is>
      </c>
      <c r="C508" s="37" t="n">
        <v>4301031244</v>
      </c>
      <c r="D508" s="365" t="n">
        <v>4640242180595</v>
      </c>
      <c r="E508" s="735" t="n"/>
      <c r="F508" s="767" t="n">
        <v>0.7</v>
      </c>
      <c r="G508" s="38" t="n">
        <v>6</v>
      </c>
      <c r="H508" s="767" t="n">
        <v>4.2</v>
      </c>
      <c r="I508" s="767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5" t="inlineStr">
        <is>
          <t>В/к колбасы «Сервелат Рижский» НТУ Весовые Фиброуз в/у ТМ «Зареченские»</t>
        </is>
      </c>
      <c r="O508" s="769" t="n"/>
      <c r="P508" s="769" t="n"/>
      <c r="Q508" s="769" t="n"/>
      <c r="R508" s="735" t="n"/>
      <c r="S508" s="40" t="inlineStr"/>
      <c r="T508" s="40" t="inlineStr"/>
      <c r="U508" s="41" t="inlineStr">
        <is>
          <t>кг</t>
        </is>
      </c>
      <c r="V508" s="770" t="n">
        <v>0</v>
      </c>
      <c r="W508" s="771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SU002855</t>
        </is>
      </c>
      <c r="B509" s="64" t="inlineStr">
        <is>
          <t>P003261</t>
        </is>
      </c>
      <c r="C509" s="37" t="n">
        <v>4301031203</v>
      </c>
      <c r="D509" s="365" t="n">
        <v>4640242180908</v>
      </c>
      <c r="E509" s="735" t="n"/>
      <c r="F509" s="767" t="n">
        <v>0.28</v>
      </c>
      <c r="G509" s="38" t="n">
        <v>6</v>
      </c>
      <c r="H509" s="767" t="n">
        <v>1.68</v>
      </c>
      <c r="I509" s="767" t="n">
        <v>1.81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40</v>
      </c>
      <c r="N509" s="1056" t="inlineStr">
        <is>
          <t>Копченые колбасы «Сервелат Пражский» срез Фикс.вес 0,28 фиброуз в/у ТМ «Зареченские»</t>
        </is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0</v>
      </c>
      <c r="W509" s="771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SU002856</t>
        </is>
      </c>
      <c r="B510" s="64" t="inlineStr">
        <is>
          <t>P003257</t>
        </is>
      </c>
      <c r="C510" s="37" t="n">
        <v>4301031200</v>
      </c>
      <c r="D510" s="365" t="n">
        <v>4640242180489</v>
      </c>
      <c r="E510" s="735" t="n"/>
      <c r="F510" s="767" t="n">
        <v>0.28</v>
      </c>
      <c r="G510" s="38" t="n">
        <v>6</v>
      </c>
      <c r="H510" s="767" t="n">
        <v>1.68</v>
      </c>
      <c r="I510" s="767" t="n">
        <v>1.84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7" t="inlineStr">
        <is>
          <t>В/к колбасы «Сервелат Рижский» срез Фикс.вес 0,28 Фиброуз в/у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>
      <c r="A511" s="373" t="n"/>
      <c r="B511" s="362" t="n"/>
      <c r="C511" s="362" t="n"/>
      <c r="D511" s="362" t="n"/>
      <c r="E511" s="362" t="n"/>
      <c r="F511" s="362" t="n"/>
      <c r="G511" s="362" t="n"/>
      <c r="H511" s="362" t="n"/>
      <c r="I511" s="362" t="n"/>
      <c r="J511" s="362" t="n"/>
      <c r="K511" s="362" t="n"/>
      <c r="L511" s="362" t="n"/>
      <c r="M511" s="772" t="n"/>
      <c r="N511" s="773" t="inlineStr">
        <is>
          <t>Итого</t>
        </is>
      </c>
      <c r="O511" s="743" t="n"/>
      <c r="P511" s="743" t="n"/>
      <c r="Q511" s="743" t="n"/>
      <c r="R511" s="743" t="n"/>
      <c r="S511" s="743" t="n"/>
      <c r="T511" s="744" t="n"/>
      <c r="U511" s="43" t="inlineStr">
        <is>
          <t>кор</t>
        </is>
      </c>
      <c r="V511" s="774">
        <f>IFERROR(V507/H507,"0")+IFERROR(V508/H508,"0")+IFERROR(V509/H509,"0")+IFERROR(V510/H510,"0")</f>
        <v/>
      </c>
      <c r="W511" s="774">
        <f>IFERROR(W507/H507,"0")+IFERROR(W508/H508,"0")+IFERROR(W509/H509,"0")+IFERROR(W510/H510,"0")</f>
        <v/>
      </c>
      <c r="X511" s="774">
        <f>IFERROR(IF(X507="",0,X507),"0")+IFERROR(IF(X508="",0,X508),"0")+IFERROR(IF(X509="",0,X509),"0")+IFERROR(IF(X510="",0,X510),"0")</f>
        <v/>
      </c>
      <c r="Y511" s="775" t="n"/>
      <c r="Z511" s="775" t="n"/>
    </row>
    <row r="512">
      <c r="A512" s="362" t="n"/>
      <c r="B512" s="362" t="n"/>
      <c r="C512" s="362" t="n"/>
      <c r="D512" s="362" t="n"/>
      <c r="E512" s="362" t="n"/>
      <c r="F512" s="362" t="n"/>
      <c r="G512" s="362" t="n"/>
      <c r="H512" s="362" t="n"/>
      <c r="I512" s="362" t="n"/>
      <c r="J512" s="362" t="n"/>
      <c r="K512" s="362" t="n"/>
      <c r="L512" s="362" t="n"/>
      <c r="M512" s="772" t="n"/>
      <c r="N512" s="773" t="inlineStr">
        <is>
          <t>Итого</t>
        </is>
      </c>
      <c r="O512" s="743" t="n"/>
      <c r="P512" s="743" t="n"/>
      <c r="Q512" s="743" t="n"/>
      <c r="R512" s="743" t="n"/>
      <c r="S512" s="743" t="n"/>
      <c r="T512" s="744" t="n"/>
      <c r="U512" s="43" t="inlineStr">
        <is>
          <t>кг</t>
        </is>
      </c>
      <c r="V512" s="774">
        <f>IFERROR(SUM(V507:V510),"0")</f>
        <v/>
      </c>
      <c r="W512" s="774">
        <f>IFERROR(SUM(W507:W510),"0")</f>
        <v/>
      </c>
      <c r="X512" s="43" t="n"/>
      <c r="Y512" s="775" t="n"/>
      <c r="Z512" s="775" t="n"/>
    </row>
    <row r="513" ht="14.25" customHeight="1">
      <c r="A513" s="378" t="inlineStr">
        <is>
          <t>Сосиски</t>
        </is>
      </c>
      <c r="B513" s="362" t="n"/>
      <c r="C513" s="362" t="n"/>
      <c r="D513" s="362" t="n"/>
      <c r="E513" s="362" t="n"/>
      <c r="F513" s="362" t="n"/>
      <c r="G513" s="362" t="n"/>
      <c r="H513" s="362" t="n"/>
      <c r="I513" s="362" t="n"/>
      <c r="J513" s="362" t="n"/>
      <c r="K513" s="362" t="n"/>
      <c r="L513" s="362" t="n"/>
      <c r="M513" s="362" t="n"/>
      <c r="N513" s="362" t="n"/>
      <c r="O513" s="362" t="n"/>
      <c r="P513" s="362" t="n"/>
      <c r="Q513" s="362" t="n"/>
      <c r="R513" s="362" t="n"/>
      <c r="S513" s="362" t="n"/>
      <c r="T513" s="362" t="n"/>
      <c r="U513" s="362" t="n"/>
      <c r="V513" s="362" t="n"/>
      <c r="W513" s="362" t="n"/>
      <c r="X513" s="362" t="n"/>
      <c r="Y513" s="378" t="n"/>
      <c r="Z513" s="378" t="n"/>
    </row>
    <row r="514" ht="27" customHeight="1">
      <c r="A514" s="64" t="inlineStr">
        <is>
          <t>SU002655</t>
        </is>
      </c>
      <c r="B514" s="64" t="inlineStr">
        <is>
          <t>P003022</t>
        </is>
      </c>
      <c r="C514" s="37" t="n">
        <v>4301051310</v>
      </c>
      <c r="D514" s="365" t="n">
        <v>4680115880870</v>
      </c>
      <c r="E514" s="735" t="n"/>
      <c r="F514" s="767" t="n">
        <v>1.3</v>
      </c>
      <c r="G514" s="38" t="n">
        <v>6</v>
      </c>
      <c r="H514" s="767" t="n">
        <v>7.8</v>
      </c>
      <c r="I514" s="767" t="n">
        <v>8.364000000000001</v>
      </c>
      <c r="J514" s="38" t="n">
        <v>56</v>
      </c>
      <c r="K514" s="38" t="inlineStr">
        <is>
          <t>8</t>
        </is>
      </c>
      <c r="L514" s="39" t="inlineStr">
        <is>
          <t>СК3</t>
        </is>
      </c>
      <c r="M514" s="38" t="n">
        <v>40</v>
      </c>
      <c r="N514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4" s="769" t="n"/>
      <c r="P514" s="769" t="n"/>
      <c r="Q514" s="769" t="n"/>
      <c r="R514" s="735" t="n"/>
      <c r="S514" s="40" t="inlineStr"/>
      <c r="T514" s="40" t="inlineStr"/>
      <c r="U514" s="41" t="inlineStr">
        <is>
          <t>кг</t>
        </is>
      </c>
      <c r="V514" s="770" t="n">
        <v>0</v>
      </c>
      <c r="W514" s="771">
        <f>IFERROR(IF(V514="",0,CEILING((V514/$H514),1)*$H514),"")</f>
        <v/>
      </c>
      <c r="X514" s="42">
        <f>IFERROR(IF(W514=0,"",ROUNDUP(W514/H514,0)*0.02175),"")</f>
        <v/>
      </c>
      <c r="Y514" s="69" t="inlineStr"/>
      <c r="Z514" s="70" t="inlineStr"/>
      <c r="AD514" s="71" t="n"/>
      <c r="BA514" s="356" t="inlineStr">
        <is>
          <t>КИ</t>
        </is>
      </c>
    </row>
    <row r="515" ht="27" customHeight="1">
      <c r="A515" s="64" t="inlineStr">
        <is>
          <t>SU002803</t>
        </is>
      </c>
      <c r="B515" s="64" t="inlineStr">
        <is>
          <t>P003590</t>
        </is>
      </c>
      <c r="C515" s="37" t="n">
        <v>4301051510</v>
      </c>
      <c r="D515" s="365" t="n">
        <v>4640242180540</v>
      </c>
      <c r="E515" s="735" t="n"/>
      <c r="F515" s="767" t="n">
        <v>1.3</v>
      </c>
      <c r="G515" s="38" t="n">
        <v>6</v>
      </c>
      <c r="H515" s="767" t="n">
        <v>7.8</v>
      </c>
      <c r="I515" s="767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СК2</t>
        </is>
      </c>
      <c r="M515" s="38" t="n">
        <v>30</v>
      </c>
      <c r="N515" s="1059" t="inlineStr">
        <is>
          <t>Сосиски «Сочные» Весовой п/а ТМ «Зареченские»</t>
        </is>
      </c>
      <c r="O515" s="769" t="n"/>
      <c r="P515" s="769" t="n"/>
      <c r="Q515" s="769" t="n"/>
      <c r="R515" s="735" t="n"/>
      <c r="S515" s="40" t="inlineStr"/>
      <c r="T515" s="40" t="inlineStr"/>
      <c r="U515" s="41" t="inlineStr">
        <is>
          <t>кг</t>
        </is>
      </c>
      <c r="V515" s="770" t="n">
        <v>0</v>
      </c>
      <c r="W515" s="771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SU002812</t>
        </is>
      </c>
      <c r="B516" s="64" t="inlineStr">
        <is>
          <t>P003218</t>
        </is>
      </c>
      <c r="C516" s="37" t="n">
        <v>4301051390</v>
      </c>
      <c r="D516" s="365" t="n">
        <v>4640242181233</v>
      </c>
      <c r="E516" s="735" t="n"/>
      <c r="F516" s="767" t="n">
        <v>0.3</v>
      </c>
      <c r="G516" s="38" t="n">
        <v>6</v>
      </c>
      <c r="H516" s="767" t="n">
        <v>1.8</v>
      </c>
      <c r="I516" s="767" t="n">
        <v>1.984</v>
      </c>
      <c r="J516" s="38" t="n">
        <v>234</v>
      </c>
      <c r="K516" s="38" t="inlineStr">
        <is>
          <t>18</t>
        </is>
      </c>
      <c r="L516" s="39" t="inlineStr">
        <is>
          <t>СК2</t>
        </is>
      </c>
      <c r="M516" s="38" t="n">
        <v>40</v>
      </c>
      <c r="N516" s="1060" t="inlineStr">
        <is>
          <t>Сосиски «Датские» Фикс.вес 0,3 П/а мгс ТМ «Зареченские»</t>
        </is>
      </c>
      <c r="O516" s="769" t="n"/>
      <c r="P516" s="769" t="n"/>
      <c r="Q516" s="769" t="n"/>
      <c r="R516" s="735" t="n"/>
      <c r="S516" s="40" t="inlineStr"/>
      <c r="T516" s="40" t="inlineStr"/>
      <c r="U516" s="41" t="inlineStr">
        <is>
          <t>кг</t>
        </is>
      </c>
      <c r="V516" s="770" t="n">
        <v>0</v>
      </c>
      <c r="W516" s="771">
        <f>IFERROR(IF(V516="",0,CEILING((V516/$H516),1)*$H516),"")</f>
        <v/>
      </c>
      <c r="X516" s="42">
        <f>IFERROR(IF(W516=0,"",ROUNDUP(W516/H516,0)*0.00502),"")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SU002804</t>
        </is>
      </c>
      <c r="B517" s="64" t="inlineStr">
        <is>
          <t>P003585</t>
        </is>
      </c>
      <c r="C517" s="37" t="n">
        <v>4301051508</v>
      </c>
      <c r="D517" s="365" t="n">
        <v>4640242180557</v>
      </c>
      <c r="E517" s="735" t="n"/>
      <c r="F517" s="767" t="n">
        <v>0.5</v>
      </c>
      <c r="G517" s="38" t="n">
        <v>6</v>
      </c>
      <c r="H517" s="767" t="n">
        <v>3</v>
      </c>
      <c r="I517" s="767" t="n">
        <v>3.284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8" t="n">
        <v>30</v>
      </c>
      <c r="N517" s="1061" t="inlineStr">
        <is>
          <t>Сосиски «Сочные» Фикс.вес 0,5 п/а ТМ «Зареченские»</t>
        </is>
      </c>
      <c r="O517" s="769" t="n"/>
      <c r="P517" s="769" t="n"/>
      <c r="Q517" s="769" t="n"/>
      <c r="R517" s="735" t="n"/>
      <c r="S517" s="40" t="inlineStr"/>
      <c r="T517" s="40" t="inlineStr"/>
      <c r="U517" s="41" t="inlineStr">
        <is>
          <t>кг</t>
        </is>
      </c>
      <c r="V517" s="770" t="n">
        <v>0</v>
      </c>
      <c r="W517" s="771">
        <f>IFERROR(IF(V517="",0,CEILING((V517/$H517),1)*$H517),"")</f>
        <v/>
      </c>
      <c r="X517" s="42">
        <f>IFERROR(IF(W517=0,"",ROUNDUP(W517/H517,0)*0.00753),"")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SU002922</t>
        </is>
      </c>
      <c r="B518" s="64" t="inlineStr">
        <is>
          <t>P003358</t>
        </is>
      </c>
      <c r="C518" s="37" t="n">
        <v>4301051448</v>
      </c>
      <c r="D518" s="365" t="n">
        <v>4640242181226</v>
      </c>
      <c r="E518" s="735" t="n"/>
      <c r="F518" s="767" t="n">
        <v>0.3</v>
      </c>
      <c r="G518" s="38" t="n">
        <v>6</v>
      </c>
      <c r="H518" s="767" t="n">
        <v>1.8</v>
      </c>
      <c r="I518" s="767" t="n">
        <v>1.972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8" t="n">
        <v>30</v>
      </c>
      <c r="N518" s="1062" t="inlineStr">
        <is>
          <t>Сосиски «Сочные» Фикс.Вес 0,3 п/а ТМ «Зареченские»</t>
        </is>
      </c>
      <c r="O518" s="769" t="n"/>
      <c r="P518" s="769" t="n"/>
      <c r="Q518" s="769" t="n"/>
      <c r="R518" s="735" t="n"/>
      <c r="S518" s="40" t="inlineStr"/>
      <c r="T518" s="40" t="inlineStr"/>
      <c r="U518" s="41" t="inlineStr">
        <is>
          <t>кг</t>
        </is>
      </c>
      <c r="V518" s="770" t="n">
        <v>0</v>
      </c>
      <c r="W518" s="771">
        <f>IFERROR(IF(V518="",0,CEILING((V518/$H518),1)*$H518),"")</f>
        <v/>
      </c>
      <c r="X518" s="42">
        <f>IFERROR(IF(W518=0,"",ROUNDUP(W518/H518,0)*0.00502),"")</f>
        <v/>
      </c>
      <c r="Y518" s="69" t="inlineStr"/>
      <c r="Z518" s="70" t="inlineStr"/>
      <c r="AD518" s="71" t="n"/>
      <c r="BA518" s="360" t="inlineStr">
        <is>
          <t>КИ</t>
        </is>
      </c>
    </row>
    <row r="519">
      <c r="A519" s="373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72" t="n"/>
      <c r="N519" s="773" t="inlineStr">
        <is>
          <t>Итого</t>
        </is>
      </c>
      <c r="O519" s="743" t="n"/>
      <c r="P519" s="743" t="n"/>
      <c r="Q519" s="743" t="n"/>
      <c r="R519" s="743" t="n"/>
      <c r="S519" s="743" t="n"/>
      <c r="T519" s="744" t="n"/>
      <c r="U519" s="43" t="inlineStr">
        <is>
          <t>кор</t>
        </is>
      </c>
      <c r="V519" s="774">
        <f>IFERROR(V514/H514,"0")+IFERROR(V515/H515,"0")+IFERROR(V516/H516,"0")+IFERROR(V517/H517,"0")+IFERROR(V518/H518,"0")</f>
        <v/>
      </c>
      <c r="W519" s="774">
        <f>IFERROR(W514/H514,"0")+IFERROR(W515/H515,"0")+IFERROR(W516/H516,"0")+IFERROR(W517/H517,"0")+IFERROR(W518/H518,"0")</f>
        <v/>
      </c>
      <c r="X519" s="774">
        <f>IFERROR(IF(X514="",0,X514),"0")+IFERROR(IF(X515="",0,X515),"0")+IFERROR(IF(X516="",0,X516),"0")+IFERROR(IF(X517="",0,X517),"0")+IFERROR(IF(X518="",0,X518),"0")</f>
        <v/>
      </c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72" t="n"/>
      <c r="N520" s="773" t="inlineStr">
        <is>
          <t>Итого</t>
        </is>
      </c>
      <c r="O520" s="743" t="n"/>
      <c r="P520" s="743" t="n"/>
      <c r="Q520" s="743" t="n"/>
      <c r="R520" s="743" t="n"/>
      <c r="S520" s="743" t="n"/>
      <c r="T520" s="744" t="n"/>
      <c r="U520" s="43" t="inlineStr">
        <is>
          <t>кг</t>
        </is>
      </c>
      <c r="V520" s="774">
        <f>IFERROR(SUM(V514:V518),"0")</f>
        <v/>
      </c>
      <c r="W520" s="774">
        <f>IFERROR(SUM(W514:W518),"0")</f>
        <v/>
      </c>
      <c r="X520" s="43" t="n"/>
      <c r="Y520" s="775" t="n"/>
      <c r="Z520" s="775" t="n"/>
    </row>
    <row r="521" ht="15" customHeight="1">
      <c r="A521" s="377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ИТОГО НЕТТО</t>
        </is>
      </c>
      <c r="O521" s="726" t="n"/>
      <c r="P521" s="726" t="n"/>
      <c r="Q521" s="726" t="n"/>
      <c r="R521" s="726" t="n"/>
      <c r="S521" s="726" t="n"/>
      <c r="T521" s="727" t="n"/>
      <c r="U521" s="43" t="inlineStr">
        <is>
          <t>кг</t>
        </is>
      </c>
      <c r="V521" s="77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/>
      </c>
      <c r="W521" s="77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/>
      </c>
      <c r="X521" s="43" t="n"/>
      <c r="Y521" s="775" t="n"/>
      <c r="Z521" s="775" t="n"/>
    </row>
    <row r="522">
      <c r="A522" s="362" t="n"/>
      <c r="B522" s="362" t="n"/>
      <c r="C522" s="362" t="n"/>
      <c r="D522" s="362" t="n"/>
      <c r="E522" s="362" t="n"/>
      <c r="F522" s="362" t="n"/>
      <c r="G522" s="362" t="n"/>
      <c r="H522" s="362" t="n"/>
      <c r="I522" s="362" t="n"/>
      <c r="J522" s="362" t="n"/>
      <c r="K522" s="362" t="n"/>
      <c r="L522" s="362" t="n"/>
      <c r="M522" s="732" t="n"/>
      <c r="N522" s="1063" t="inlineStr">
        <is>
          <t>ИТОГО БРУТТО</t>
        </is>
      </c>
      <c r="O522" s="726" t="n"/>
      <c r="P522" s="726" t="n"/>
      <c r="Q522" s="726" t="n"/>
      <c r="R522" s="726" t="n"/>
      <c r="S522" s="726" t="n"/>
      <c r="T522" s="727" t="n"/>
      <c r="U522" s="43" t="inlineStr">
        <is>
          <t>кг</t>
        </is>
      </c>
      <c r="V522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/>
      </c>
      <c r="W522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/>
      </c>
      <c r="X522" s="43" t="n"/>
      <c r="Y522" s="775" t="n"/>
      <c r="Z522" s="775" t="n"/>
    </row>
    <row r="523">
      <c r="A523" s="362" t="n"/>
      <c r="B523" s="362" t="n"/>
      <c r="C523" s="362" t="n"/>
      <c r="D523" s="362" t="n"/>
      <c r="E523" s="362" t="n"/>
      <c r="F523" s="362" t="n"/>
      <c r="G523" s="362" t="n"/>
      <c r="H523" s="362" t="n"/>
      <c r="I523" s="362" t="n"/>
      <c r="J523" s="362" t="n"/>
      <c r="K523" s="362" t="n"/>
      <c r="L523" s="362" t="n"/>
      <c r="M523" s="732" t="n"/>
      <c r="N523" s="1063" t="inlineStr">
        <is>
          <t>Кол-во паллет</t>
        </is>
      </c>
      <c r="O523" s="726" t="n"/>
      <c r="P523" s="726" t="n"/>
      <c r="Q523" s="726" t="n"/>
      <c r="R523" s="726" t="n"/>
      <c r="S523" s="726" t="n"/>
      <c r="T523" s="727" t="n"/>
      <c r="U523" s="43" t="inlineStr">
        <is>
          <t>шт</t>
        </is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/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/>
      </c>
      <c r="X523" s="43" t="n"/>
      <c r="Y523" s="775" t="n"/>
      <c r="Z523" s="775" t="n"/>
    </row>
    <row r="524">
      <c r="A524" s="362" t="n"/>
      <c r="B524" s="362" t="n"/>
      <c r="C524" s="362" t="n"/>
      <c r="D524" s="362" t="n"/>
      <c r="E524" s="362" t="n"/>
      <c r="F524" s="362" t="n"/>
      <c r="G524" s="362" t="n"/>
      <c r="H524" s="362" t="n"/>
      <c r="I524" s="362" t="n"/>
      <c r="J524" s="362" t="n"/>
      <c r="K524" s="362" t="n"/>
      <c r="L524" s="362" t="n"/>
      <c r="M524" s="732" t="n"/>
      <c r="N524" s="1063" t="inlineStr">
        <is>
          <t>Вес брутто  с паллетами</t>
        </is>
      </c>
      <c r="O524" s="726" t="n"/>
      <c r="P524" s="726" t="n"/>
      <c r="Q524" s="726" t="n"/>
      <c r="R524" s="726" t="n"/>
      <c r="S524" s="726" t="n"/>
      <c r="T524" s="727" t="n"/>
      <c r="U524" s="43" t="inlineStr">
        <is>
          <t>кг</t>
        </is>
      </c>
      <c r="V524" s="774">
        <f>GrossWeightTotal+PalletQtyTotal*25</f>
        <v/>
      </c>
      <c r="W524" s="774">
        <f>GrossWeightTotalR+PalletQtyTotalR*25</f>
        <v/>
      </c>
      <c r="X524" s="43" t="n"/>
      <c r="Y524" s="775" t="n"/>
      <c r="Z524" s="775" t="n"/>
    </row>
    <row r="525">
      <c r="A525" s="362" t="n"/>
      <c r="B525" s="362" t="n"/>
      <c r="C525" s="362" t="n"/>
      <c r="D525" s="362" t="n"/>
      <c r="E525" s="362" t="n"/>
      <c r="F525" s="362" t="n"/>
      <c r="G525" s="362" t="n"/>
      <c r="H525" s="362" t="n"/>
      <c r="I525" s="362" t="n"/>
      <c r="J525" s="362" t="n"/>
      <c r="K525" s="362" t="n"/>
      <c r="L525" s="362" t="n"/>
      <c r="M525" s="732" t="n"/>
      <c r="N525" s="1063" t="inlineStr">
        <is>
          <t>Кол-во коробок</t>
        </is>
      </c>
      <c r="O525" s="726" t="n"/>
      <c r="P525" s="726" t="n"/>
      <c r="Q525" s="726" t="n"/>
      <c r="R525" s="726" t="n"/>
      <c r="S525" s="726" t="n"/>
      <c r="T525" s="727" t="n"/>
      <c r="U525" s="43" t="inlineStr">
        <is>
          <t>шт</t>
        </is>
      </c>
      <c r="V525" s="77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/>
      </c>
      <c r="W525" s="77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/>
      </c>
      <c r="X525" s="43" t="n"/>
      <c r="Y525" s="775" t="n"/>
      <c r="Z525" s="775" t="n"/>
    </row>
    <row r="526" ht="14.25" customHeight="1">
      <c r="A526" s="362" t="n"/>
      <c r="B526" s="362" t="n"/>
      <c r="C526" s="362" t="n"/>
      <c r="D526" s="362" t="n"/>
      <c r="E526" s="362" t="n"/>
      <c r="F526" s="362" t="n"/>
      <c r="G526" s="362" t="n"/>
      <c r="H526" s="362" t="n"/>
      <c r="I526" s="362" t="n"/>
      <c r="J526" s="362" t="n"/>
      <c r="K526" s="362" t="n"/>
      <c r="L526" s="362" t="n"/>
      <c r="M526" s="732" t="n"/>
      <c r="N526" s="1063" t="inlineStr">
        <is>
          <t>Объем заказа</t>
        </is>
      </c>
      <c r="O526" s="726" t="n"/>
      <c r="P526" s="726" t="n"/>
      <c r="Q526" s="726" t="n"/>
      <c r="R526" s="726" t="n"/>
      <c r="S526" s="726" t="n"/>
      <c r="T526" s="727" t="n"/>
      <c r="U526" s="46" t="inlineStr">
        <is>
          <t>м3</t>
        </is>
      </c>
      <c r="V526" s="43" t="n"/>
      <c r="W526" s="43" t="n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/>
      </c>
      <c r="Y526" s="775" t="n"/>
      <c r="Z526" s="775" t="n"/>
    </row>
    <row r="527" ht="13.5" customHeight="1" thickBot="1"/>
    <row r="528" ht="27" customHeight="1" thickBot="1" thickTop="1">
      <c r="A528" s="47" t="inlineStr">
        <is>
          <t>ТОРГОВАЯ МАРКА</t>
        </is>
      </c>
      <c r="B528" s="361" t="inlineStr">
        <is>
          <t>Ядрена копоть</t>
        </is>
      </c>
      <c r="C528" s="361" t="inlineStr">
        <is>
          <t>Вязанка</t>
        </is>
      </c>
      <c r="D528" s="1064" t="n"/>
      <c r="E528" s="1064" t="n"/>
      <c r="F528" s="1065" t="n"/>
      <c r="G528" s="361" t="inlineStr">
        <is>
          <t>Стародворье</t>
        </is>
      </c>
      <c r="H528" s="1064" t="n"/>
      <c r="I528" s="1064" t="n"/>
      <c r="J528" s="1064" t="n"/>
      <c r="K528" s="1064" t="n"/>
      <c r="L528" s="1064" t="n"/>
      <c r="M528" s="1064" t="n"/>
      <c r="N528" s="1064" t="n"/>
      <c r="O528" s="1065" t="n"/>
      <c r="P528" s="361" t="inlineStr">
        <is>
          <t>Колбасный стандарт</t>
        </is>
      </c>
      <c r="Q528" s="361" t="inlineStr">
        <is>
          <t>Особый рецепт</t>
        </is>
      </c>
      <c r="R528" s="1065" t="n"/>
      <c r="S528" s="361" t="inlineStr">
        <is>
          <t>Баварушка</t>
        </is>
      </c>
      <c r="T528" s="1065" t="n"/>
      <c r="U528" s="361" t="inlineStr">
        <is>
          <t>Дугушка</t>
        </is>
      </c>
      <c r="V528" s="361" t="inlineStr">
        <is>
          <t>Зареченские</t>
        </is>
      </c>
      <c r="Z528" s="61" t="n"/>
      <c r="AC528" s="362" t="n"/>
    </row>
    <row r="529" ht="14.25" customHeight="1" thickTop="1">
      <c r="A529" s="363" t="inlineStr">
        <is>
          <t>СЕРИЯ</t>
        </is>
      </c>
      <c r="B529" s="361" t="inlineStr">
        <is>
          <t>Ядрена копоть</t>
        </is>
      </c>
      <c r="C529" s="361" t="inlineStr">
        <is>
          <t>Столичная</t>
        </is>
      </c>
      <c r="D529" s="361" t="inlineStr">
        <is>
          <t>Классическая</t>
        </is>
      </c>
      <c r="E529" s="361" t="inlineStr">
        <is>
          <t>Вязанка</t>
        </is>
      </c>
      <c r="F529" s="361" t="inlineStr">
        <is>
          <t>Сливушки</t>
        </is>
      </c>
      <c r="G529" s="361" t="inlineStr">
        <is>
          <t>Золоченная в печи</t>
        </is>
      </c>
      <c r="H529" s="361" t="inlineStr">
        <is>
          <t>Мясорубская</t>
        </is>
      </c>
      <c r="I529" s="361" t="inlineStr">
        <is>
          <t>Сочинка</t>
        </is>
      </c>
      <c r="J529" s="361" t="inlineStr">
        <is>
          <t>Филедворская</t>
        </is>
      </c>
      <c r="K529" s="362" t="n"/>
      <c r="L529" s="361" t="inlineStr">
        <is>
          <t>Стародворская</t>
        </is>
      </c>
      <c r="M529" s="361" t="inlineStr">
        <is>
          <t>Бордо</t>
        </is>
      </c>
      <c r="N529" s="361" t="inlineStr">
        <is>
          <t>Фирменная</t>
        </is>
      </c>
      <c r="O529" s="361" t="inlineStr">
        <is>
          <t>Бавария</t>
        </is>
      </c>
      <c r="P529" s="361" t="inlineStr">
        <is>
          <t>Выгодная цена</t>
        </is>
      </c>
      <c r="Q529" s="361" t="inlineStr">
        <is>
          <t>Особая</t>
        </is>
      </c>
      <c r="R529" s="361" t="inlineStr">
        <is>
          <t>Особая Без свинины</t>
        </is>
      </c>
      <c r="S529" s="361" t="inlineStr">
        <is>
          <t>Филейбургская</t>
        </is>
      </c>
      <c r="T529" s="361" t="inlineStr">
        <is>
          <t>Балыкбургская</t>
        </is>
      </c>
      <c r="U529" s="361" t="inlineStr">
        <is>
          <t>Дугушка</t>
        </is>
      </c>
      <c r="V529" s="361" t="inlineStr">
        <is>
          <t>Зареченские продукты</t>
        </is>
      </c>
      <c r="Z529" s="61" t="n"/>
      <c r="AC529" s="362" t="n"/>
    </row>
    <row r="530" ht="13.5" customHeight="1" thickBot="1">
      <c r="A530" s="1066" t="n"/>
      <c r="B530" s="1067" t="n"/>
      <c r="C530" s="1067" t="n"/>
      <c r="D530" s="1067" t="n"/>
      <c r="E530" s="1067" t="n"/>
      <c r="F530" s="1067" t="n"/>
      <c r="G530" s="1067" t="n"/>
      <c r="H530" s="1067" t="n"/>
      <c r="I530" s="1067" t="n"/>
      <c r="J530" s="1067" t="n"/>
      <c r="K530" s="362" t="n"/>
      <c r="L530" s="1067" t="n"/>
      <c r="M530" s="1067" t="n"/>
      <c r="N530" s="1067" t="n"/>
      <c r="O530" s="1067" t="n"/>
      <c r="P530" s="1067" t="n"/>
      <c r="Q530" s="1067" t="n"/>
      <c r="R530" s="1067" t="n"/>
      <c r="S530" s="1067" t="n"/>
      <c r="T530" s="1067" t="n"/>
      <c r="U530" s="1067" t="n"/>
      <c r="V530" s="1067" t="n"/>
      <c r="Z530" s="61" t="n"/>
      <c r="AC530" s="362" t="n"/>
    </row>
    <row r="531" ht="18" customHeight="1" thickBot="1" thickTop="1">
      <c r="A531" s="47" t="inlineStr">
        <is>
          <t>ИТОГО, кг</t>
        </is>
      </c>
      <c r="B531" s="53">
        <f>IFERROR(W22*1,"0")+IFERROR(W26*1,"0")+IFERROR(W27*1,"0")+IFERROR(W28*1,"0")+IFERROR(W29*1,"0")+IFERROR(W30*1,"0")+IFERROR(W31*1,"0")+IFERROR(W32*1,"0")+IFERROR(W36*1,"0")+IFERROR(W40*1,"0")+IFERROR(W44*1,"0")</f>
        <v/>
      </c>
      <c r="C531" s="53">
        <f>IFERROR(W50*1,"0")+IFERROR(W51*1,"0")</f>
        <v/>
      </c>
      <c r="D531" s="53">
        <f>IFERROR(W56*1,"0")+IFERROR(W57*1,"0")+IFERROR(W58*1,"0")+IFERROR(W59*1,"0")</f>
        <v/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1" s="53">
        <f>IFERROR(W132*1,"0")+IFERROR(W133*1,"0")+IFERROR(W134*1,"0")+IFERROR(W135*1,"0")</f>
        <v/>
      </c>
      <c r="G531" s="53">
        <f>IFERROR(W141*1,"0")+IFERROR(W142*1,"0")+IFERROR(W143*1,"0")</f>
        <v/>
      </c>
      <c r="H531" s="53">
        <f>IFERROR(W148*1,"0")+IFERROR(W149*1,"0")+IFERROR(W150*1,"0")+IFERROR(W151*1,"0")+IFERROR(W152*1,"0")+IFERROR(W153*1,"0")+IFERROR(W154*1,"0")+IFERROR(W155*1,"0")+IFERROR(W156*1,"0")</f>
        <v/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1" s="53">
        <f>IFERROR(W206*1,"0")+IFERROR(W207*1,"0")+IFERROR(W208*1,"0")+IFERROR(W209*1,"0")+IFERROR(W210*1,"0")+IFERROR(W211*1,"0")+IFERROR(W215*1,"0")</f>
        <v/>
      </c>
      <c r="K531" s="362" t="n"/>
      <c r="L531" s="53">
        <f>IFERROR(W220*1,"0")+IFERROR(W221*1,"0")+IFERROR(W222*1,"0")+IFERROR(W223*1,"0")+IFERROR(W224*1,"0")+IFERROR(W225*1,"0")</f>
        <v/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1" s="53">
        <f>IFERROR(W291*1,"0")+IFERROR(W292*1,"0")+IFERROR(W293*1,"0")+IFERROR(W294*1,"0")+IFERROR(W295*1,"0")+IFERROR(W296*1,"0")+IFERROR(W297*1,"0")+IFERROR(W298*1,"0")+IFERROR(W302*1,"0")+IFERROR(W303*1,"0")</f>
        <v/>
      </c>
      <c r="O531" s="53">
        <f>IFERROR(W308*1,"0")+IFERROR(W312*1,"0")+IFERROR(W316*1,"0")+IFERROR(W320*1,"0")</f>
        <v/>
      </c>
      <c r="P531" s="53">
        <f>IFERROR(W326*1,"0")</f>
        <v/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/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/>
      </c>
      <c r="Z531" s="61" t="n"/>
      <c r="AC531" s="362" t="n"/>
    </row>
    <row r="5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5/U4m4/RP1x71zlii/zCg==" formatRows="1" sort="0" spinCount="100000" hashValue="sMJvGth068tbw9V2BLYJsvzfMuiXB5vNPB6DoykLzuluwvV6CMcLsbRVHm8OYoeEXtQhvXpNTbKmUOY8u4kUi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9"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D263:E263"/>
    <mergeCell ref="D312:E312"/>
    <mergeCell ref="N518:R518"/>
    <mergeCell ref="S528:T528"/>
    <mergeCell ref="D238:E238"/>
    <mergeCell ref="D426:E426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N486:R48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D126:E126"/>
    <mergeCell ref="A144:M145"/>
    <mergeCell ref="N181:R181"/>
    <mergeCell ref="D253:E253"/>
    <mergeCell ref="A439:X439"/>
    <mergeCell ref="N479:R479"/>
    <mergeCell ref="A491:X491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78:R478"/>
    <mergeCell ref="N421:T421"/>
    <mergeCell ref="N113:R113"/>
    <mergeCell ref="D502:E502"/>
    <mergeCell ref="N173:R173"/>
    <mergeCell ref="D302:E302"/>
    <mergeCell ref="N100:R100"/>
    <mergeCell ref="A54:X54"/>
    <mergeCell ref="N60:T60"/>
    <mergeCell ref="D81:E81"/>
    <mergeCell ref="N336:R336"/>
    <mergeCell ref="N507:R507"/>
    <mergeCell ref="D208:E208"/>
    <mergeCell ref="AA17:AC18"/>
    <mergeCell ref="A283:X283"/>
    <mergeCell ref="D379:E379"/>
    <mergeCell ref="A277:X277"/>
    <mergeCell ref="A448:X448"/>
    <mergeCell ref="N521:T521"/>
    <mergeCell ref="N410:T410"/>
    <mergeCell ref="N118:T118"/>
    <mergeCell ref="N422:T422"/>
    <mergeCell ref="N125:R125"/>
    <mergeCell ref="D406:E406"/>
    <mergeCell ref="N45:T45"/>
    <mergeCell ref="N216:T216"/>
    <mergeCell ref="N281:T281"/>
    <mergeCell ref="A306:X306"/>
    <mergeCell ref="A317:M318"/>
    <mergeCell ref="N127:R127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511:T511"/>
    <mergeCell ref="N298:R298"/>
    <mergeCell ref="Q529:Q530"/>
    <mergeCell ref="N102:R102"/>
    <mergeCell ref="N273:R273"/>
    <mergeCell ref="N444:R444"/>
    <mergeCell ref="D316:E316"/>
    <mergeCell ref="N400:R40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A106:X106"/>
    <mergeCell ref="T12:U12"/>
    <mergeCell ref="N203:T203"/>
    <mergeCell ref="N445:T445"/>
    <mergeCell ref="D72:E72"/>
    <mergeCell ref="N368:R368"/>
    <mergeCell ref="A323:X323"/>
    <mergeCell ref="N276:T276"/>
    <mergeCell ref="D235:E235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103:E103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D9:E9"/>
    <mergeCell ref="D180:E180"/>
    <mergeCell ref="F9:G9"/>
    <mergeCell ref="D167:E167"/>
    <mergeCell ref="N322:T322"/>
    <mergeCell ref="D161:E161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A202:M203"/>
    <mergeCell ref="N299:T299"/>
    <mergeCell ref="N99:R99"/>
    <mergeCell ref="N397:R397"/>
    <mergeCell ref="D487:E487"/>
    <mergeCell ref="D343:E343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388:T388"/>
    <mergeCell ref="D409:E409"/>
    <mergeCell ref="A484:X484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N458:R458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N26:R26"/>
    <mergeCell ref="D172:E172"/>
    <mergeCell ref="A256:M257"/>
    <mergeCell ref="N153:R153"/>
    <mergeCell ref="N249:T249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32:R32"/>
    <mergeCell ref="N501:R501"/>
    <mergeCell ref="N97:R97"/>
    <mergeCell ref="N268:R268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N98:R98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D393:E393"/>
    <mergeCell ref="N254:R254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G17:G18"/>
    <mergeCell ref="A87:X87"/>
    <mergeCell ref="A218:X218"/>
    <mergeCell ref="N364:T364"/>
    <mergeCell ref="N493:R493"/>
    <mergeCell ref="H10:L10"/>
    <mergeCell ref="D80:E80"/>
    <mergeCell ref="N66:R66"/>
    <mergeCell ref="N188:R188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9:C9"/>
    <mergeCell ref="A529:A530"/>
    <mergeCell ref="D373:E373"/>
    <mergeCell ref="D58:E58"/>
    <mergeCell ref="A382:X382"/>
    <mergeCell ref="A309:M310"/>
    <mergeCell ref="D294:E294"/>
    <mergeCell ref="O12:P12"/>
    <mergeCell ref="A414:M415"/>
    <mergeCell ref="A229:X229"/>
    <mergeCell ref="N52:T52"/>
    <mergeCell ref="D231:E231"/>
    <mergeCell ref="A482:M483"/>
    <mergeCell ref="N208:R208"/>
    <mergeCell ref="N379:R379"/>
    <mergeCell ref="A403:M404"/>
    <mergeCell ref="N183:R183"/>
    <mergeCell ref="D6:L6"/>
    <mergeCell ref="N352:T352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N365:T365"/>
    <mergeCell ref="D386:E386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D508:E508"/>
    <mergeCell ref="D333:E333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503:E503"/>
    <mergeCell ref="D101:E101"/>
    <mergeCell ref="N209:R209"/>
    <mergeCell ref="N403:T403"/>
    <mergeCell ref="A488:M489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457:E457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N233:R233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A324:X324"/>
    <mergeCell ref="D336:E336"/>
    <mergeCell ref="D435:E435"/>
    <mergeCell ref="D407:E407"/>
    <mergeCell ref="A416:X416"/>
    <mergeCell ref="A13:L13"/>
    <mergeCell ref="A19:X19"/>
    <mergeCell ref="D102:E102"/>
    <mergeCell ref="N88:R88"/>
    <mergeCell ref="N259:R259"/>
    <mergeCell ref="A353:X353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A10:C10"/>
    <mergeCell ref="N272:R272"/>
    <mergeCell ref="A269:M270"/>
    <mergeCell ref="A43:X43"/>
    <mergeCell ref="N182:R182"/>
    <mergeCell ref="D184:E184"/>
    <mergeCell ref="N474:T474"/>
    <mergeCell ref="A63:X63"/>
    <mergeCell ref="N480:R480"/>
    <mergeCell ref="N274:R274"/>
    <mergeCell ref="A504:M505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MI4vlLS6L84iHgCk6L70g==" formatRows="1" sort="0" spinCount="100000" hashValue="kPrXC9zDLiNW0Zh47LGfDg4wSFcpCTemMA+fwErrfZ9e7I1S8CmCSujBMNrif96ZWk0QSnBSCUFRdGbIAaSr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2024-02-27T06:52:59Z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