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DC64552-9616-4538-9ACC-6B71A8BC4A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X523" i="1"/>
  <c r="Y522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P518" i="1"/>
  <c r="BO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Y470" i="1" s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Y458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Y400" i="1" s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77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BN226" i="1"/>
  <c r="BP226" i="1"/>
  <c r="BP231" i="1"/>
  <c r="BN231" i="1"/>
  <c r="Z231" i="1"/>
  <c r="BP235" i="1"/>
  <c r="BN235" i="1"/>
  <c r="Z235" i="1"/>
  <c r="Y247" i="1"/>
  <c r="BP244" i="1"/>
  <c r="BN244" i="1"/>
  <c r="Z244" i="1"/>
  <c r="K677" i="1"/>
  <c r="BP253" i="1"/>
  <c r="BN253" i="1"/>
  <c r="Z253" i="1"/>
  <c r="BP257" i="1"/>
  <c r="BN257" i="1"/>
  <c r="Z257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BP336" i="1"/>
  <c r="BN336" i="1"/>
  <c r="Z336" i="1"/>
  <c r="Z337" i="1" s="1"/>
  <c r="Y338" i="1"/>
  <c r="T677" i="1"/>
  <c r="Y344" i="1"/>
  <c r="BP341" i="1"/>
  <c r="BN341" i="1"/>
  <c r="Z341" i="1"/>
  <c r="Z343" i="1" s="1"/>
  <c r="Y348" i="1"/>
  <c r="BP363" i="1"/>
  <c r="BN363" i="1"/>
  <c r="Z363" i="1"/>
  <c r="BP367" i="1"/>
  <c r="BN367" i="1"/>
  <c r="Z36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36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Y191" i="1"/>
  <c r="BP229" i="1"/>
  <c r="BN229" i="1"/>
  <c r="Z229" i="1"/>
  <c r="BP233" i="1"/>
  <c r="BN233" i="1"/>
  <c r="Z233" i="1"/>
  <c r="Y237" i="1"/>
  <c r="Z246" i="1"/>
  <c r="BP242" i="1"/>
  <c r="BN242" i="1"/>
  <c r="Z242" i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Z369" i="1" s="1"/>
  <c r="BP365" i="1"/>
  <c r="BN365" i="1"/>
  <c r="Z365" i="1"/>
  <c r="Y369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Z392" i="1" s="1"/>
  <c r="Y393" i="1"/>
  <c r="Z405" i="1"/>
  <c r="BP403" i="1"/>
  <c r="BN403" i="1"/>
  <c r="Z403" i="1"/>
  <c r="Y405" i="1"/>
  <c r="BP440" i="1"/>
  <c r="BN440" i="1"/>
  <c r="Z440" i="1"/>
  <c r="Y442" i="1"/>
  <c r="Y258" i="1"/>
  <c r="Y316" i="1"/>
  <c r="S677" i="1"/>
  <c r="Y329" i="1"/>
  <c r="Y377" i="1"/>
  <c r="BP372" i="1"/>
  <c r="BN372" i="1"/>
  <c r="BP374" i="1"/>
  <c r="BN374" i="1"/>
  <c r="Z374" i="1"/>
  <c r="Z376" i="1" s="1"/>
  <c r="Y385" i="1"/>
  <c r="BP382" i="1"/>
  <c r="BN382" i="1"/>
  <c r="Z382" i="1"/>
  <c r="BP391" i="1"/>
  <c r="BN391" i="1"/>
  <c r="Z391" i="1"/>
  <c r="Z399" i="1"/>
  <c r="BP397" i="1"/>
  <c r="BN397" i="1"/>
  <c r="Z397" i="1"/>
  <c r="Y406" i="1"/>
  <c r="BP414" i="1"/>
  <c r="BN414" i="1"/>
  <c r="Z414" i="1"/>
  <c r="Z416" i="1" s="1"/>
  <c r="X677" i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63" i="1"/>
  <c r="BP460" i="1"/>
  <c r="BN460" i="1"/>
  <c r="Z460" i="1"/>
  <c r="Z462" i="1" s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9" i="1"/>
  <c r="AD677" i="1"/>
  <c r="BP544" i="1"/>
  <c r="BN544" i="1"/>
  <c r="Z544" i="1"/>
  <c r="BP548" i="1"/>
  <c r="BN548" i="1"/>
  <c r="Z548" i="1"/>
  <c r="Y556" i="1"/>
  <c r="Y563" i="1"/>
  <c r="BP559" i="1"/>
  <c r="BN559" i="1"/>
  <c r="Z559" i="1"/>
  <c r="Z562" i="1" s="1"/>
  <c r="Y562" i="1"/>
  <c r="AE677" i="1"/>
  <c r="Y596" i="1"/>
  <c r="Y597" i="1"/>
  <c r="BP595" i="1"/>
  <c r="BN595" i="1"/>
  <c r="Z595" i="1"/>
  <c r="Z596" i="1" s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27" i="1"/>
  <c r="BN527" i="1"/>
  <c r="Z527" i="1"/>
  <c r="Z531" i="1" s="1"/>
  <c r="Y531" i="1"/>
  <c r="BP568" i="1"/>
  <c r="BN568" i="1"/>
  <c r="Z568" i="1"/>
  <c r="BP570" i="1"/>
  <c r="BN570" i="1"/>
  <c r="Z570" i="1"/>
  <c r="BP577" i="1"/>
  <c r="BN577" i="1"/>
  <c r="Z577" i="1"/>
  <c r="AB677" i="1"/>
  <c r="W677" i="1"/>
  <c r="Y411" i="1"/>
  <c r="Y431" i="1"/>
  <c r="Y677" i="1"/>
  <c r="Y457" i="1"/>
  <c r="Y523" i="1"/>
  <c r="BP517" i="1"/>
  <c r="BN517" i="1"/>
  <c r="BP520" i="1"/>
  <c r="BN520" i="1"/>
  <c r="Z520" i="1"/>
  <c r="Z522" i="1" s="1"/>
  <c r="Y532" i="1"/>
  <c r="BP542" i="1"/>
  <c r="BN542" i="1"/>
  <c r="Z542" i="1"/>
  <c r="BP546" i="1"/>
  <c r="BN546" i="1"/>
  <c r="Z546" i="1"/>
  <c r="Z556" i="1" s="1"/>
  <c r="BP551" i="1"/>
  <c r="BN551" i="1"/>
  <c r="Z551" i="1"/>
  <c r="Y580" i="1"/>
  <c r="BP565" i="1"/>
  <c r="BN565" i="1"/>
  <c r="Z565" i="1"/>
  <c r="BP569" i="1"/>
  <c r="BN569" i="1"/>
  <c r="Z569" i="1"/>
  <c r="BP574" i="1"/>
  <c r="BN574" i="1"/>
  <c r="Z574" i="1"/>
  <c r="Y579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Y669" i="1" l="1"/>
  <c r="Z271" i="1"/>
  <c r="Z237" i="1"/>
  <c r="Z201" i="1"/>
  <c r="Z640" i="1"/>
  <c r="Z579" i="1"/>
  <c r="Z470" i="1"/>
  <c r="Z310" i="1"/>
  <c r="Z133" i="1"/>
  <c r="Z126" i="1"/>
  <c r="Z101" i="1"/>
  <c r="Z34" i="1"/>
  <c r="Z672" i="1" s="1"/>
  <c r="Y671" i="1"/>
  <c r="Y668" i="1"/>
  <c r="Y670" i="1" s="1"/>
  <c r="Z300" i="1"/>
  <c r="Z288" i="1"/>
  <c r="Y667" i="1"/>
</calcChain>
</file>

<file path=xl/sharedStrings.xml><?xml version="1.0" encoding="utf-8"?>
<sst xmlns="http://schemas.openxmlformats.org/spreadsheetml/2006/main" count="3164" uniqueCount="1090">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</sst>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0.375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83">
        <v>4607091383881</v>
      </c>
      <c r="E27" s="784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80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250</v>
      </c>
      <c r="Y48" s="780">
        <f t="shared" si="6"/>
        <v>259.20000000000005</v>
      </c>
      <c r="Z48" s="36">
        <f>IFERROR(IF(Y48=0,"",ROUNDUP(Y48/H48,0)*0.01898),"")</f>
        <v>0.45552000000000004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260.0694444444444</v>
      </c>
      <c r="BN48" s="64">
        <f t="shared" si="8"/>
        <v>269.64000000000004</v>
      </c>
      <c r="BO48" s="64">
        <f t="shared" si="9"/>
        <v>0.36168981481481477</v>
      </c>
      <c r="BP48" s="64">
        <f t="shared" si="10"/>
        <v>0.37500000000000006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80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80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23.148148148148145</v>
      </c>
      <c r="Y53" s="781">
        <f>IFERROR(Y47/H47,"0")+IFERROR(Y48/H48,"0")+IFERROR(Y49/H49,"0")+IFERROR(Y50/H50,"0")+IFERROR(Y51/H51,"0")+IFERROR(Y52/H52,"0")</f>
        <v>24.000000000000004</v>
      </c>
      <c r="Z53" s="781">
        <f>IFERROR(IF(Z47="",0,Z47),"0")+IFERROR(IF(Z48="",0,Z48),"0")+IFERROR(IF(Z49="",0,Z49),"0")+IFERROR(IF(Z50="",0,Z50),"0")+IFERROR(IF(Z51="",0,Z51),"0")+IFERROR(IF(Z52="",0,Z52),"0")</f>
        <v>0.45552000000000004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250</v>
      </c>
      <c r="Y54" s="781">
        <f>IFERROR(SUM(Y47:Y52),"0")</f>
        <v>259.20000000000005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80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129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145</v>
      </c>
      <c r="AG63" s="64"/>
      <c r="AJ63" s="68" t="s">
        <v>130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129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145</v>
      </c>
      <c r="AG69" s="64"/>
      <c r="AJ69" s="68" t="s">
        <v>130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163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200</v>
      </c>
      <c r="Y73" s="780">
        <f>IFERROR(IF(X73="",0,CEILING((X73/$H73),1)*$H73),"")</f>
        <v>205.20000000000002</v>
      </c>
      <c r="Z73" s="36">
        <f>IFERROR(IF(Y73=0,"",ROUNDUP(Y73/H73,0)*0.01898),"")</f>
        <v>0.36062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208.05555555555554</v>
      </c>
      <c r="BN73" s="64">
        <f>IFERROR(Y73*I73/H73,"0")</f>
        <v>213.46499999999997</v>
      </c>
      <c r="BO73" s="64">
        <f>IFERROR(1/J73*(X73/H73),"0")</f>
        <v>0.28935185185185186</v>
      </c>
      <c r="BP73" s="64">
        <f>IFERROR(1/J73*(Y73/H73),"0")</f>
        <v>0.296875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129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45</v>
      </c>
      <c r="Y76" s="780">
        <f>IFERROR(IF(X76="",0,CEILING((X76/$H76),1)*$H76),"")</f>
        <v>45.900000000000006</v>
      </c>
      <c r="Z76" s="36">
        <f>IFERROR(IF(Y76=0,"",ROUNDUP(Y76/H76,0)*0.00651),"")</f>
        <v>0.11067</v>
      </c>
      <c r="AA76" s="56"/>
      <c r="AB76" s="57"/>
      <c r="AC76" s="129" t="s">
        <v>166</v>
      </c>
      <c r="AG76" s="64"/>
      <c r="AJ76" s="68" t="s">
        <v>130</v>
      </c>
      <c r="AK76" s="68">
        <v>491.4</v>
      </c>
      <c r="BB76" s="130" t="s">
        <v>1</v>
      </c>
      <c r="BM76" s="64">
        <f>IFERROR(X76*I76/H76,"0")</f>
        <v>47.999999999999993</v>
      </c>
      <c r="BN76" s="64">
        <f>IFERROR(Y76*I76/H76,"0")</f>
        <v>48.96</v>
      </c>
      <c r="BO76" s="64">
        <f>IFERROR(1/J76*(X76/H76),"0")</f>
        <v>9.1575091575091569E-2</v>
      </c>
      <c r="BP76" s="64">
        <f>IFERROR(1/J76*(Y76/H76),"0")</f>
        <v>9.3406593406593408E-2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35.185185185185183</v>
      </c>
      <c r="Y77" s="781">
        <f>IFERROR(Y73/H73,"0")+IFERROR(Y74/H74,"0")+IFERROR(Y75/H75,"0")+IFERROR(Y76/H76,"0")</f>
        <v>36</v>
      </c>
      <c r="Z77" s="781">
        <f>IFERROR(IF(Z73="",0,Z73),"0")+IFERROR(IF(Z74="",0,Z74),"0")+IFERROR(IF(Z75="",0,Z75),"0")+IFERROR(IF(Z76="",0,Z76),"0")</f>
        <v>0.47128999999999999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245</v>
      </c>
      <c r="Y78" s="781">
        <f>IFERROR(SUM(Y73:Y76),"0")</f>
        <v>251.10000000000002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6</v>
      </c>
      <c r="Y84" s="780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3.333333333333333</v>
      </c>
      <c r="Y86" s="781">
        <f>IFERROR(Y80/H80,"0")+IFERROR(Y81/H81,"0")+IFERROR(Y82/H82,"0")+IFERROR(Y83/H83,"0")+IFERROR(Y84/H84,"0")+IFERROR(Y85/H85,"0")</f>
        <v>4</v>
      </c>
      <c r="Z86" s="781">
        <f>IFERROR(IF(Z80="",0,Z80),"0")+IFERROR(IF(Z81="",0,Z81),"0")+IFERROR(IF(Z82="",0,Z82),"0")+IFERROR(IF(Z83="",0,Z83),"0")+IFERROR(IF(Z84="",0,Z84),"0")+IFERROR(IF(Z85="",0,Z85),"0")</f>
        <v>2.0080000000000001E-2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6</v>
      </c>
      <c r="Y87" s="781">
        <f>IFERROR(SUM(Y80:Y85),"0")</f>
        <v>7.2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80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80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205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10</v>
      </c>
      <c r="Y99" s="780">
        <f>IFERROR(IF(X99="",0,CEILING((X99/$H99),1)*$H99),"")</f>
        <v>16.8</v>
      </c>
      <c r="Z99" s="36">
        <f>IFERROR(IF(Y99=0,"",ROUNDUP(Y99/H99,0)*0.02175),"")</f>
        <v>4.3499999999999997E-2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10.671428571428571</v>
      </c>
      <c r="BN99" s="64">
        <f>IFERROR(Y99*I99/H99,"0")</f>
        <v>17.928000000000001</v>
      </c>
      <c r="BO99" s="64">
        <f>IFERROR(1/J99*(X99/H99),"0")</f>
        <v>2.1258503401360544E-2</v>
      </c>
      <c r="BP99" s="64">
        <f>IFERROR(1/J99*(Y99/H99),"0")</f>
        <v>3.5714285714285712E-2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1.1904761904761905</v>
      </c>
      <c r="Y101" s="781">
        <f>IFERROR(Y98/H98,"0")+IFERROR(Y99/H99,"0")+IFERROR(Y100/H100,"0")</f>
        <v>2</v>
      </c>
      <c r="Z101" s="781">
        <f>IFERROR(IF(Z98="",0,Z98),"0")+IFERROR(IF(Z99="",0,Z99),"0")+IFERROR(IF(Z100="",0,Z100),"0")</f>
        <v>4.3499999999999997E-2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10</v>
      </c>
      <c r="Y102" s="781">
        <f>IFERROR(SUM(Y98:Y100),"0")</f>
        <v>16.8</v>
      </c>
      <c r="Z102" s="37"/>
      <c r="AA102" s="782"/>
      <c r="AB102" s="782"/>
      <c r="AC102" s="782"/>
    </row>
    <row r="103" spans="1:68" ht="16.5" customHeight="1" x14ac:dyDescent="0.25">
      <c r="A103" s="826" t="s">
        <v>213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159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159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 t="s">
        <v>130</v>
      </c>
      <c r="AK107" s="68">
        <v>594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80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80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129</v>
      </c>
      <c r="M113" s="33" t="s">
        <v>80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 t="s">
        <v>130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4301051687</v>
      </c>
      <c r="D115" s="783">
        <v>4680115880214</v>
      </c>
      <c r="E115" s="784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24" t="s">
        <v>233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234</v>
      </c>
      <c r="C116" s="31">
        <v>4301051439</v>
      </c>
      <c r="D116" s="783">
        <v>4680115880214</v>
      </c>
      <c r="E116" s="784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88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235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70</v>
      </c>
      <c r="Y122" s="780">
        <f>IFERROR(IF(X122="",0,CEILING((X122/$H122),1)*$H122),"")</f>
        <v>78.399999999999991</v>
      </c>
      <c r="Z122" s="36">
        <f>IFERROR(IF(Y122=0,"",ROUNDUP(Y122/H122,0)*0.01898),"")</f>
        <v>0.13286000000000001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72.71875</v>
      </c>
      <c r="BN122" s="64">
        <f>IFERROR(Y122*I122/H122,"0")</f>
        <v>81.444999999999993</v>
      </c>
      <c r="BO122" s="64">
        <f>IFERROR(1/J122*(X122/H122),"0")</f>
        <v>9.765625E-2</v>
      </c>
      <c r="BP122" s="64">
        <f>IFERROR(1/J122*(Y122/H122),"0")</f>
        <v>0.109375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180</v>
      </c>
      <c r="Y124" s="780">
        <f>IFERROR(IF(X124="",0,CEILING((X124/$H124),1)*$H124),"")</f>
        <v>180</v>
      </c>
      <c r="Z124" s="36">
        <f>IFERROR(IF(Y124=0,"",ROUNDUP(Y124/H124,0)*0.00902),"")</f>
        <v>0.36080000000000001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188.39999999999998</v>
      </c>
      <c r="BN124" s="64">
        <f>IFERROR(Y124*I124/H124,"0")</f>
        <v>188.39999999999998</v>
      </c>
      <c r="BO124" s="64">
        <f>IFERROR(1/J124*(X124/H124),"0")</f>
        <v>0.30303030303030304</v>
      </c>
      <c r="BP124" s="64">
        <f>IFERROR(1/J124*(Y124/H124),"0")</f>
        <v>0.30303030303030304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46.25</v>
      </c>
      <c r="Y126" s="781">
        <f>IFERROR(Y121/H121,"0")+IFERROR(Y122/H122,"0")+IFERROR(Y123/H123,"0")+IFERROR(Y124/H124,"0")+IFERROR(Y125/H125,"0")</f>
        <v>47</v>
      </c>
      <c r="Z126" s="781">
        <f>IFERROR(IF(Z121="",0,Z121),"0")+IFERROR(IF(Z122="",0,Z122),"0")+IFERROR(IF(Z123="",0,Z123),"0")+IFERROR(IF(Z124="",0,Z124),"0")+IFERROR(IF(Z125="",0,Z125),"0")</f>
        <v>0.49365999999999999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250</v>
      </c>
      <c r="Y127" s="781">
        <f>IFERROR(SUM(Y121:Y125),"0")</f>
        <v>258.39999999999998</v>
      </c>
      <c r="Z127" s="37"/>
      <c r="AA127" s="782"/>
      <c r="AB127" s="782"/>
      <c r="AC127" s="782"/>
    </row>
    <row r="128" spans="1:68" ht="14.25" customHeight="1" x14ac:dyDescent="0.25">
      <c r="A128" s="798" t="s">
        <v>163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30</v>
      </c>
      <c r="Y129" s="780">
        <f>IFERROR(IF(X129="",0,CEILING((X129/$H129),1)*$H129),"")</f>
        <v>32.400000000000006</v>
      </c>
      <c r="Z129" s="36">
        <f>IFERROR(IF(Y129=0,"",ROUNDUP(Y129/H129,0)*0.01898),"")</f>
        <v>5.6940000000000004E-2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31.208333333333329</v>
      </c>
      <c r="BN129" s="64">
        <f>IFERROR(Y129*I129/H129,"0")</f>
        <v>33.705000000000005</v>
      </c>
      <c r="BO129" s="64">
        <f>IFERROR(1/J129*(X129/H129),"0")</f>
        <v>4.3402777777777776E-2</v>
      </c>
      <c r="BP129" s="64">
        <f>IFERROR(1/J129*(Y129/H129),"0")</f>
        <v>4.6875000000000007E-2</v>
      </c>
    </row>
    <row r="130" spans="1:68" ht="16.5" customHeight="1" x14ac:dyDescent="0.25">
      <c r="A130" s="54" t="s">
        <v>250</v>
      </c>
      <c r="B130" s="54" t="s">
        <v>251</v>
      </c>
      <c r="C130" s="31">
        <v>4301020346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252</v>
      </c>
      <c r="C131" s="31">
        <v>4301020258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2.7777777777777777</v>
      </c>
      <c r="Y133" s="781">
        <f>IFERROR(Y129/H129,"0")+IFERROR(Y130/H130,"0")+IFERROR(Y131/H131,"0")+IFERROR(Y132/H132,"0")</f>
        <v>3.0000000000000004</v>
      </c>
      <c r="Z133" s="781">
        <f>IFERROR(IF(Z129="",0,Z129),"0")+IFERROR(IF(Z130="",0,Z130),"0")+IFERROR(IF(Z131="",0,Z131),"0")+IFERROR(IF(Z132="",0,Z132),"0")</f>
        <v>5.6940000000000004E-2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30</v>
      </c>
      <c r="Y134" s="781">
        <f>IFERROR(SUM(Y129:Y132),"0")</f>
        <v>32.400000000000006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256</v>
      </c>
      <c r="B136" s="54" t="s">
        <v>257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80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500</v>
      </c>
      <c r="Y136" s="780">
        <f t="shared" ref="Y136:Y142" si="31">IFERROR(IF(X136="",0,CEILING((X136/$H136),1)*$H136),"")</f>
        <v>504</v>
      </c>
      <c r="Z136" s="36">
        <f>IFERROR(IF(Y136=0,"",ROUNDUP(Y136/H136,0)*0.01898),"")</f>
        <v>1.1388</v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530.53571428571422</v>
      </c>
      <c r="BN136" s="64">
        <f t="shared" ref="BN136:BN142" si="33">IFERROR(Y136*I136/H136,"0")</f>
        <v>534.78</v>
      </c>
      <c r="BO136" s="64">
        <f t="shared" ref="BO136:BO142" si="34">IFERROR(1/J136*(X136/H136),"0")</f>
        <v>0.93005952380952372</v>
      </c>
      <c r="BP136" s="64">
        <f t="shared" ref="BP136:BP142" si="35">IFERROR(1/J136*(Y136/H136),"0")</f>
        <v>0.9375</v>
      </c>
    </row>
    <row r="137" spans="1:68" ht="37.5" customHeight="1" x14ac:dyDescent="0.25">
      <c r="A137" s="54" t="s">
        <v>256</v>
      </c>
      <c r="B137" s="54" t="s">
        <v>259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80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80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129</v>
      </c>
      <c r="M140" s="33" t="s">
        <v>80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260</v>
      </c>
      <c r="AG140" s="64"/>
      <c r="AJ140" s="68" t="s">
        <v>130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60</v>
      </c>
      <c r="Y141" s="780">
        <f t="shared" si="31"/>
        <v>61.2</v>
      </c>
      <c r="Z141" s="36">
        <f>IFERROR(IF(Y141=0,"",ROUNDUP(Y141/H141,0)*0.00651),"")</f>
        <v>0.22134000000000001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66</v>
      </c>
      <c r="BN141" s="64">
        <f t="shared" si="33"/>
        <v>67.319999999999993</v>
      </c>
      <c r="BO141" s="64">
        <f t="shared" si="34"/>
        <v>0.18315018315018317</v>
      </c>
      <c r="BP141" s="64">
        <f t="shared" si="35"/>
        <v>0.18681318681318682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92.857142857142861</v>
      </c>
      <c r="Y143" s="781">
        <f>IFERROR(Y136/H136,"0")+IFERROR(Y137/H137,"0")+IFERROR(Y138/H138,"0")+IFERROR(Y139/H139,"0")+IFERROR(Y140/H140,"0")+IFERROR(Y141/H141,"0")+IFERROR(Y142/H142,"0")</f>
        <v>94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1.3601400000000001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560</v>
      </c>
      <c r="Y144" s="781">
        <f>IFERROR(SUM(Y136:Y142),"0")</f>
        <v>565.20000000000005</v>
      </c>
      <c r="Z144" s="37"/>
      <c r="AA144" s="782"/>
      <c r="AB144" s="782"/>
      <c r="AC144" s="782"/>
    </row>
    <row r="145" spans="1:68" ht="14.25" customHeight="1" x14ac:dyDescent="0.25">
      <c r="A145" s="798" t="s">
        <v>205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29.7</v>
      </c>
      <c r="Y147" s="780">
        <f>IFERROR(IF(X147="",0,CEILING((X147/$H147),1)*$H147),"")</f>
        <v>29.7</v>
      </c>
      <c r="Z147" s="36">
        <f>IFERROR(IF(Y147=0,"",ROUNDUP(Y147/H147,0)*0.00651),"")</f>
        <v>9.7650000000000001E-2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33.57</v>
      </c>
      <c r="BN147" s="64">
        <f>IFERROR(Y147*I147/H147,"0")</f>
        <v>33.57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15</v>
      </c>
      <c r="Y148" s="781">
        <f>IFERROR(Y146/H146,"0")+IFERROR(Y147/H147,"0")</f>
        <v>15</v>
      </c>
      <c r="Z148" s="781">
        <f>IFERROR(IF(Z146="",0,Z146),"0")+IFERROR(IF(Z147="",0,Z147),"0")</f>
        <v>9.7650000000000001E-2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29.7</v>
      </c>
      <c r="Y149" s="781">
        <f>IFERROR(SUM(Y146:Y147),"0")</f>
        <v>29.7</v>
      </c>
      <c r="Z149" s="37"/>
      <c r="AA149" s="782"/>
      <c r="AB149" s="782"/>
      <c r="AC149" s="782"/>
    </row>
    <row r="150" spans="1:68" ht="16.5" customHeight="1" x14ac:dyDescent="0.25">
      <c r="A150" s="826" t="s">
        <v>279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283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284</v>
      </c>
      <c r="B153" s="54" t="s">
        <v>285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284</v>
      </c>
      <c r="B154" s="54" t="s">
        <v>287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288</v>
      </c>
      <c r="B158" s="54" t="s">
        <v>289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290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288</v>
      </c>
      <c r="B159" s="54" t="s">
        <v>291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290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292</v>
      </c>
      <c r="B163" s="54" t="s">
        <v>293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986" t="s">
        <v>294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283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295</v>
      </c>
      <c r="B164" s="54" t="s">
        <v>296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286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295</v>
      </c>
      <c r="B165" s="54" t="s">
        <v>297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39.6</v>
      </c>
      <c r="Y165" s="780">
        <f>IFERROR(IF(X165="",0,CEILING((X165/$H165),1)*$H165),"")</f>
        <v>39.6</v>
      </c>
      <c r="Z165" s="36">
        <f>IFERROR(IF(Y165=0,"",ROUNDUP(Y165/H165,0)*0.00651),"")</f>
        <v>9.7650000000000001E-2</v>
      </c>
      <c r="AA165" s="56"/>
      <c r="AB165" s="57"/>
      <c r="AC165" s="229" t="s">
        <v>286</v>
      </c>
      <c r="AG165" s="64"/>
      <c r="AJ165" s="68"/>
      <c r="AK165" s="68">
        <v>0</v>
      </c>
      <c r="BB165" s="230" t="s">
        <v>1</v>
      </c>
      <c r="BM165" s="64">
        <f>IFERROR(X165*I165/H165,"0")</f>
        <v>43.62</v>
      </c>
      <c r="BN165" s="64">
        <f>IFERROR(Y165*I165/H165,"0")</f>
        <v>43.62</v>
      </c>
      <c r="BO165" s="64">
        <f>IFERROR(1/J165*(X165/H165),"0")</f>
        <v>8.241758241758243E-2</v>
      </c>
      <c r="BP165" s="64">
        <f>IFERROR(1/J165*(Y165/H165),"0")</f>
        <v>8.241758241758243E-2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15</v>
      </c>
      <c r="Y166" s="781">
        <f>IFERROR(Y163/H163,"0")+IFERROR(Y164/H164,"0")+IFERROR(Y165/H165,"0")</f>
        <v>15</v>
      </c>
      <c r="Z166" s="781">
        <f>IFERROR(IF(Z163="",0,Z163),"0")+IFERROR(IF(Z164="",0,Z164),"0")+IFERROR(IF(Z165="",0,Z165),"0")</f>
        <v>9.7650000000000001E-2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39.6</v>
      </c>
      <c r="Y167" s="781">
        <f>IFERROR(SUM(Y163:Y165),"0")</f>
        <v>39.6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298</v>
      </c>
      <c r="B170" s="54" t="s">
        <v>299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300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301</v>
      </c>
      <c r="B174" s="54" t="s">
        <v>302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303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304</v>
      </c>
      <c r="B175" s="54" t="s">
        <v>305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307</v>
      </c>
      <c r="B176" s="54" t="s">
        <v>308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310</v>
      </c>
      <c r="B177" s="54" t="s">
        <v>311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312</v>
      </c>
      <c r="B178" s="54" t="s">
        <v>313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309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314</v>
      </c>
      <c r="B182" s="54" t="s">
        <v>315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316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317</v>
      </c>
      <c r="B183" s="54" t="s">
        <v>318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319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320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321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163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322</v>
      </c>
      <c r="B189" s="54" t="s">
        <v>323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324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325</v>
      </c>
      <c r="B193" s="54" t="s">
        <v>326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100</v>
      </c>
      <c r="Y193" s="780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327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328</v>
      </c>
      <c r="B194" s="54" t="s">
        <v>329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70</v>
      </c>
      <c r="Y194" s="780">
        <f t="shared" si="36"/>
        <v>71.400000000000006</v>
      </c>
      <c r="Z194" s="36">
        <f>IFERROR(IF(Y194=0,"",ROUNDUP(Y194/H194,0)*0.00902),"")</f>
        <v>0.15334</v>
      </c>
      <c r="AA194" s="56"/>
      <c r="AB194" s="57"/>
      <c r="AC194" s="251" t="s">
        <v>330</v>
      </c>
      <c r="AG194" s="64"/>
      <c r="AJ194" s="68"/>
      <c r="AK194" s="68">
        <v>0</v>
      </c>
      <c r="BB194" s="252" t="s">
        <v>1</v>
      </c>
      <c r="BM194" s="64">
        <f t="shared" si="37"/>
        <v>74.499999999999986</v>
      </c>
      <c r="BN194" s="64">
        <f t="shared" si="38"/>
        <v>75.989999999999995</v>
      </c>
      <c r="BO194" s="64">
        <f t="shared" si="39"/>
        <v>0.12626262626262624</v>
      </c>
      <c r="BP194" s="64">
        <f t="shared" si="40"/>
        <v>0.12878787878787878</v>
      </c>
    </row>
    <row r="195" spans="1:68" ht="27" customHeight="1" x14ac:dyDescent="0.25">
      <c r="A195" s="54" t="s">
        <v>331</v>
      </c>
      <c r="B195" s="54" t="s">
        <v>332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60</v>
      </c>
      <c r="Y195" s="780">
        <f t="shared" si="36"/>
        <v>63</v>
      </c>
      <c r="Z195" s="36">
        <f>IFERROR(IF(Y195=0,"",ROUNDUP(Y195/H195,0)*0.00902),"")</f>
        <v>0.1353</v>
      </c>
      <c r="AA195" s="56"/>
      <c r="AB195" s="57"/>
      <c r="AC195" s="253" t="s">
        <v>333</v>
      </c>
      <c r="AG195" s="64"/>
      <c r="AJ195" s="68"/>
      <c r="AK195" s="68">
        <v>0</v>
      </c>
      <c r="BB195" s="254" t="s">
        <v>1</v>
      </c>
      <c r="BM195" s="64">
        <f t="shared" si="37"/>
        <v>63</v>
      </c>
      <c r="BN195" s="64">
        <f t="shared" si="38"/>
        <v>66.149999999999991</v>
      </c>
      <c r="BO195" s="64">
        <f t="shared" si="39"/>
        <v>0.10822510822510822</v>
      </c>
      <c r="BP195" s="64">
        <f t="shared" si="40"/>
        <v>0.11363636363636365</v>
      </c>
    </row>
    <row r="196" spans="1:68" ht="27" customHeight="1" x14ac:dyDescent="0.25">
      <c r="A196" s="54" t="s">
        <v>334</v>
      </c>
      <c r="B196" s="54" t="s">
        <v>335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70</v>
      </c>
      <c r="Y196" s="780">
        <f t="shared" si="36"/>
        <v>71.400000000000006</v>
      </c>
      <c r="Z196" s="36">
        <f>IFERROR(IF(Y196=0,"",ROUNDUP(Y196/H196,0)*0.00502),"")</f>
        <v>0.17068</v>
      </c>
      <c r="AA196" s="56"/>
      <c r="AB196" s="57"/>
      <c r="AC196" s="255" t="s">
        <v>327</v>
      </c>
      <c r="AG196" s="64"/>
      <c r="AJ196" s="68"/>
      <c r="AK196" s="68">
        <v>0</v>
      </c>
      <c r="BB196" s="256" t="s">
        <v>1</v>
      </c>
      <c r="BM196" s="64">
        <f t="shared" si="37"/>
        <v>74.333333333333329</v>
      </c>
      <c r="BN196" s="64">
        <f t="shared" si="38"/>
        <v>75.820000000000007</v>
      </c>
      <c r="BO196" s="64">
        <f t="shared" si="39"/>
        <v>0.14245014245014245</v>
      </c>
      <c r="BP196" s="64">
        <f t="shared" si="40"/>
        <v>0.14529914529914531</v>
      </c>
    </row>
    <row r="197" spans="1:68" ht="27" customHeight="1" x14ac:dyDescent="0.25">
      <c r="A197" s="54" t="s">
        <v>336</v>
      </c>
      <c r="B197" s="54" t="s">
        <v>337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330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338</v>
      </c>
      <c r="B198" s="54" t="s">
        <v>339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333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340</v>
      </c>
      <c r="B199" s="54" t="s">
        <v>341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342</v>
      </c>
      <c r="B200" s="54" t="s">
        <v>343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88.095238095238088</v>
      </c>
      <c r="Y201" s="781">
        <f>IFERROR(Y193/H193,"0")+IFERROR(Y194/H194,"0")+IFERROR(Y195/H195,"0")+IFERROR(Y196/H196,"0")+IFERROR(Y197/H197,"0")+IFERROR(Y198/H198,"0")+IFERROR(Y199/H199,"0")+IFERROR(Y200/H200,"0")</f>
        <v>90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0.67579999999999996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300</v>
      </c>
      <c r="Y202" s="781">
        <f>IFERROR(SUM(Y193:Y200),"0")</f>
        <v>306.60000000000002</v>
      </c>
      <c r="Z202" s="37"/>
      <c r="AA202" s="782"/>
      <c r="AB202" s="782"/>
      <c r="AC202" s="782"/>
    </row>
    <row r="203" spans="1:68" ht="16.5" customHeight="1" x14ac:dyDescent="0.25">
      <c r="A203" s="826" t="s">
        <v>345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346</v>
      </c>
      <c r="B205" s="54" t="s">
        <v>347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348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349</v>
      </c>
      <c r="B206" s="54" t="s">
        <v>350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351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163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352</v>
      </c>
      <c r="B210" s="54" t="s">
        <v>353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80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355</v>
      </c>
      <c r="B211" s="54" t="s">
        <v>356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357</v>
      </c>
      <c r="B215" s="54" t="s">
        <v>358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359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40</v>
      </c>
      <c r="Y216" s="780">
        <f t="shared" si="41"/>
        <v>43.2</v>
      </c>
      <c r="Z216" s="36">
        <f>IFERROR(IF(Y216=0,"",ROUNDUP(Y216/H216,0)*0.00902),"")</f>
        <v>7.2160000000000002E-2</v>
      </c>
      <c r="AA216" s="56"/>
      <c r="AB216" s="57"/>
      <c r="AC216" s="275" t="s">
        <v>362</v>
      </c>
      <c r="AG216" s="64"/>
      <c r="AJ216" s="68"/>
      <c r="AK216" s="68">
        <v>0</v>
      </c>
      <c r="BB216" s="276" t="s">
        <v>1</v>
      </c>
      <c r="BM216" s="64">
        <f t="shared" si="42"/>
        <v>41.555555555555557</v>
      </c>
      <c r="BN216" s="64">
        <f t="shared" si="43"/>
        <v>44.88</v>
      </c>
      <c r="BO216" s="64">
        <f t="shared" si="44"/>
        <v>5.6116722783389444E-2</v>
      </c>
      <c r="BP216" s="64">
        <f t="shared" si="45"/>
        <v>6.0606060606060608E-2</v>
      </c>
    </row>
    <row r="217" spans="1:68" ht="27" customHeight="1" x14ac:dyDescent="0.25">
      <c r="A217" s="54" t="s">
        <v>363</v>
      </c>
      <c r="B217" s="54" t="s">
        <v>364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160</v>
      </c>
      <c r="Y217" s="780">
        <f t="shared" si="4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365</v>
      </c>
      <c r="AG217" s="64"/>
      <c r="AJ217" s="68"/>
      <c r="AK217" s="68">
        <v>0</v>
      </c>
      <c r="BB217" s="278" t="s">
        <v>1</v>
      </c>
      <c r="BM217" s="64">
        <f t="shared" si="42"/>
        <v>166.22222222222223</v>
      </c>
      <c r="BN217" s="64">
        <f t="shared" si="43"/>
        <v>168.3</v>
      </c>
      <c r="BO217" s="64">
        <f t="shared" si="44"/>
        <v>0.22446689113355778</v>
      </c>
      <c r="BP217" s="64">
        <f t="shared" si="45"/>
        <v>0.22727272727272727</v>
      </c>
    </row>
    <row r="218" spans="1:68" ht="27" customHeight="1" x14ac:dyDescent="0.25">
      <c r="A218" s="54" t="s">
        <v>366</v>
      </c>
      <c r="B218" s="54" t="s">
        <v>367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60</v>
      </c>
      <c r="Y218" s="780">
        <f t="shared" si="41"/>
        <v>64.800000000000011</v>
      </c>
      <c r="Z218" s="36">
        <f>IFERROR(IF(Y218=0,"",ROUNDUP(Y218/H218,0)*0.00902),"")</f>
        <v>0.10824</v>
      </c>
      <c r="AA218" s="56"/>
      <c r="AB218" s="57"/>
      <c r="AC218" s="279" t="s">
        <v>368</v>
      </c>
      <c r="AG218" s="64"/>
      <c r="AJ218" s="68"/>
      <c r="AK218" s="68">
        <v>0</v>
      </c>
      <c r="BB218" s="280" t="s">
        <v>1</v>
      </c>
      <c r="BM218" s="64">
        <f t="shared" si="42"/>
        <v>62.333333333333336</v>
      </c>
      <c r="BN218" s="64">
        <f t="shared" si="43"/>
        <v>67.320000000000007</v>
      </c>
      <c r="BO218" s="64">
        <f t="shared" si="44"/>
        <v>8.4175084175084181E-2</v>
      </c>
      <c r="BP218" s="64">
        <f t="shared" si="45"/>
        <v>9.0909090909090925E-2</v>
      </c>
    </row>
    <row r="219" spans="1:68" ht="27" customHeight="1" x14ac:dyDescent="0.25">
      <c r="A219" s="54" t="s">
        <v>369</v>
      </c>
      <c r="B219" s="54" t="s">
        <v>370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18</v>
      </c>
      <c r="Y219" s="780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359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customHeight="1" x14ac:dyDescent="0.25">
      <c r="A220" s="54" t="s">
        <v>371</v>
      </c>
      <c r="B220" s="54" t="s">
        <v>372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18</v>
      </c>
      <c r="Y220" s="780">
        <f t="shared" si="41"/>
        <v>18</v>
      </c>
      <c r="Z220" s="36">
        <f>IFERROR(IF(Y220=0,"",ROUNDUP(Y220/H220,0)*0.00502),"")</f>
        <v>5.0200000000000002E-2</v>
      </c>
      <c r="AA220" s="56"/>
      <c r="AB220" s="57"/>
      <c r="AC220" s="283" t="s">
        <v>362</v>
      </c>
      <c r="AG220" s="64"/>
      <c r="AJ220" s="68"/>
      <c r="AK220" s="68">
        <v>0</v>
      </c>
      <c r="BB220" s="284" t="s">
        <v>1</v>
      </c>
      <c r="BM220" s="64">
        <f t="shared" si="42"/>
        <v>18.999999999999996</v>
      </c>
      <c r="BN220" s="64">
        <f t="shared" si="43"/>
        <v>18.999999999999996</v>
      </c>
      <c r="BO220" s="64">
        <f t="shared" si="44"/>
        <v>4.2735042735042736E-2</v>
      </c>
      <c r="BP220" s="64">
        <f t="shared" si="45"/>
        <v>4.2735042735042736E-2</v>
      </c>
    </row>
    <row r="221" spans="1:68" ht="27" customHeight="1" x14ac:dyDescent="0.25">
      <c r="A221" s="54" t="s">
        <v>373</v>
      </c>
      <c r="B221" s="54" t="s">
        <v>374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15</v>
      </c>
      <c r="Y221" s="780">
        <f t="shared" si="41"/>
        <v>16.2</v>
      </c>
      <c r="Z221" s="36">
        <f>IFERROR(IF(Y221=0,"",ROUNDUP(Y221/H221,0)*0.00502),"")</f>
        <v>4.5179999999999998E-2</v>
      </c>
      <c r="AA221" s="56"/>
      <c r="AB221" s="57"/>
      <c r="AC221" s="285" t="s">
        <v>365</v>
      </c>
      <c r="AG221" s="64"/>
      <c r="AJ221" s="68"/>
      <c r="AK221" s="68">
        <v>0</v>
      </c>
      <c r="BB221" s="286" t="s">
        <v>1</v>
      </c>
      <c r="BM221" s="64">
        <f t="shared" si="42"/>
        <v>15.833333333333332</v>
      </c>
      <c r="BN221" s="64">
        <f t="shared" si="43"/>
        <v>17.099999999999998</v>
      </c>
      <c r="BO221" s="64">
        <f t="shared" si="44"/>
        <v>3.561253561253562E-2</v>
      </c>
      <c r="BP221" s="64">
        <f t="shared" si="45"/>
        <v>3.8461538461538464E-2</v>
      </c>
    </row>
    <row r="222" spans="1:68" ht="27" customHeight="1" x14ac:dyDescent="0.25">
      <c r="A222" s="54" t="s">
        <v>375</v>
      </c>
      <c r="B222" s="54" t="s">
        <v>376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368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76.481481481481467</v>
      </c>
      <c r="Y223" s="781">
        <f>IFERROR(Y215/H215,"0")+IFERROR(Y216/H216,"0")+IFERROR(Y217/H217,"0")+IFERROR(Y218/H218,"0")+IFERROR(Y219/H219,"0")+IFERROR(Y220/H220,"0")+IFERROR(Y221/H221,"0")+IFERROR(Y222/H222,"0")</f>
        <v>79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0.59658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311</v>
      </c>
      <c r="Y224" s="781">
        <f>IFERROR(SUM(Y215:Y222),"0")</f>
        <v>322.2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377</v>
      </c>
      <c r="B226" s="54" t="s">
        <v>378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80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379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380</v>
      </c>
      <c r="B227" s="54" t="s">
        <v>381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382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80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389</v>
      </c>
      <c r="B230" s="54" t="s">
        <v>390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379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391</v>
      </c>
      <c r="B231" s="54" t="s">
        <v>392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394</v>
      </c>
      <c r="B232" s="54" t="s">
        <v>395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80</v>
      </c>
      <c r="Y232" s="780">
        <f t="shared" si="46"/>
        <v>81.599999999999994</v>
      </c>
      <c r="Z232" s="36">
        <f t="shared" si="51"/>
        <v>0.22134000000000001</v>
      </c>
      <c r="AA232" s="56"/>
      <c r="AB232" s="57"/>
      <c r="AC232" s="301" t="s">
        <v>396</v>
      </c>
      <c r="AG232" s="64"/>
      <c r="AJ232" s="68"/>
      <c r="AK232" s="68">
        <v>0</v>
      </c>
      <c r="BB232" s="302" t="s">
        <v>1</v>
      </c>
      <c r="BM232" s="64">
        <f t="shared" si="47"/>
        <v>88.40000000000002</v>
      </c>
      <c r="BN232" s="64">
        <f t="shared" si="48"/>
        <v>90.168000000000006</v>
      </c>
      <c r="BO232" s="64">
        <f t="shared" si="49"/>
        <v>0.18315018315018317</v>
      </c>
      <c r="BP232" s="64">
        <f t="shared" si="50"/>
        <v>0.18681318681318682</v>
      </c>
    </row>
    <row r="233" spans="1:68" ht="27" customHeight="1" x14ac:dyDescent="0.25">
      <c r="A233" s="54" t="s">
        <v>397</v>
      </c>
      <c r="B233" s="54" t="s">
        <v>398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388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399</v>
      </c>
      <c r="B234" s="54" t="s">
        <v>400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401</v>
      </c>
      <c r="B235" s="54" t="s">
        <v>402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72</v>
      </c>
      <c r="Y235" s="780">
        <f t="shared" si="46"/>
        <v>72</v>
      </c>
      <c r="Z235" s="36">
        <f t="shared" si="51"/>
        <v>0.1953</v>
      </c>
      <c r="AA235" s="56"/>
      <c r="AB235" s="57"/>
      <c r="AC235" s="307" t="s">
        <v>382</v>
      </c>
      <c r="AG235" s="64"/>
      <c r="AJ235" s="68"/>
      <c r="AK235" s="68">
        <v>0</v>
      </c>
      <c r="BB235" s="308" t="s">
        <v>1</v>
      </c>
      <c r="BM235" s="64">
        <f t="shared" si="47"/>
        <v>79.560000000000016</v>
      </c>
      <c r="BN235" s="64">
        <f t="shared" si="48"/>
        <v>79.560000000000016</v>
      </c>
      <c r="BO235" s="64">
        <f t="shared" si="49"/>
        <v>0.16483516483516486</v>
      </c>
      <c r="BP235" s="64">
        <f t="shared" si="50"/>
        <v>0.16483516483516486</v>
      </c>
    </row>
    <row r="236" spans="1:68" ht="27" customHeight="1" x14ac:dyDescent="0.25">
      <c r="A236" s="54" t="s">
        <v>403</v>
      </c>
      <c r="B236" s="54" t="s">
        <v>404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100</v>
      </c>
      <c r="Y236" s="780">
        <f t="shared" si="46"/>
        <v>100.8</v>
      </c>
      <c r="Z236" s="36">
        <f t="shared" si="51"/>
        <v>0.27342</v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105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106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0.69006000000000001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252</v>
      </c>
      <c r="Y238" s="781">
        <f>IFERROR(SUM(Y226:Y236),"0")</f>
        <v>254.39999999999998</v>
      </c>
      <c r="Z238" s="37"/>
      <c r="AA238" s="782"/>
      <c r="AB238" s="782"/>
      <c r="AC238" s="782"/>
    </row>
    <row r="239" spans="1:68" ht="14.25" customHeight="1" x14ac:dyDescent="0.25">
      <c r="A239" s="798" t="s">
        <v>205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406</v>
      </c>
      <c r="B240" s="54" t="s">
        <v>407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406</v>
      </c>
      <c r="B241" s="54" t="s">
        <v>409</v>
      </c>
      <c r="C241" s="31">
        <v>4301060460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132</v>
      </c>
      <c r="K241" s="32" t="s">
        <v>126</v>
      </c>
      <c r="L241" s="32"/>
      <c r="M241" s="33" t="s">
        <v>159</v>
      </c>
      <c r="N241" s="33"/>
      <c r="O241" s="32">
        <v>30</v>
      </c>
      <c r="P241" s="1133" t="s">
        <v>410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406</v>
      </c>
      <c r="B242" s="54" t="s">
        <v>412</v>
      </c>
      <c r="C242" s="31">
        <v>4301060360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413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414</v>
      </c>
      <c r="B243" s="54" t="s">
        <v>415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416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417</v>
      </c>
      <c r="B244" s="54" t="s">
        <v>418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419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420</v>
      </c>
      <c r="B245" s="54" t="s">
        <v>421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422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423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424</v>
      </c>
      <c r="B250" s="54" t="s">
        <v>425</v>
      </c>
      <c r="C250" s="31">
        <v>4301011717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4301011945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4301011733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80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432</v>
      </c>
      <c r="B254" s="54" t="s">
        <v>435</v>
      </c>
      <c r="C254" s="31">
        <v>4301011944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426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438</v>
      </c>
      <c r="B256" s="54" t="s">
        <v>439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440</v>
      </c>
      <c r="B257" s="54" t="s">
        <v>441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434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442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443</v>
      </c>
      <c r="B262" s="54" t="s">
        <v>444</v>
      </c>
      <c r="C262" s="31">
        <v>4301011826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443</v>
      </c>
      <c r="B263" s="54" t="s">
        <v>446</v>
      </c>
      <c r="C263" s="31">
        <v>4301011942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448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449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4301011721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30</v>
      </c>
      <c r="Y265" s="780">
        <f t="shared" si="62"/>
        <v>34.799999999999997</v>
      </c>
      <c r="Z265" s="36">
        <f>IFERROR(IF(Y265=0,"",ROUNDUP(Y265/H265,0)*0.01898),"")</f>
        <v>5.6940000000000004E-2</v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31.125000000000004</v>
      </c>
      <c r="BN265" s="64">
        <f t="shared" si="64"/>
        <v>36.104999999999997</v>
      </c>
      <c r="BO265" s="64">
        <f t="shared" si="65"/>
        <v>4.0409482758620691E-2</v>
      </c>
      <c r="BP265" s="64">
        <f t="shared" si="66"/>
        <v>4.6875E-2</v>
      </c>
    </row>
    <row r="266" spans="1:68" ht="27" customHeight="1" x14ac:dyDescent="0.25">
      <c r="A266" s="54" t="s">
        <v>450</v>
      </c>
      <c r="B266" s="54" t="s">
        <v>453</v>
      </c>
      <c r="C266" s="31">
        <v>4301011941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455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120</v>
      </c>
      <c r="Y267" s="780">
        <f t="shared" si="62"/>
        <v>120</v>
      </c>
      <c r="Z267" s="36">
        <f>IFERROR(IF(Y267=0,"",ROUNDUP(Y267/H267,0)*0.00902),"")</f>
        <v>0.27060000000000001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126.3</v>
      </c>
      <c r="BN267" s="64">
        <f t="shared" si="64"/>
        <v>126.3</v>
      </c>
      <c r="BO267" s="64">
        <f t="shared" si="65"/>
        <v>0.22727272727272729</v>
      </c>
      <c r="BP267" s="64">
        <f t="shared" si="66"/>
        <v>0.22727272727272729</v>
      </c>
    </row>
    <row r="268" spans="1:68" ht="27" customHeight="1" x14ac:dyDescent="0.25">
      <c r="A268" s="54" t="s">
        <v>456</v>
      </c>
      <c r="B268" s="54" t="s">
        <v>457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459</v>
      </c>
      <c r="B269" s="54" t="s">
        <v>460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449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32.586206896551722</v>
      </c>
      <c r="Y271" s="781">
        <f>IFERROR(Y262/H262,"0")+IFERROR(Y263/H263,"0")+IFERROR(Y264/H264,"0")+IFERROR(Y265/H265,"0")+IFERROR(Y266/H266,"0")+IFERROR(Y267/H267,"0")+IFERROR(Y268/H268,"0")+IFERROR(Y269/H269,"0")+IFERROR(Y270/H270,"0")</f>
        <v>33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0.32754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150</v>
      </c>
      <c r="Y272" s="781">
        <f>IFERROR(SUM(Y262:Y270),"0")</f>
        <v>154.80000000000001</v>
      </c>
      <c r="Z272" s="37"/>
      <c r="AA272" s="782"/>
      <c r="AB272" s="782"/>
      <c r="AC272" s="782"/>
    </row>
    <row r="273" spans="1:68" ht="14.25" customHeight="1" x14ac:dyDescent="0.25">
      <c r="A273" s="798" t="s">
        <v>163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463</v>
      </c>
      <c r="B274" s="54" t="s">
        <v>464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465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466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467</v>
      </c>
      <c r="B279" s="54" t="s">
        <v>468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470</v>
      </c>
      <c r="B280" s="54" t="s">
        <v>471</v>
      </c>
      <c r="C280" s="31">
        <v>4301011850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473</v>
      </c>
      <c r="C281" s="31">
        <v>4301011910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474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478</v>
      </c>
      <c r="B283" s="54" t="s">
        <v>479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481</v>
      </c>
      <c r="B284" s="54" t="s">
        <v>482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484</v>
      </c>
      <c r="B285" s="54" t="s">
        <v>485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493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494</v>
      </c>
      <c r="B292" s="54" t="s">
        <v>495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434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496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497</v>
      </c>
      <c r="B297" s="54" t="s">
        <v>498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80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499</v>
      </c>
      <c r="B298" s="54" t="s">
        <v>500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501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502</v>
      </c>
      <c r="B299" s="54" t="s">
        <v>503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505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506</v>
      </c>
      <c r="B304" s="54" t="s">
        <v>507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80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508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509</v>
      </c>
      <c r="B305" s="54" t="s">
        <v>510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80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514</v>
      </c>
      <c r="B307" s="54" t="s">
        <v>515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516</v>
      </c>
      <c r="B308" s="54" t="s">
        <v>517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240</v>
      </c>
      <c r="Y308" s="780">
        <f t="shared" si="72"/>
        <v>240</v>
      </c>
      <c r="Z308" s="36">
        <f>IFERROR(IF(Y308=0,"",ROUNDUP(Y308/H308,0)*0.00651),"")</f>
        <v>0.65100000000000002</v>
      </c>
      <c r="AA308" s="56"/>
      <c r="AB308" s="57"/>
      <c r="AC308" s="393" t="s">
        <v>508</v>
      </c>
      <c r="AG308" s="64"/>
      <c r="AJ308" s="68" t="s">
        <v>130</v>
      </c>
      <c r="AK308" s="68">
        <v>436.8</v>
      </c>
      <c r="BB308" s="394" t="s">
        <v>1</v>
      </c>
      <c r="BM308" s="64">
        <f t="shared" si="73"/>
        <v>258.00000000000006</v>
      </c>
      <c r="BN308" s="64">
        <f t="shared" si="74"/>
        <v>258.00000000000006</v>
      </c>
      <c r="BO308" s="64">
        <f t="shared" si="75"/>
        <v>0.5494505494505495</v>
      </c>
      <c r="BP308" s="64">
        <f t="shared" si="76"/>
        <v>0.5494505494505495</v>
      </c>
    </row>
    <row r="309" spans="1:68" ht="37.5" customHeight="1" x14ac:dyDescent="0.25">
      <c r="A309" s="54" t="s">
        <v>518</v>
      </c>
      <c r="B309" s="54" t="s">
        <v>519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520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100</v>
      </c>
      <c r="Y310" s="781">
        <f>IFERROR(Y304/H304,"0")+IFERROR(Y305/H305,"0")+IFERROR(Y306/H306,"0")+IFERROR(Y307/H307,"0")+IFERROR(Y308/H308,"0")+IFERROR(Y309/H309,"0")</f>
        <v>100</v>
      </c>
      <c r="Z310" s="781">
        <f>IFERROR(IF(Z304="",0,Z304),"0")+IFERROR(IF(Z305="",0,Z305),"0")+IFERROR(IF(Z306="",0,Z306),"0")+IFERROR(IF(Z307="",0,Z307),"0")+IFERROR(IF(Z308="",0,Z308),"0")+IFERROR(IF(Z309="",0,Z309),"0")</f>
        <v>0.65100000000000002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240</v>
      </c>
      <c r="Y311" s="781">
        <f>IFERROR(SUM(Y304:Y309),"0")</f>
        <v>240</v>
      </c>
      <c r="Z311" s="37"/>
      <c r="AA311" s="782"/>
      <c r="AB311" s="782"/>
      <c r="AC311" s="782"/>
    </row>
    <row r="312" spans="1:68" ht="16.5" customHeight="1" x14ac:dyDescent="0.25">
      <c r="A312" s="826" t="s">
        <v>521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522</v>
      </c>
      <c r="B314" s="54" t="s">
        <v>523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80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524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525</v>
      </c>
      <c r="B318" s="54" t="s">
        <v>526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527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528</v>
      </c>
      <c r="B322" s="54" t="s">
        <v>529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530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531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532</v>
      </c>
      <c r="B327" s="54" t="s">
        <v>533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534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535</v>
      </c>
      <c r="B331" s="54" t="s">
        <v>536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537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538</v>
      </c>
      <c r="B335" s="54" t="s">
        <v>539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80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540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544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545</v>
      </c>
      <c r="B341" s="54" t="s">
        <v>546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434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434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549</v>
      </c>
      <c r="B346" s="54" t="s">
        <v>550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70</v>
      </c>
      <c r="Y346" s="780">
        <f>IFERROR(IF(X346="",0,CEILING((X346/$H346),1)*$H346),"")</f>
        <v>71.400000000000006</v>
      </c>
      <c r="Z346" s="36">
        <f>IFERROR(IF(Y346=0,"",ROUNDUP(Y346/H346,0)*0.00502),"")</f>
        <v>0.17068</v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73.333333333333329</v>
      </c>
      <c r="BN346" s="64">
        <f>IFERROR(Y346*I346/H346,"0")</f>
        <v>74.8</v>
      </c>
      <c r="BO346" s="64">
        <f>IFERROR(1/J346*(X346/H346),"0")</f>
        <v>0.14245014245014245</v>
      </c>
      <c r="BP346" s="64">
        <f>IFERROR(1/J346*(Y346/H346),"0")</f>
        <v>0.14529914529914531</v>
      </c>
    </row>
    <row r="347" spans="1:68" ht="27" customHeight="1" x14ac:dyDescent="0.25">
      <c r="A347" s="54" t="s">
        <v>552</v>
      </c>
      <c r="B347" s="54" t="s">
        <v>553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551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33.333333333333329</v>
      </c>
      <c r="Y348" s="781">
        <f>IFERROR(Y346/H346,"0")+IFERROR(Y347/H347,"0")</f>
        <v>34</v>
      </c>
      <c r="Z348" s="781">
        <f>IFERROR(IF(Z346="",0,Z346),"0")+IFERROR(IF(Z347="",0,Z347),"0")</f>
        <v>0.17068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70</v>
      </c>
      <c r="Y349" s="781">
        <f>IFERROR(SUM(Y346:Y347),"0")</f>
        <v>71.400000000000006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554</v>
      </c>
      <c r="B351" s="54" t="s">
        <v>555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556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557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558</v>
      </c>
      <c r="B356" s="54" t="s">
        <v>559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80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560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561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562</v>
      </c>
      <c r="B361" s="54" t="s">
        <v>563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80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565</v>
      </c>
      <c r="B362" s="54" t="s">
        <v>566</v>
      </c>
      <c r="C362" s="31">
        <v>4301012016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 t="s">
        <v>567</v>
      </c>
      <c r="M362" s="33" t="s">
        <v>80</v>
      </c>
      <c r="N362" s="33"/>
      <c r="O362" s="32">
        <v>55</v>
      </c>
      <c r="P362" s="11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570</v>
      </c>
      <c r="C363" s="31">
        <v>4301011911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147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4</v>
      </c>
      <c r="Y367" s="780">
        <f t="shared" si="77"/>
        <v>4</v>
      </c>
      <c r="Z367" s="36">
        <f>IFERROR(IF(Y367=0,"",ROUNDUP(Y367/H367,0)*0.00902),"")</f>
        <v>9.0200000000000002E-3</v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4.21</v>
      </c>
      <c r="BN367" s="64">
        <f t="shared" si="79"/>
        <v>4.21</v>
      </c>
      <c r="BO367" s="64">
        <f t="shared" si="80"/>
        <v>7.575757575757576E-3</v>
      </c>
      <c r="BP367" s="64">
        <f t="shared" si="81"/>
        <v>7.575757575757576E-3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80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1</v>
      </c>
      <c r="Y369" s="781">
        <f>IFERROR(Y361/H361,"0")+IFERROR(Y362/H362,"0")+IFERROR(Y363/H363,"0")+IFERROR(Y364/H364,"0")+IFERROR(Y365/H365,"0")+IFERROR(Y366/H366,"0")+IFERROR(Y367/H367,"0")+IFERROR(Y368/H368,"0")</f>
        <v>1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9.0200000000000002E-3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4</v>
      </c>
      <c r="Y370" s="781">
        <f>IFERROR(SUM(Y361:Y368),"0")</f>
        <v>4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140</v>
      </c>
      <c r="Y375" s="780">
        <f>IFERROR(IF(X375="",0,CEILING((X375/$H375),1)*$H375),"")</f>
        <v>140.70000000000002</v>
      </c>
      <c r="Z375" s="36">
        <f>IFERROR(IF(Y375=0,"",ROUNDUP(Y375/H375,0)*0.00502),"")</f>
        <v>0.33634000000000003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148.66666666666666</v>
      </c>
      <c r="BN375" s="64">
        <f>IFERROR(Y375*I375/H375,"0")</f>
        <v>149.41</v>
      </c>
      <c r="BO375" s="64">
        <f>IFERROR(1/J375*(X375/H375),"0")</f>
        <v>0.28490028490028491</v>
      </c>
      <c r="BP375" s="64">
        <f>IFERROR(1/J375*(Y375/H375),"0")</f>
        <v>0.28632478632478636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66.666666666666657</v>
      </c>
      <c r="Y376" s="781">
        <f>IFERROR(Y372/H372,"0")+IFERROR(Y373/H373,"0")+IFERROR(Y374/H374,"0")+IFERROR(Y375/H375,"0")</f>
        <v>67</v>
      </c>
      <c r="Z376" s="781">
        <f>IFERROR(IF(Z372="",0,Z372),"0")+IFERROR(IF(Z373="",0,Z373),"0")+IFERROR(IF(Z374="",0,Z374),"0")+IFERROR(IF(Z375="",0,Z375),"0")</f>
        <v>0.33634000000000003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140</v>
      </c>
      <c r="Y377" s="781">
        <f>IFERROR(SUM(Y372:Y375),"0")</f>
        <v>140.70000000000002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80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205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159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10</v>
      </c>
      <c r="Y391" s="780">
        <f>IFERROR(IF(X391="",0,CEILING((X391/$H391),1)*$H391),"")</f>
        <v>16.8</v>
      </c>
      <c r="Z391" s="36">
        <f>IFERROR(IF(Y391=0,"",ROUNDUP(Y391/H391,0)*0.02175),"")</f>
        <v>4.3499999999999997E-2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10.671428571428571</v>
      </c>
      <c r="BN391" s="64">
        <f>IFERROR(Y391*I391/H391,"0")</f>
        <v>17.928000000000001</v>
      </c>
      <c r="BO391" s="64">
        <f>IFERROR(1/J391*(X391/H391),"0")</f>
        <v>2.1258503401360544E-2</v>
      </c>
      <c r="BP391" s="64">
        <f>IFERROR(1/J391*(Y391/H391),"0")</f>
        <v>3.5714285714285712E-2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26.831501831501832</v>
      </c>
      <c r="Y392" s="781">
        <f>IFERROR(Y388/H388,"0")+IFERROR(Y389/H389,"0")+IFERROR(Y390/H390,"0")+IFERROR(Y391/H391,"0")</f>
        <v>28</v>
      </c>
      <c r="Z392" s="781">
        <f>IFERROR(IF(Z388="",0,Z388),"0")+IFERROR(IF(Z389="",0,Z389),"0")+IFERROR(IF(Z390="",0,Z390),"0")+IFERROR(IF(Z391="",0,Z391),"0")</f>
        <v>0.60899999999999999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210</v>
      </c>
      <c r="Y393" s="781">
        <f>IFERROR(SUM(Y388:Y391),"0")</f>
        <v>219.6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27</v>
      </c>
      <c r="Y409" s="780">
        <f>IFERROR(IF(X409="",0,CEILING((X409/$H409),1)*$H409),"")</f>
        <v>27</v>
      </c>
      <c r="Z409" s="36">
        <f>IFERROR(IF(Y409=0,"",ROUNDUP(Y409/H409,0)*0.00651),"")</f>
        <v>9.7650000000000001E-2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30.419999999999998</v>
      </c>
      <c r="BN409" s="64">
        <f>IFERROR(Y409*I409/H409,"0")</f>
        <v>30.419999999999998</v>
      </c>
      <c r="BO409" s="64">
        <f>IFERROR(1/J409*(X409/H409),"0")</f>
        <v>8.241758241758243E-2</v>
      </c>
      <c r="BP409" s="64">
        <f>IFERROR(1/J409*(Y409/H409),"0")</f>
        <v>8.241758241758243E-2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15</v>
      </c>
      <c r="Y410" s="781">
        <f>IFERROR(Y409/H409,"0")</f>
        <v>15</v>
      </c>
      <c r="Z410" s="781">
        <f>IFERROR(IF(Z409="",0,Z409),"0")</f>
        <v>9.7650000000000001E-2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27</v>
      </c>
      <c r="Y411" s="781">
        <f>IFERROR(SUM(Y409:Y409),"0")</f>
        <v>27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80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350</v>
      </c>
      <c r="Y414" s="780">
        <f>IFERROR(IF(X414="",0,CEILING((X414/$H414),1)*$H414),"")</f>
        <v>350.7</v>
      </c>
      <c r="Z414" s="36">
        <f>IFERROR(IF(Y414=0,"",ROUNDUP(Y414/H414,0)*0.00651),"")</f>
        <v>1.08717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391.99999999999994</v>
      </c>
      <c r="BN414" s="64">
        <f>IFERROR(Y414*I414/H414,"0")</f>
        <v>392.78399999999993</v>
      </c>
      <c r="BO414" s="64">
        <f>IFERROR(1/J414*(X414/H414),"0")</f>
        <v>0.91575091575091572</v>
      </c>
      <c r="BP414" s="64">
        <f>IFERROR(1/J414*(Y414/H414),"0")</f>
        <v>0.91758241758241765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420</v>
      </c>
      <c r="Y415" s="780">
        <f>IFERROR(IF(X415="",0,CEILING((X415/$H415),1)*$H415),"")</f>
        <v>420</v>
      </c>
      <c r="Z415" s="36">
        <f>IFERROR(IF(Y415=0,"",ROUNDUP(Y415/H415,0)*0.00651),"")</f>
        <v>1.302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467.99999999999994</v>
      </c>
      <c r="BN415" s="64">
        <f>IFERROR(Y415*I415/H415,"0")</f>
        <v>467.99999999999994</v>
      </c>
      <c r="BO415" s="64">
        <f>IFERROR(1/J415*(X415/H415),"0")</f>
        <v>1.098901098901099</v>
      </c>
      <c r="BP415" s="64">
        <f>IFERROR(1/J415*(Y415/H415),"0")</f>
        <v>1.098901098901099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366.66666666666663</v>
      </c>
      <c r="Y416" s="781">
        <f>IFERROR(Y413/H413,"0")+IFERROR(Y414/H414,"0")+IFERROR(Y415/H415,"0")</f>
        <v>367</v>
      </c>
      <c r="Z416" s="781">
        <f>IFERROR(IF(Z413="",0,Z413),"0")+IFERROR(IF(Z414="",0,Z414),"0")+IFERROR(IF(Z415="",0,Z415),"0")</f>
        <v>2.38917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770</v>
      </c>
      <c r="Y417" s="781">
        <f>IFERROR(SUM(Y413:Y415),"0")</f>
        <v>770.7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129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1000</v>
      </c>
      <c r="Y421" s="780">
        <f t="shared" ref="Y421:Y430" si="87">IFERROR(IF(X421="",0,CEILING((X421/$H421),1)*$H421),"")</f>
        <v>1005</v>
      </c>
      <c r="Z421" s="36">
        <f>IFERROR(IF(Y421=0,"",ROUNDUP(Y421/H421,0)*0.02175),"")</f>
        <v>1.4572499999999999</v>
      </c>
      <c r="AA421" s="56"/>
      <c r="AB421" s="57"/>
      <c r="AC421" s="489" t="s">
        <v>665</v>
      </c>
      <c r="AG421" s="64"/>
      <c r="AJ421" s="68" t="s">
        <v>130</v>
      </c>
      <c r="AK421" s="68">
        <v>720</v>
      </c>
      <c r="BB421" s="490" t="s">
        <v>1</v>
      </c>
      <c r="BM421" s="64">
        <f t="shared" ref="BM421:BM430" si="88">IFERROR(X421*I421/H421,"0")</f>
        <v>1032</v>
      </c>
      <c r="BN421" s="64">
        <f t="shared" ref="BN421:BN430" si="89">IFERROR(Y421*I421/H421,"0")</f>
        <v>1037.1600000000001</v>
      </c>
      <c r="BO421" s="64">
        <f t="shared" ref="BO421:BO430" si="90">IFERROR(1/J421*(X421/H421),"0")</f>
        <v>1.3888888888888888</v>
      </c>
      <c r="BP421" s="64">
        <f t="shared" ref="BP421:BP430" si="91">IFERROR(1/J421*(Y421/H421),"0")</f>
        <v>1.3958333333333333</v>
      </c>
    </row>
    <row r="422" spans="1:68" ht="27" customHeight="1" x14ac:dyDescent="0.25">
      <c r="A422" s="54" t="s">
        <v>663</v>
      </c>
      <c r="B422" s="54" t="s">
        <v>666</v>
      </c>
      <c r="C422" s="31">
        <v>4301011946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129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1100</v>
      </c>
      <c r="Y423" s="780">
        <f t="shared" si="87"/>
        <v>1110</v>
      </c>
      <c r="Z423" s="36">
        <f>IFERROR(IF(Y423=0,"",ROUNDUP(Y423/H423,0)*0.02175),"")</f>
        <v>1.6094999999999999</v>
      </c>
      <c r="AA423" s="56"/>
      <c r="AB423" s="57"/>
      <c r="AC423" s="493" t="s">
        <v>670</v>
      </c>
      <c r="AG423" s="64"/>
      <c r="AJ423" s="68" t="s">
        <v>130</v>
      </c>
      <c r="AK423" s="68">
        <v>720</v>
      </c>
      <c r="BB423" s="494" t="s">
        <v>1</v>
      </c>
      <c r="BM423" s="64">
        <f t="shared" si="88"/>
        <v>1135.2</v>
      </c>
      <c r="BN423" s="64">
        <f t="shared" si="89"/>
        <v>1145.52</v>
      </c>
      <c r="BO423" s="64">
        <f t="shared" si="90"/>
        <v>1.5277777777777777</v>
      </c>
      <c r="BP423" s="64">
        <f t="shared" si="91"/>
        <v>1.5416666666666665</v>
      </c>
    </row>
    <row r="424" spans="1:68" ht="27" customHeight="1" x14ac:dyDescent="0.25">
      <c r="A424" s="54" t="s">
        <v>668</v>
      </c>
      <c r="B424" s="54" t="s">
        <v>671</v>
      </c>
      <c r="C424" s="31">
        <v>4301011947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147</v>
      </c>
      <c r="N424" s="33"/>
      <c r="O424" s="32">
        <v>60</v>
      </c>
      <c r="P424" s="9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672</v>
      </c>
      <c r="B425" s="54" t="s">
        <v>673</v>
      </c>
      <c r="C425" s="31">
        <v>4301011867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 t="s">
        <v>129</v>
      </c>
      <c r="M425" s="33" t="s">
        <v>68</v>
      </c>
      <c r="N425" s="33"/>
      <c r="O425" s="32">
        <v>60</v>
      </c>
      <c r="P425" s="10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1500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674</v>
      </c>
      <c r="AG425" s="64"/>
      <c r="AJ425" s="68" t="s">
        <v>130</v>
      </c>
      <c r="AK425" s="68">
        <v>720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27" customHeight="1" x14ac:dyDescent="0.25">
      <c r="A426" s="54" t="s">
        <v>672</v>
      </c>
      <c r="B426" s="54" t="s">
        <v>675</v>
      </c>
      <c r="C426" s="31">
        <v>4301011943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/>
      <c r="M426" s="33" t="s">
        <v>147</v>
      </c>
      <c r="N426" s="33"/>
      <c r="O426" s="32">
        <v>60</v>
      </c>
      <c r="P426" s="8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667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10</v>
      </c>
      <c r="Y430" s="780">
        <f t="shared" si="87"/>
        <v>10</v>
      </c>
      <c r="Z430" s="36">
        <f>IFERROR(IF(Y430=0,"",ROUNDUP(Y430/H430,0)*0.00902),"")</f>
        <v>1.804E-2</v>
      </c>
      <c r="AA430" s="56"/>
      <c r="AB430" s="57"/>
      <c r="AC430" s="507" t="s">
        <v>674</v>
      </c>
      <c r="AG430" s="64"/>
      <c r="AJ430" s="68"/>
      <c r="AK430" s="68">
        <v>0</v>
      </c>
      <c r="BB430" s="508" t="s">
        <v>1</v>
      </c>
      <c r="BM430" s="64">
        <f t="shared" si="88"/>
        <v>10.42</v>
      </c>
      <c r="BN430" s="64">
        <f t="shared" si="89"/>
        <v>10.42</v>
      </c>
      <c r="BO430" s="64">
        <f t="shared" si="90"/>
        <v>1.5151515151515152E-2</v>
      </c>
      <c r="BP430" s="64">
        <f t="shared" si="91"/>
        <v>1.5151515151515152E-2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242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243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5.2597899999999997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3610</v>
      </c>
      <c r="Y432" s="781">
        <f>IFERROR(SUM(Y421:Y430),"0")</f>
        <v>3625</v>
      </c>
      <c r="Z432" s="37"/>
      <c r="AA432" s="782"/>
      <c r="AB432" s="782"/>
      <c r="AC432" s="782"/>
    </row>
    <row r="433" spans="1:68" ht="14.25" customHeight="1" x14ac:dyDescent="0.25">
      <c r="A433" s="798" t="s">
        <v>163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129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500</v>
      </c>
      <c r="Y434" s="780">
        <f>IFERROR(IF(X434="",0,CEILING((X434/$H434),1)*$H434),"")</f>
        <v>510</v>
      </c>
      <c r="Z434" s="36">
        <f>IFERROR(IF(Y434=0,"",ROUNDUP(Y434/H434,0)*0.02175),"")</f>
        <v>0.73949999999999994</v>
      </c>
      <c r="AA434" s="56"/>
      <c r="AB434" s="57"/>
      <c r="AC434" s="509" t="s">
        <v>688</v>
      </c>
      <c r="AG434" s="64"/>
      <c r="AJ434" s="68" t="s">
        <v>130</v>
      </c>
      <c r="AK434" s="68">
        <v>720</v>
      </c>
      <c r="BB434" s="510" t="s">
        <v>1</v>
      </c>
      <c r="BM434" s="64">
        <f>IFERROR(X434*I434/H434,"0")</f>
        <v>516</v>
      </c>
      <c r="BN434" s="64">
        <f>IFERROR(Y434*I434/H434,"0")</f>
        <v>526.32000000000005</v>
      </c>
      <c r="BO434" s="64">
        <f>IFERROR(1/J434*(X434/H434),"0")</f>
        <v>0.69444444444444442</v>
      </c>
      <c r="BP434" s="64">
        <f>IFERROR(1/J434*(Y434/H434),"0")</f>
        <v>0.70833333333333326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35.333333333333336</v>
      </c>
      <c r="Y436" s="781">
        <f>IFERROR(Y434/H434,"0")+IFERROR(Y435/H435,"0")</f>
        <v>36</v>
      </c>
      <c r="Z436" s="781">
        <f>IFERROR(IF(Z434="",0,Z434),"0")+IFERROR(IF(Z435="",0,Z435),"0")</f>
        <v>0.75753999999999988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508</v>
      </c>
      <c r="Y437" s="781">
        <f>IFERROR(SUM(Y434:Y435),"0")</f>
        <v>518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80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80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30</v>
      </c>
      <c r="Y440" s="780">
        <f>IFERROR(IF(X440="",0,CEILING((X440/$H440),1)*$H440),"")</f>
        <v>36</v>
      </c>
      <c r="Z440" s="36">
        <f>IFERROR(IF(Y440=0,"",ROUNDUP(Y440/H440,0)*0.01898),"")</f>
        <v>7.5920000000000001E-2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31.73</v>
      </c>
      <c r="BN440" s="64">
        <f>IFERROR(Y440*I440/H440,"0")</f>
        <v>38.076000000000001</v>
      </c>
      <c r="BO440" s="64">
        <f>IFERROR(1/J440*(X440/H440),"0")</f>
        <v>5.2083333333333336E-2</v>
      </c>
      <c r="BP440" s="64">
        <f>IFERROR(1/J440*(Y440/H440),"0")</f>
        <v>6.25E-2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3.3333333333333335</v>
      </c>
      <c r="Y441" s="781">
        <f>IFERROR(Y439/H439,"0")+IFERROR(Y440/H440,"0")</f>
        <v>4</v>
      </c>
      <c r="Z441" s="781">
        <f>IFERROR(IF(Z439="",0,Z439),"0")+IFERROR(IF(Z440="",0,Z440),"0")</f>
        <v>7.5920000000000001E-2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30</v>
      </c>
      <c r="Y442" s="781">
        <f>IFERROR(SUM(Y439:Y440),"0")</f>
        <v>36</v>
      </c>
      <c r="Z442" s="37"/>
      <c r="AA442" s="782"/>
      <c r="AB442" s="782"/>
      <c r="AC442" s="782"/>
    </row>
    <row r="443" spans="1:68" ht="14.25" customHeight="1" x14ac:dyDescent="0.25">
      <c r="A443" s="798" t="s">
        <v>205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80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20</v>
      </c>
      <c r="Y444" s="780">
        <f>IFERROR(IF(X444="",0,CEILING((X444/$H444),1)*$H444),"")</f>
        <v>27</v>
      </c>
      <c r="Z444" s="36">
        <f>IFERROR(IF(Y444=0,"",ROUNDUP(Y444/H444,0)*0.01898),"")</f>
        <v>5.6940000000000004E-2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21.153333333333332</v>
      </c>
      <c r="BN444" s="64">
        <f>IFERROR(Y444*I444/H444,"0")</f>
        <v>28.556999999999999</v>
      </c>
      <c r="BO444" s="64">
        <f>IFERROR(1/J444*(X444/H444),"0")</f>
        <v>3.4722222222222224E-2</v>
      </c>
      <c r="BP444" s="64">
        <f>IFERROR(1/J444*(Y444/H444),"0")</f>
        <v>4.6875E-2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2.2222222222222223</v>
      </c>
      <c r="Y445" s="781">
        <f>IFERROR(Y444/H444,"0")</f>
        <v>3</v>
      </c>
      <c r="Z445" s="781">
        <f>IFERROR(IF(Z444="",0,Z444),"0")</f>
        <v>5.6940000000000004E-2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20</v>
      </c>
      <c r="Y446" s="781">
        <f>IFERROR(SUM(Y444:Y444),"0")</f>
        <v>27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37.5" customHeight="1" x14ac:dyDescent="0.25">
      <c r="A449" s="54" t="s">
        <v>704</v>
      </c>
      <c r="B449" s="54" t="s">
        <v>705</v>
      </c>
      <c r="C449" s="31">
        <v>4301011873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27" customHeight="1" x14ac:dyDescent="0.25">
      <c r="A450" s="54" t="s">
        <v>704</v>
      </c>
      <c r="B450" s="54" t="s">
        <v>707</v>
      </c>
      <c r="C450" s="31">
        <v>4301011483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80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80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205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80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10</v>
      </c>
      <c r="Y486" s="780">
        <f t="shared" si="97"/>
        <v>12.600000000000001</v>
      </c>
      <c r="Z486" s="36">
        <f>IFERROR(IF(Y486=0,"",ROUNDUP(Y486/H486,0)*0.00902),"")</f>
        <v>2.7060000000000001E-2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10.571428571428573</v>
      </c>
      <c r="BN486" s="64">
        <f t="shared" si="99"/>
        <v>13.320000000000002</v>
      </c>
      <c r="BO486" s="64">
        <f t="shared" si="100"/>
        <v>1.8037518037518036E-2</v>
      </c>
      <c r="BP486" s="64">
        <f t="shared" si="101"/>
        <v>2.2727272727272728E-2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140</v>
      </c>
      <c r="Y490" s="780">
        <f t="shared" si="97"/>
        <v>140.70000000000002</v>
      </c>
      <c r="Z490" s="36">
        <f t="shared" si="102"/>
        <v>0.33634000000000003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148.66666666666666</v>
      </c>
      <c r="BN490" s="64">
        <f t="shared" si="99"/>
        <v>149.41</v>
      </c>
      <c r="BO490" s="64">
        <f t="shared" si="100"/>
        <v>0.28490028490028491</v>
      </c>
      <c r="BP490" s="64">
        <f t="shared" si="101"/>
        <v>0.28632478632478636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140</v>
      </c>
      <c r="Y494" s="780">
        <f t="shared" si="97"/>
        <v>140.70000000000002</v>
      </c>
      <c r="Z494" s="36">
        <f t="shared" si="102"/>
        <v>0.33634000000000003</v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148.66666666666666</v>
      </c>
      <c r="BN494" s="64">
        <f t="shared" si="99"/>
        <v>149.41</v>
      </c>
      <c r="BO494" s="64">
        <f t="shared" si="100"/>
        <v>0.28490028490028491</v>
      </c>
      <c r="BP494" s="64">
        <f t="shared" si="101"/>
        <v>0.28632478632478636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140</v>
      </c>
      <c r="Y499" s="780">
        <f t="shared" si="97"/>
        <v>140.70000000000002</v>
      </c>
      <c r="Z499" s="36">
        <f t="shared" si="102"/>
        <v>0.33634000000000003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148.66666666666666</v>
      </c>
      <c r="BN499" s="64">
        <f t="shared" si="99"/>
        <v>149.41</v>
      </c>
      <c r="BO499" s="64">
        <f t="shared" si="100"/>
        <v>0.28490028490028491</v>
      </c>
      <c r="BP499" s="64">
        <f t="shared" si="101"/>
        <v>0.28632478632478636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4301031255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794</v>
      </c>
      <c r="C502" s="31">
        <v>4301031338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4301031368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5" t="s">
        <v>796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202.38095238095235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204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1.0360800000000001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430</v>
      </c>
      <c r="Y505" s="781">
        <f>IFERROR(SUM(Y483:Y503),"0")</f>
        <v>434.70000000000005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80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80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163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4301031291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2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830</v>
      </c>
      <c r="C529" s="31">
        <v>4301031347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48" t="s">
        <v>831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60</v>
      </c>
      <c r="Y544" s="780">
        <f t="shared" si="103"/>
        <v>63.36</v>
      </c>
      <c r="Z544" s="36">
        <f t="shared" si="104"/>
        <v>0.14352000000000001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64.090909090909079</v>
      </c>
      <c r="BN544" s="64">
        <f t="shared" si="106"/>
        <v>67.679999999999993</v>
      </c>
      <c r="BO544" s="64">
        <f t="shared" si="107"/>
        <v>0.10926573426573427</v>
      </c>
      <c r="BP544" s="64">
        <f t="shared" si="108"/>
        <v>0.11538461538461539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80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80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150</v>
      </c>
      <c r="Y546" s="780">
        <f t="shared" si="103"/>
        <v>153.12</v>
      </c>
      <c r="Z546" s="36">
        <f t="shared" si="104"/>
        <v>0.34683999999999998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160.22727272727272</v>
      </c>
      <c r="BN546" s="64">
        <f t="shared" si="106"/>
        <v>163.56</v>
      </c>
      <c r="BO546" s="64">
        <f t="shared" si="107"/>
        <v>0.27316433566433568</v>
      </c>
      <c r="BP546" s="64">
        <f t="shared" si="108"/>
        <v>0.27884615384615385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180</v>
      </c>
      <c r="Y547" s="780">
        <f t="shared" si="103"/>
        <v>180</v>
      </c>
      <c r="Z547" s="36">
        <f>IFERROR(IF(Y547=0,"",ROUNDUP(Y547/H547,0)*0.00902),"")</f>
        <v>0.45100000000000001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190.49999999999997</v>
      </c>
      <c r="BN547" s="64">
        <f t="shared" si="106"/>
        <v>190.49999999999997</v>
      </c>
      <c r="BO547" s="64">
        <f t="shared" si="107"/>
        <v>0.37878787878787878</v>
      </c>
      <c r="BP547" s="64">
        <f t="shared" si="108"/>
        <v>0.37878787878787878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89.772727272727266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91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0.94135999999999997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390</v>
      </c>
      <c r="Y557" s="781">
        <f>IFERROR(SUM(Y541:Y555),"0")</f>
        <v>396.48</v>
      </c>
      <c r="Z557" s="37"/>
      <c r="AA557" s="782"/>
      <c r="AB557" s="782"/>
      <c r="AC557" s="782"/>
    </row>
    <row r="558" spans="1:68" ht="14.25" customHeight="1" x14ac:dyDescent="0.25">
      <c r="A558" s="798" t="s">
        <v>163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80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200</v>
      </c>
      <c r="Y560" s="780">
        <f>IFERROR(IF(X560="",0,CEILING((X560/$H560),1)*$H560),"")</f>
        <v>200.64000000000001</v>
      </c>
      <c r="Z560" s="36">
        <f>IFERROR(IF(Y560=0,"",ROUNDUP(Y560/H560,0)*0.01196),"")</f>
        <v>0.45448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213.63636363636363</v>
      </c>
      <c r="BN560" s="64">
        <f>IFERROR(Y560*I560/H560,"0")</f>
        <v>214.32</v>
      </c>
      <c r="BO560" s="64">
        <f>IFERROR(1/J560*(X560/H560),"0")</f>
        <v>0.36421911421911418</v>
      </c>
      <c r="BP560" s="64">
        <f>IFERROR(1/J560*(Y560/H560),"0")</f>
        <v>0.36538461538461542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37.878787878787875</v>
      </c>
      <c r="Y562" s="781">
        <f>IFERROR(Y559/H559,"0")+IFERROR(Y560/H560,"0")+IFERROR(Y561/H561,"0")</f>
        <v>38</v>
      </c>
      <c r="Z562" s="781">
        <f>IFERROR(IF(Z559="",0,Z559),"0")+IFERROR(IF(Z560="",0,Z560),"0")+IFERROR(IF(Z561="",0,Z561),"0")</f>
        <v>0.45448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200</v>
      </c>
      <c r="Y563" s="781">
        <f>IFERROR(SUM(Y559:Y561),"0")</f>
        <v>200.64000000000001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50</v>
      </c>
      <c r="Y565" s="780">
        <f t="shared" ref="Y565:Y578" si="109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53.409090909090907</v>
      </c>
      <c r="BN565" s="64">
        <f t="shared" ref="BN565:BN578" si="111">IFERROR(Y565*I565/H565,"0")</f>
        <v>56.400000000000006</v>
      </c>
      <c r="BO565" s="64">
        <f t="shared" ref="BO565:BO578" si="112">IFERROR(1/J565*(X565/H565),"0")</f>
        <v>9.1054778554778545E-2</v>
      </c>
      <c r="BP565" s="64">
        <f t="shared" ref="BP565:BP578" si="113">IFERROR(1/J565*(Y565/H565),"0")</f>
        <v>9.6153846153846159E-2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895</v>
      </c>
      <c r="C567" s="31">
        <v>4301031350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93" t="s">
        <v>896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40</v>
      </c>
      <c r="Y568" s="780">
        <f t="shared" si="109"/>
        <v>42.24</v>
      </c>
      <c r="Z568" s="36">
        <f>IFERROR(IF(Y568=0,"",ROUNDUP(Y568/H568,0)*0.01196),"")</f>
        <v>9.5680000000000001E-2</v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42.727272727272727</v>
      </c>
      <c r="BN568" s="64">
        <f t="shared" si="111"/>
        <v>45.12</v>
      </c>
      <c r="BO568" s="64">
        <f t="shared" si="112"/>
        <v>7.2843822843822847E-2</v>
      </c>
      <c r="BP568" s="64">
        <f t="shared" si="113"/>
        <v>7.6923076923076927E-2</v>
      </c>
    </row>
    <row r="569" spans="1:68" ht="27" customHeight="1" x14ac:dyDescent="0.25">
      <c r="A569" s="54" t="s">
        <v>898</v>
      </c>
      <c r="B569" s="54" t="s">
        <v>901</v>
      </c>
      <c r="C569" s="31">
        <v>4301031353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100" t="s">
        <v>902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4301031419</v>
      </c>
      <c r="D570" s="783">
        <v>4680115882072</v>
      </c>
      <c r="E570" s="784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4301031383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60</v>
      </c>
      <c r="P571" s="87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4301031351</v>
      </c>
      <c r="D572" s="783">
        <v>4680115882072</v>
      </c>
      <c r="E572" s="784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885" t="s">
        <v>910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4301031418</v>
      </c>
      <c r="D573" s="783">
        <v>4680115882102</v>
      </c>
      <c r="E573" s="784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70</v>
      </c>
      <c r="P573" s="881" t="s">
        <v>913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914</v>
      </c>
      <c r="C574" s="31">
        <v>4301031385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126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IFERROR(IF(Y574=0,"",ROUNDUP(Y574/H574,0)*0.00937),"")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4301031251</v>
      </c>
      <c r="D575" s="783">
        <v>4680115882102</v>
      </c>
      <c r="E575" s="784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IFERROR(IF(Y575=0,"",ROUNDUP(Y575/H575,0)*0.00902),"")</f>
        <v/>
      </c>
      <c r="AA575" s="56"/>
      <c r="AB575" s="57"/>
      <c r="AC575" s="679" t="s">
        <v>894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4301031417</v>
      </c>
      <c r="D576" s="783">
        <v>4680115882096</v>
      </c>
      <c r="E576" s="784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70</v>
      </c>
      <c r="P576" s="1146" t="s">
        <v>918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919</v>
      </c>
      <c r="C577" s="31">
        <v>4301031384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126</v>
      </c>
      <c r="L577" s="32"/>
      <c r="M577" s="33" t="s">
        <v>68</v>
      </c>
      <c r="N577" s="33"/>
      <c r="O577" s="32">
        <v>60</v>
      </c>
      <c r="P577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IFERROR(IF(Y577=0,"",ROUNDUP(Y577/H577,0)*0.00937),"")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4301031253</v>
      </c>
      <c r="D578" s="783">
        <v>4680115882096</v>
      </c>
      <c r="E578" s="784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IFERROR(IF(Y578=0,"",ROUNDUP(Y578/H578,0)*0.00902),"")</f>
        <v/>
      </c>
      <c r="AA578" s="56"/>
      <c r="AB578" s="57"/>
      <c r="AC578" s="685" t="s">
        <v>900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17.045454545454543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18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0.21528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90</v>
      </c>
      <c r="Y580" s="781">
        <f>IFERROR(SUM(Y565:Y578),"0")</f>
        <v>95.04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205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20</v>
      </c>
      <c r="Y589" s="780">
        <f>IFERROR(IF(X589="",0,CEILING((X589/$H589),1)*$H589),"")</f>
        <v>23.4</v>
      </c>
      <c r="Z589" s="36">
        <f>IFERROR(IF(Y589=0,"",ROUNDUP(Y589/H589,0)*0.02175),"")</f>
        <v>6.5250000000000002E-2</v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21.23076923076923</v>
      </c>
      <c r="BN589" s="64">
        <f>IFERROR(Y589*I589/H589,"0")</f>
        <v>24.84</v>
      </c>
      <c r="BO589" s="64">
        <f>IFERROR(1/J589*(X589/H589),"0")</f>
        <v>4.5787545787545791E-2</v>
      </c>
      <c r="BP589" s="64">
        <f>IFERROR(1/J589*(Y589/H589),"0")</f>
        <v>5.3571428571428568E-2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2.5641025641025643</v>
      </c>
      <c r="Y590" s="781">
        <f>IFERROR(Y588/H588,"0")+IFERROR(Y589/H589,"0")</f>
        <v>3</v>
      </c>
      <c r="Z590" s="781">
        <f>IFERROR(IF(Z588="",0,Z588),"0")+IFERROR(IF(Z589="",0,Z589),"0")</f>
        <v>6.5250000000000002E-2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20</v>
      </c>
      <c r="Y591" s="781">
        <f>IFERROR(SUM(Y588:Y589),"0")</f>
        <v>23.4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282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282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80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10</v>
      </c>
      <c r="Y607" s="780">
        <f t="shared" si="114"/>
        <v>12</v>
      </c>
      <c r="Z607" s="36">
        <f>IFERROR(IF(Y607=0,"",ROUNDUP(Y607/H607,0)*0.01898),"")</f>
        <v>1.898E-2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10.362500000000001</v>
      </c>
      <c r="BN607" s="64">
        <f t="shared" si="116"/>
        <v>12.435</v>
      </c>
      <c r="BO607" s="64">
        <f t="shared" si="117"/>
        <v>1.3020833333333334E-2</v>
      </c>
      <c r="BP607" s="64">
        <f t="shared" si="118"/>
        <v>1.5625E-2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80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0.83333333333333337</v>
      </c>
      <c r="Y612" s="781">
        <f>IFERROR(Y605/H605,"0")+IFERROR(Y606/H606,"0")+IFERROR(Y607/H607,"0")+IFERROR(Y608/H608,"0")+IFERROR(Y609/H609,"0")+IFERROR(Y610/H610,"0")+IFERROR(Y611/H611,"0")</f>
        <v>1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1.898E-2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10</v>
      </c>
      <c r="Y613" s="781">
        <f>IFERROR(SUM(Y605:Y611),"0")</f>
        <v>12</v>
      </c>
      <c r="Z613" s="37"/>
      <c r="AA613" s="782"/>
      <c r="AB613" s="782"/>
      <c r="AC613" s="782"/>
    </row>
    <row r="614" spans="1:68" ht="14.25" customHeight="1" x14ac:dyDescent="0.25">
      <c r="A614" s="798" t="s">
        <v>163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80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80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800</v>
      </c>
      <c r="Y632" s="780">
        <f t="shared" ref="Y632:Y639" si="124">IFERROR(IF(X632="",0,CEILING((X632/$H632),1)*$H632),"")</f>
        <v>803.4</v>
      </c>
      <c r="Z632" s="36">
        <f>IFERROR(IF(Y632=0,"",ROUNDUP(Y632/H632,0)*0.01898),"")</f>
        <v>1.9549400000000001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853.2307692307694</v>
      </c>
      <c r="BN632" s="64">
        <f t="shared" ref="BN632:BN639" si="126">IFERROR(Y632*I632/H632,"0")</f>
        <v>856.85700000000008</v>
      </c>
      <c r="BO632" s="64">
        <f t="shared" ref="BO632:BO639" si="127">IFERROR(1/J632*(X632/H632),"0")</f>
        <v>1.6025641025641026</v>
      </c>
      <c r="BP632" s="64">
        <f t="shared" ref="BP632:BP639" si="128">IFERROR(1/J632*(Y632/H632),"0")</f>
        <v>1.609375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80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4301051933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116</v>
      </c>
      <c r="L634" s="32"/>
      <c r="M634" s="33" t="s">
        <v>80</v>
      </c>
      <c r="N634" s="33"/>
      <c r="O634" s="32">
        <v>45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IFERROR(IF(Y634=0,"",ROUNDUP(Y634/H634,0)*0.01898),"")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4301051510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116</v>
      </c>
      <c r="L635" s="32"/>
      <c r="M635" s="33" t="s">
        <v>68</v>
      </c>
      <c r="N635" s="33"/>
      <c r="O635" s="32">
        <v>30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IFERROR(IF(Y635=0,"",ROUNDUP(Y635/H635,0)*0.02175),"")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159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159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102.56410256410257</v>
      </c>
      <c r="Y640" s="781">
        <f>IFERROR(Y632/H632,"0")+IFERROR(Y633/H633,"0")+IFERROR(Y634/H634,"0")+IFERROR(Y635/H635,"0")+IFERROR(Y636/H636,"0")+IFERROR(Y637/H637,"0")+IFERROR(Y638/H638,"0")+IFERROR(Y639/H639,"0")</f>
        <v>103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1.9549400000000001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800</v>
      </c>
      <c r="Y641" s="781">
        <f>IFERROR(SUM(Y632:Y639),"0")</f>
        <v>803.4</v>
      </c>
      <c r="Z641" s="37"/>
      <c r="AA641" s="782"/>
      <c r="AB641" s="782"/>
      <c r="AC641" s="782"/>
    </row>
    <row r="642" spans="1:68" ht="14.25" customHeight="1" x14ac:dyDescent="0.25">
      <c r="A642" s="798" t="s">
        <v>205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4301060354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4301060408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4301060355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4301060407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163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10002.299999999999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10142.66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10546.496585220333</v>
      </c>
      <c r="Y668" s="781">
        <f>IFERROR(SUM(BN22:BN664),"0")</f>
        <v>10694.092999999999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18</v>
      </c>
      <c r="Y669" s="38">
        <f>ROUNDUP(SUM(BP22:BP664),0)</f>
        <v>18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10996.496585220333</v>
      </c>
      <c r="Y670" s="781">
        <f>GrossWeightTotalR+PalletQtyTotalR*25</f>
        <v>11144.092999999999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1882.331507891852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1904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20.485829999999996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320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213</v>
      </c>
      <c r="F675" s="802" t="s">
        <v>235</v>
      </c>
      <c r="G675" s="802" t="s">
        <v>279</v>
      </c>
      <c r="H675" s="802" t="s">
        <v>111</v>
      </c>
      <c r="I675" s="802" t="s">
        <v>321</v>
      </c>
      <c r="J675" s="802" t="s">
        <v>345</v>
      </c>
      <c r="K675" s="802" t="s">
        <v>423</v>
      </c>
      <c r="L675" s="802" t="s">
        <v>442</v>
      </c>
      <c r="M675" s="802" t="s">
        <v>466</v>
      </c>
      <c r="N675" s="777"/>
      <c r="O675" s="802" t="s">
        <v>493</v>
      </c>
      <c r="P675" s="802" t="s">
        <v>496</v>
      </c>
      <c r="Q675" s="802" t="s">
        <v>505</v>
      </c>
      <c r="R675" s="802" t="s">
        <v>521</v>
      </c>
      <c r="S675" s="802" t="s">
        <v>531</v>
      </c>
      <c r="T675" s="802" t="s">
        <v>544</v>
      </c>
      <c r="U675" s="802" t="s">
        <v>557</v>
      </c>
      <c r="V675" s="802" t="s">
        <v>561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259.20000000000005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275.10000000000002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885.7</v>
      </c>
      <c r="G677" s="46">
        <f>IFERROR(Y152*1,"0")+IFERROR(Y153*1,"0")+IFERROR(Y154*1,"0")+IFERROR(Y158*1,"0")+IFERROR(Y159*1,"0")+IFERROR(Y163*1,"0")+IFERROR(Y164*1,"0")+IFERROR(Y165*1,"0")</f>
        <v>39.6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306.60000000000002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576.59999999999991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154.80000000000001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240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71.400000000000006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364.3</v>
      </c>
      <c r="W677" s="46">
        <f>IFERROR(Y409*1,"0")+IFERROR(Y413*1,"0")+IFERROR(Y414*1,"0")+IFERROR(Y415*1,"0")</f>
        <v>797.7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4206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434.70000000000005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715.56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815.4</v>
      </c>
      <c r="AG677" s="46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69 X76 X107 X113 X140 X308 X421 X423 X425 X434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